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6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7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gradonl-my.sharepoint.com/personal/a_kersbergen_ingrado_nl/Documents/Regiosessie/lpbl/"/>
    </mc:Choice>
  </mc:AlternateContent>
  <xr:revisionPtr revIDLastSave="0" documentId="8_{F924F98B-90CA-4477-AF77-2C446DC0B786}" xr6:coauthVersionLast="47" xr6:coauthVersionMax="47" xr10:uidLastSave="{00000000-0000-0000-0000-000000000000}"/>
  <bookViews>
    <workbookView xWindow="-108" yWindow="-108" windowWidth="23256" windowHeight="12456" firstSheet="1" activeTab="1" xr2:uid="{0BB1BB84-6616-40CE-9BA2-4DE3A873FD3D}"/>
  </bookViews>
  <sheets>
    <sheet name="Aanpassingen" sheetId="22" state="hidden" r:id="rId1"/>
    <sheet name="Selectie Benchmark Regio" sheetId="2" r:id="rId2"/>
    <sheet name="Grafiek selectie regio" sheetId="21" r:id="rId3"/>
    <sheet name="Selectie Benchmark Gemeenten" sheetId="13" r:id="rId4"/>
    <sheet name="Grafiek selectie Gem" sheetId="23" r:id="rId5"/>
    <sheet name="RMC info" sheetId="1" state="hidden" r:id="rId6"/>
    <sheet name="gemeenten info" sheetId="12" state="hidden" r:id="rId7"/>
    <sheet name="0. VSV &amp; benchmark" sheetId="17" r:id="rId8"/>
    <sheet name="I. Scholen" sheetId="8" r:id="rId9"/>
    <sheet name="II. VSV" sheetId="11" r:id="rId10"/>
    <sheet name="II. VSV t.o.v. Problematiek" sheetId="15" r:id="rId11"/>
    <sheet name="III. Stroomschema" sheetId="20" r:id="rId12"/>
    <sheet name="IV. DSP" sheetId="9" r:id="rId13"/>
    <sheet name="V. JWL" sheetId="10" r:id="rId14"/>
    <sheet name="RMC-indeling" sheetId="16" state="hidden" r:id="rId15"/>
  </sheets>
  <externalReferences>
    <externalReference r:id="rId16"/>
    <externalReference r:id="rId17"/>
    <externalReference r:id="rId18"/>
    <externalReference r:id="rId19"/>
  </externalReferences>
  <definedNames>
    <definedName name="_xlnm._FilterDatabase" localSheetId="6" hidden="1">'gemeenten info'!$A$8:$GL$354</definedName>
    <definedName name="_xlnm._FilterDatabase" localSheetId="5" hidden="1">'RMC info'!$A$9:$Q$51</definedName>
    <definedName name="_xlnm._FilterDatabase" localSheetId="3" hidden="1">'Selectie Benchmark Gemeenten'!$D$3:$D$3</definedName>
  </definedNames>
  <calcPr calcId="191028"/>
  <pivotCaches>
    <pivotCache cacheId="0" r:id="rId20"/>
    <pivotCache cacheId="1" r:id="rId2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2" l="1"/>
  <c r="F15" i="2"/>
  <c r="U17" i="23" l="1"/>
  <c r="T17" i="23"/>
  <c r="S17" i="23"/>
  <c r="R17" i="23"/>
  <c r="Q5" i="23"/>
  <c r="Q6" i="23"/>
  <c r="Q7" i="23"/>
  <c r="Q8" i="23"/>
  <c r="Q9" i="23"/>
  <c r="Q10" i="23"/>
  <c r="R10" i="23" s="1"/>
  <c r="S10" i="23" s="1"/>
  <c r="Q11" i="23"/>
  <c r="R11" i="23" s="1"/>
  <c r="Q12" i="23"/>
  <c r="R12" i="23" s="1"/>
  <c r="Q13" i="23"/>
  <c r="Q14" i="23"/>
  <c r="Q4" i="23"/>
  <c r="P6" i="23"/>
  <c r="P7" i="23"/>
  <c r="P8" i="23"/>
  <c r="P9" i="23"/>
  <c r="P10" i="23"/>
  <c r="P11" i="23"/>
  <c r="P12" i="23"/>
  <c r="P13" i="23"/>
  <c r="P14" i="23"/>
  <c r="P5" i="23"/>
  <c r="S12" i="23" l="1"/>
  <c r="T12" i="23"/>
  <c r="U12" i="23"/>
  <c r="T11" i="23"/>
  <c r="S11" i="23"/>
  <c r="U11" i="23"/>
  <c r="U10" i="23"/>
  <c r="T10" i="23"/>
  <c r="G80" i="17"/>
  <c r="Y5" i="23" l="1"/>
  <c r="Y6" i="23"/>
  <c r="Y4" i="23"/>
  <c r="V6" i="21"/>
  <c r="V7" i="21"/>
  <c r="V5" i="21"/>
  <c r="P4" i="23" l="1"/>
  <c r="R15" i="21"/>
  <c r="R16" i="21"/>
  <c r="R17" i="21"/>
  <c r="R18" i="21"/>
  <c r="Q4" i="21"/>
  <c r="C31" i="23"/>
  <c r="C32" i="23" s="1"/>
  <c r="C33" i="23" s="1"/>
  <c r="C34" i="23" s="1"/>
  <c r="C35" i="23" s="1"/>
  <c r="C36" i="23" s="1"/>
  <c r="C37" i="23" s="1"/>
  <c r="C38" i="23" s="1"/>
  <c r="A31" i="23"/>
  <c r="A32" i="23" s="1"/>
  <c r="F113" i="10"/>
  <c r="G113" i="10"/>
  <c r="E113" i="10"/>
  <c r="C39" i="23" l="1"/>
  <c r="C40" i="23" s="1"/>
  <c r="C41" i="23" s="1"/>
  <c r="C42" i="23" s="1"/>
  <c r="C43" i="23" s="1"/>
  <c r="R5" i="23"/>
  <c r="A33" i="23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B63" i="9"/>
  <c r="B64" i="9"/>
  <c r="B65" i="9"/>
  <c r="B66" i="9"/>
  <c r="B67" i="9"/>
  <c r="B68" i="9"/>
  <c r="B69" i="9"/>
  <c r="B70" i="9"/>
  <c r="B71" i="9"/>
  <c r="B62" i="9"/>
  <c r="B75" i="11"/>
  <c r="C84" i="11"/>
  <c r="B76" i="11"/>
  <c r="B77" i="11"/>
  <c r="B78" i="11"/>
  <c r="B79" i="11"/>
  <c r="B80" i="11"/>
  <c r="B81" i="11"/>
  <c r="B82" i="11"/>
  <c r="B83" i="11"/>
  <c r="C83" i="11" s="1"/>
  <c r="B84" i="11"/>
  <c r="T5" i="23" l="1"/>
  <c r="S5" i="23"/>
  <c r="R6" i="23"/>
  <c r="C44" i="23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C73" i="23" s="1"/>
  <c r="C74" i="23" s="1"/>
  <c r="C75" i="23" s="1"/>
  <c r="C76" i="23" s="1"/>
  <c r="C77" i="23" s="1"/>
  <c r="C78" i="23" l="1"/>
  <c r="C79" i="23" s="1"/>
  <c r="C80" i="23" s="1"/>
  <c r="C81" i="23" s="1"/>
  <c r="C82" i="23" s="1"/>
  <c r="C83" i="23" s="1"/>
  <c r="C84" i="23" s="1"/>
  <c r="C85" i="23" s="1"/>
  <c r="C86" i="23" s="1"/>
  <c r="C87" i="23" s="1"/>
  <c r="C88" i="23" s="1"/>
  <c r="C89" i="23" s="1"/>
  <c r="C90" i="23" s="1"/>
  <c r="C91" i="23" s="1"/>
  <c r="C92" i="23" s="1"/>
  <c r="C93" i="23" s="1"/>
  <c r="C94" i="23" s="1"/>
  <c r="C95" i="23" s="1"/>
  <c r="C96" i="23" s="1"/>
  <c r="C97" i="23" s="1"/>
  <c r="C98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R7" i="23"/>
  <c r="S6" i="23"/>
  <c r="T6" i="23"/>
  <c r="EO51" i="1"/>
  <c r="EP51" i="1"/>
  <c r="EQ51" i="1"/>
  <c r="ER51" i="1"/>
  <c r="ES51" i="1"/>
  <c r="EV51" i="1"/>
  <c r="EW51" i="1"/>
  <c r="EX51" i="1"/>
  <c r="EY51" i="1"/>
  <c r="EZ51" i="1"/>
  <c r="FC51" i="1"/>
  <c r="FD51" i="1"/>
  <c r="FE51" i="1"/>
  <c r="FF51" i="1"/>
  <c r="FG51" i="1"/>
  <c r="FP51" i="1"/>
  <c r="FQ51" i="1"/>
  <c r="I7" i="10" s="1"/>
  <c r="I11" i="10" s="1"/>
  <c r="I15" i="10" s="1"/>
  <c r="I19" i="10" s="1"/>
  <c r="FW51" i="1"/>
  <c r="FX51" i="1"/>
  <c r="I8" i="10" s="1"/>
  <c r="I12" i="10" s="1"/>
  <c r="I16" i="10" s="1"/>
  <c r="I20" i="10" s="1"/>
  <c r="GD51" i="1"/>
  <c r="FJ51" i="1"/>
  <c r="I6" i="10" s="1"/>
  <c r="I10" i="10" s="1"/>
  <c r="I14" i="10" s="1"/>
  <c r="I18" i="10" s="1"/>
  <c r="GD49" i="1"/>
  <c r="GD48" i="1"/>
  <c r="GD46" i="1"/>
  <c r="GD47" i="1"/>
  <c r="GD45" i="1"/>
  <c r="GD44" i="1"/>
  <c r="GD43" i="1"/>
  <c r="GD42" i="1"/>
  <c r="GD41" i="1"/>
  <c r="GD40" i="1"/>
  <c r="GD39" i="1"/>
  <c r="GD38" i="1"/>
  <c r="GD37" i="1"/>
  <c r="GD36" i="1"/>
  <c r="GD35" i="1"/>
  <c r="GD34" i="1"/>
  <c r="GD33" i="1"/>
  <c r="GD32" i="1"/>
  <c r="GD31" i="1"/>
  <c r="GD30" i="1"/>
  <c r="GD29" i="1"/>
  <c r="GD28" i="1"/>
  <c r="GD27" i="1"/>
  <c r="GD26" i="1"/>
  <c r="GD25" i="1"/>
  <c r="GD24" i="1"/>
  <c r="GD23" i="1"/>
  <c r="GD22" i="1"/>
  <c r="GD21" i="1"/>
  <c r="GD20" i="1"/>
  <c r="GD19" i="1"/>
  <c r="GD18" i="1"/>
  <c r="GD17" i="1"/>
  <c r="GD16" i="1"/>
  <c r="GD15" i="1"/>
  <c r="GD14" i="1"/>
  <c r="GD13" i="1"/>
  <c r="GD12" i="1"/>
  <c r="GD11" i="1"/>
  <c r="GD10" i="1"/>
  <c r="FW49" i="1"/>
  <c r="FW48" i="1"/>
  <c r="FW46" i="1"/>
  <c r="FW47" i="1"/>
  <c r="FW45" i="1"/>
  <c r="FW44" i="1"/>
  <c r="FW43" i="1"/>
  <c r="FW42" i="1"/>
  <c r="FW41" i="1"/>
  <c r="FW40" i="1"/>
  <c r="FW39" i="1"/>
  <c r="FW38" i="1"/>
  <c r="FW37" i="1"/>
  <c r="FW36" i="1"/>
  <c r="FW35" i="1"/>
  <c r="FW34" i="1"/>
  <c r="FW33" i="1"/>
  <c r="FW32" i="1"/>
  <c r="FW31" i="1"/>
  <c r="FW30" i="1"/>
  <c r="FW29" i="1"/>
  <c r="FW28" i="1"/>
  <c r="FW27" i="1"/>
  <c r="FW26" i="1"/>
  <c r="FW25" i="1"/>
  <c r="FW24" i="1"/>
  <c r="FW23" i="1"/>
  <c r="FW22" i="1"/>
  <c r="FW21" i="1"/>
  <c r="FW20" i="1"/>
  <c r="FW19" i="1"/>
  <c r="FW18" i="1"/>
  <c r="FW17" i="1"/>
  <c r="FW16" i="1"/>
  <c r="FW15" i="1"/>
  <c r="FW14" i="1"/>
  <c r="FW13" i="1"/>
  <c r="FW12" i="1"/>
  <c r="FW11" i="1"/>
  <c r="FW10" i="1"/>
  <c r="FP49" i="1"/>
  <c r="FP48" i="1"/>
  <c r="FP46" i="1"/>
  <c r="FP47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X49" i="1"/>
  <c r="FX48" i="1"/>
  <c r="FX46" i="1"/>
  <c r="FX47" i="1"/>
  <c r="FX45" i="1"/>
  <c r="FX44" i="1"/>
  <c r="FX43" i="1"/>
  <c r="FX42" i="1"/>
  <c r="FX41" i="1"/>
  <c r="FX40" i="1"/>
  <c r="FX39" i="1"/>
  <c r="FX38" i="1"/>
  <c r="FX37" i="1"/>
  <c r="FX36" i="1"/>
  <c r="FX35" i="1"/>
  <c r="FX34" i="1"/>
  <c r="FX33" i="1"/>
  <c r="FX32" i="1"/>
  <c r="FX31" i="1"/>
  <c r="FX30" i="1"/>
  <c r="FX29" i="1"/>
  <c r="FX28" i="1"/>
  <c r="FX27" i="1"/>
  <c r="FX26" i="1"/>
  <c r="FX25" i="1"/>
  <c r="FX24" i="1"/>
  <c r="FX23" i="1"/>
  <c r="FX22" i="1"/>
  <c r="FX21" i="1"/>
  <c r="FX20" i="1"/>
  <c r="FX19" i="1"/>
  <c r="FX18" i="1"/>
  <c r="FX17" i="1"/>
  <c r="FX16" i="1"/>
  <c r="FX15" i="1"/>
  <c r="FX14" i="1"/>
  <c r="FX13" i="1"/>
  <c r="FX12" i="1"/>
  <c r="FX11" i="1"/>
  <c r="FX10" i="1"/>
  <c r="FQ49" i="1"/>
  <c r="FQ48" i="1"/>
  <c r="FQ46" i="1"/>
  <c r="FQ47" i="1"/>
  <c r="FQ45" i="1"/>
  <c r="FQ44" i="1"/>
  <c r="FQ43" i="1"/>
  <c r="FQ42" i="1"/>
  <c r="FQ41" i="1"/>
  <c r="FQ40" i="1"/>
  <c r="FQ39" i="1"/>
  <c r="FQ38" i="1"/>
  <c r="FQ37" i="1"/>
  <c r="FQ36" i="1"/>
  <c r="FQ35" i="1"/>
  <c r="FQ34" i="1"/>
  <c r="FQ33" i="1"/>
  <c r="FQ32" i="1"/>
  <c r="FQ31" i="1"/>
  <c r="FQ30" i="1"/>
  <c r="FQ29" i="1"/>
  <c r="FQ28" i="1"/>
  <c r="FQ27" i="1"/>
  <c r="FQ26" i="1"/>
  <c r="FQ25" i="1"/>
  <c r="FQ24" i="1"/>
  <c r="FQ23" i="1"/>
  <c r="FQ22" i="1"/>
  <c r="FQ21" i="1"/>
  <c r="FQ20" i="1"/>
  <c r="FQ19" i="1"/>
  <c r="FQ18" i="1"/>
  <c r="FQ17" i="1"/>
  <c r="FQ16" i="1"/>
  <c r="FQ15" i="1"/>
  <c r="FQ14" i="1"/>
  <c r="FQ13" i="1"/>
  <c r="FQ12" i="1"/>
  <c r="FQ11" i="1"/>
  <c r="FQ10" i="1"/>
  <c r="FJ49" i="1"/>
  <c r="FJ48" i="1"/>
  <c r="FI48" i="1" s="1"/>
  <c r="FJ46" i="1"/>
  <c r="FJ47" i="1"/>
  <c r="FJ45" i="1"/>
  <c r="FJ44" i="1"/>
  <c r="FJ43" i="1"/>
  <c r="FI43" i="1" s="1"/>
  <c r="FJ42" i="1"/>
  <c r="FJ41" i="1"/>
  <c r="FJ40" i="1"/>
  <c r="FJ39" i="1"/>
  <c r="FJ38" i="1"/>
  <c r="FI38" i="1" s="1"/>
  <c r="FJ37" i="1"/>
  <c r="FJ36" i="1"/>
  <c r="FJ35" i="1"/>
  <c r="FI35" i="1" s="1"/>
  <c r="FJ34" i="1"/>
  <c r="FJ33" i="1"/>
  <c r="FJ32" i="1"/>
  <c r="FI32" i="1" s="1"/>
  <c r="FJ31" i="1"/>
  <c r="FJ30" i="1"/>
  <c r="FJ29" i="1"/>
  <c r="FJ28" i="1"/>
  <c r="FJ27" i="1"/>
  <c r="FI27" i="1" s="1"/>
  <c r="FJ26" i="1"/>
  <c r="FJ25" i="1"/>
  <c r="FJ24" i="1"/>
  <c r="FJ23" i="1"/>
  <c r="FJ22" i="1"/>
  <c r="FI22" i="1" s="1"/>
  <c r="FJ21" i="1"/>
  <c r="FJ20" i="1"/>
  <c r="FJ19" i="1"/>
  <c r="FI19" i="1" s="1"/>
  <c r="FJ18" i="1"/>
  <c r="FJ17" i="1"/>
  <c r="FJ16" i="1"/>
  <c r="FJ15" i="1"/>
  <c r="FJ14" i="1"/>
  <c r="FI14" i="1" s="1"/>
  <c r="FJ13" i="1"/>
  <c r="FJ12" i="1"/>
  <c r="FJ11" i="1"/>
  <c r="FI11" i="1" s="1"/>
  <c r="FJ10" i="1"/>
  <c r="EL51" i="1"/>
  <c r="EM1" i="1"/>
  <c r="EN1" i="1" s="1"/>
  <c r="EO1" i="1" s="1"/>
  <c r="EP1" i="1" s="1"/>
  <c r="EQ1" i="1" s="1"/>
  <c r="ER1" i="1" s="1"/>
  <c r="ES1" i="1" s="1"/>
  <c r="ET1" i="1" s="1"/>
  <c r="EU1" i="1" s="1"/>
  <c r="EV1" i="1" s="1"/>
  <c r="EW1" i="1" s="1"/>
  <c r="EX1" i="1" s="1"/>
  <c r="EY1" i="1" s="1"/>
  <c r="EZ1" i="1" s="1"/>
  <c r="FA1" i="1" s="1"/>
  <c r="FB1" i="1" s="1"/>
  <c r="FC1" i="1" s="1"/>
  <c r="FD1" i="1" s="1"/>
  <c r="FE1" i="1" s="1"/>
  <c r="FF1" i="1" s="1"/>
  <c r="FG1" i="1" s="1"/>
  <c r="FH1" i="1" s="1"/>
  <c r="FI1" i="1" s="1"/>
  <c r="FJ1" i="1" s="1"/>
  <c r="FK1" i="1" s="1"/>
  <c r="FL1" i="1" s="1"/>
  <c r="FM1" i="1" s="1"/>
  <c r="FN1" i="1" s="1"/>
  <c r="FO1" i="1" s="1"/>
  <c r="FP1" i="1" s="1"/>
  <c r="FQ1" i="1" s="1"/>
  <c r="FR1" i="1" s="1"/>
  <c r="FS1" i="1" s="1"/>
  <c r="FT1" i="1" s="1"/>
  <c r="FU1" i="1" s="1"/>
  <c r="FV1" i="1" s="1"/>
  <c r="FW1" i="1" s="1"/>
  <c r="FX1" i="1" s="1"/>
  <c r="FY1" i="1" s="1"/>
  <c r="FZ1" i="1" s="1"/>
  <c r="GA1" i="1" s="1"/>
  <c r="GB1" i="1" s="1"/>
  <c r="GC1" i="1" s="1"/>
  <c r="GD1" i="1" s="1"/>
  <c r="FB49" i="1"/>
  <c r="FB48" i="1"/>
  <c r="FB46" i="1"/>
  <c r="FB47" i="1"/>
  <c r="FB45" i="1"/>
  <c r="FB44" i="1"/>
  <c r="FB43" i="1"/>
  <c r="FB42" i="1"/>
  <c r="FB41" i="1"/>
  <c r="FB40" i="1"/>
  <c r="FB39" i="1"/>
  <c r="FB38" i="1"/>
  <c r="FB37" i="1"/>
  <c r="FB36" i="1"/>
  <c r="FB35" i="1"/>
  <c r="FB34" i="1"/>
  <c r="FB33" i="1"/>
  <c r="FB32" i="1"/>
  <c r="FB31" i="1"/>
  <c r="FB30" i="1"/>
  <c r="FB29" i="1"/>
  <c r="FB28" i="1"/>
  <c r="FB27" i="1"/>
  <c r="FB26" i="1"/>
  <c r="FB25" i="1"/>
  <c r="FB24" i="1"/>
  <c r="FB23" i="1"/>
  <c r="FB22" i="1"/>
  <c r="FB21" i="1"/>
  <c r="FB20" i="1"/>
  <c r="FB19" i="1"/>
  <c r="FB18" i="1"/>
  <c r="FB17" i="1"/>
  <c r="FB16" i="1"/>
  <c r="FB15" i="1"/>
  <c r="FB14" i="1"/>
  <c r="FB13" i="1"/>
  <c r="FB12" i="1"/>
  <c r="FB11" i="1"/>
  <c r="FB10" i="1"/>
  <c r="EU49" i="1"/>
  <c r="EU48" i="1"/>
  <c r="EU46" i="1"/>
  <c r="EU47" i="1"/>
  <c r="EU45" i="1"/>
  <c r="EU44" i="1"/>
  <c r="EU43" i="1"/>
  <c r="EU42" i="1"/>
  <c r="EU41" i="1"/>
  <c r="EU40" i="1"/>
  <c r="EU39" i="1"/>
  <c r="EU38" i="1"/>
  <c r="EU37" i="1"/>
  <c r="EU36" i="1"/>
  <c r="EU35" i="1"/>
  <c r="EU34" i="1"/>
  <c r="EU33" i="1"/>
  <c r="EU32" i="1"/>
  <c r="EU31" i="1"/>
  <c r="EU30" i="1"/>
  <c r="EU29" i="1"/>
  <c r="EU28" i="1"/>
  <c r="EU27" i="1"/>
  <c r="EU26" i="1"/>
  <c r="EU25" i="1"/>
  <c r="EU24" i="1"/>
  <c r="EU23" i="1"/>
  <c r="EU22" i="1"/>
  <c r="EU21" i="1"/>
  <c r="EU20" i="1"/>
  <c r="EU19" i="1"/>
  <c r="EU18" i="1"/>
  <c r="EU17" i="1"/>
  <c r="EU16" i="1"/>
  <c r="EU15" i="1"/>
  <c r="EU14" i="1"/>
  <c r="EU13" i="1"/>
  <c r="EU12" i="1"/>
  <c r="EU11" i="1"/>
  <c r="EU10" i="1"/>
  <c r="EN11" i="1"/>
  <c r="EN12" i="1"/>
  <c r="EN13" i="1"/>
  <c r="EN14" i="1"/>
  <c r="EM14" i="1" s="1"/>
  <c r="EN15" i="1"/>
  <c r="EM15" i="1" s="1"/>
  <c r="EN16" i="1"/>
  <c r="EN17" i="1"/>
  <c r="EN18" i="1"/>
  <c r="EM18" i="1" s="1"/>
  <c r="EN19" i="1"/>
  <c r="EN20" i="1"/>
  <c r="EN21" i="1"/>
  <c r="EN22" i="1"/>
  <c r="EM22" i="1" s="1"/>
  <c r="EN23" i="1"/>
  <c r="EM23" i="1" s="1"/>
  <c r="EN24" i="1"/>
  <c r="EN25" i="1"/>
  <c r="EN26" i="1"/>
  <c r="EM26" i="1" s="1"/>
  <c r="EN27" i="1"/>
  <c r="EN28" i="1"/>
  <c r="EN29" i="1"/>
  <c r="EN30" i="1"/>
  <c r="EM30" i="1" s="1"/>
  <c r="EN31" i="1"/>
  <c r="EM31" i="1" s="1"/>
  <c r="EN32" i="1"/>
  <c r="EN33" i="1"/>
  <c r="EN34" i="1"/>
  <c r="EM34" i="1" s="1"/>
  <c r="EN35" i="1"/>
  <c r="EN36" i="1"/>
  <c r="EN37" i="1"/>
  <c r="EN38" i="1"/>
  <c r="EM38" i="1" s="1"/>
  <c r="EN39" i="1"/>
  <c r="EM39" i="1" s="1"/>
  <c r="EN40" i="1"/>
  <c r="EN41" i="1"/>
  <c r="EN42" i="1"/>
  <c r="EM42" i="1" s="1"/>
  <c r="EN43" i="1"/>
  <c r="EN44" i="1"/>
  <c r="EN45" i="1"/>
  <c r="EN47" i="1"/>
  <c r="EM47" i="1" s="1"/>
  <c r="EN46" i="1"/>
  <c r="EM46" i="1" s="1"/>
  <c r="EN48" i="1"/>
  <c r="EN49" i="1"/>
  <c r="EN10" i="1"/>
  <c r="EM10" i="1" s="1"/>
  <c r="FH49" i="1"/>
  <c r="FH48" i="1"/>
  <c r="FH46" i="1"/>
  <c r="FH47" i="1"/>
  <c r="FH45" i="1"/>
  <c r="FH44" i="1"/>
  <c r="FH43" i="1"/>
  <c r="FH42" i="1"/>
  <c r="FH41" i="1"/>
  <c r="FH40" i="1"/>
  <c r="FH39" i="1"/>
  <c r="FH38" i="1"/>
  <c r="FH37" i="1"/>
  <c r="FH36" i="1"/>
  <c r="FH35" i="1"/>
  <c r="FH34" i="1"/>
  <c r="FH33" i="1"/>
  <c r="FH32" i="1"/>
  <c r="FH31" i="1"/>
  <c r="FH30" i="1"/>
  <c r="FH29" i="1"/>
  <c r="FH28" i="1"/>
  <c r="FH27" i="1"/>
  <c r="FH26" i="1"/>
  <c r="FH25" i="1"/>
  <c r="FH24" i="1"/>
  <c r="FH23" i="1"/>
  <c r="FH22" i="1"/>
  <c r="FH21" i="1"/>
  <c r="FH20" i="1"/>
  <c r="FH19" i="1"/>
  <c r="FH18" i="1"/>
  <c r="FH17" i="1"/>
  <c r="FH16" i="1"/>
  <c r="FH15" i="1"/>
  <c r="FH14" i="1"/>
  <c r="FH13" i="1"/>
  <c r="FH12" i="1"/>
  <c r="FH11" i="1"/>
  <c r="FH10" i="1"/>
  <c r="FA49" i="1"/>
  <c r="FA48" i="1"/>
  <c r="FA46" i="1"/>
  <c r="FA47" i="1"/>
  <c r="FA45" i="1"/>
  <c r="FA44" i="1"/>
  <c r="FA43" i="1"/>
  <c r="FA42" i="1"/>
  <c r="FA41" i="1"/>
  <c r="FA40" i="1"/>
  <c r="FA39" i="1"/>
  <c r="FA38" i="1"/>
  <c r="FA37" i="1"/>
  <c r="FA36" i="1"/>
  <c r="FA35" i="1"/>
  <c r="FA34" i="1"/>
  <c r="FA33" i="1"/>
  <c r="FA32" i="1"/>
  <c r="FA31" i="1"/>
  <c r="FA30" i="1"/>
  <c r="FA29" i="1"/>
  <c r="FA28" i="1"/>
  <c r="FA27" i="1"/>
  <c r="FA26" i="1"/>
  <c r="FA25" i="1"/>
  <c r="FA24" i="1"/>
  <c r="FA23" i="1"/>
  <c r="FA22" i="1"/>
  <c r="FA21" i="1"/>
  <c r="FA20" i="1"/>
  <c r="FA19" i="1"/>
  <c r="FA18" i="1"/>
  <c r="FA17" i="1"/>
  <c r="FA16" i="1"/>
  <c r="FA15" i="1"/>
  <c r="FA14" i="1"/>
  <c r="FA13" i="1"/>
  <c r="FA12" i="1"/>
  <c r="FA11" i="1"/>
  <c r="FA10" i="1"/>
  <c r="ET11" i="1"/>
  <c r="ET12" i="1"/>
  <c r="ET13" i="1"/>
  <c r="ET14" i="1"/>
  <c r="ET15" i="1"/>
  <c r="ET16" i="1"/>
  <c r="ET17" i="1"/>
  <c r="ET18" i="1"/>
  <c r="ET19" i="1"/>
  <c r="ET20" i="1"/>
  <c r="ET21" i="1"/>
  <c r="ET22" i="1"/>
  <c r="ET23" i="1"/>
  <c r="ET24" i="1"/>
  <c r="ET25" i="1"/>
  <c r="ET26" i="1"/>
  <c r="ET27" i="1"/>
  <c r="ET28" i="1"/>
  <c r="ET29" i="1"/>
  <c r="ET30" i="1"/>
  <c r="ET31" i="1"/>
  <c r="ET32" i="1"/>
  <c r="ET33" i="1"/>
  <c r="ET34" i="1"/>
  <c r="ET35" i="1"/>
  <c r="ET36" i="1"/>
  <c r="ET37" i="1"/>
  <c r="ET38" i="1"/>
  <c r="ET39" i="1"/>
  <c r="ET40" i="1"/>
  <c r="ET41" i="1"/>
  <c r="ET42" i="1"/>
  <c r="ET43" i="1"/>
  <c r="ET44" i="1"/>
  <c r="ET45" i="1"/>
  <c r="ET47" i="1"/>
  <c r="ET46" i="1"/>
  <c r="ET48" i="1"/>
  <c r="ET49" i="1"/>
  <c r="ET10" i="1"/>
  <c r="FK1" i="12"/>
  <c r="FL1" i="12" s="1"/>
  <c r="FM1" i="12" s="1"/>
  <c r="FN1" i="12" s="1"/>
  <c r="FO1" i="12" s="1"/>
  <c r="FP1" i="12" s="1"/>
  <c r="FQ1" i="12" s="1"/>
  <c r="FR1" i="12" s="1"/>
  <c r="FS1" i="12" s="1"/>
  <c r="FT1" i="12" s="1"/>
  <c r="FU1" i="12" s="1"/>
  <c r="FV1" i="12" s="1"/>
  <c r="FW1" i="12" s="1"/>
  <c r="FX1" i="12" s="1"/>
  <c r="FY1" i="12" s="1"/>
  <c r="FZ1" i="12" s="1"/>
  <c r="GA1" i="12" s="1"/>
  <c r="GB1" i="12" s="1"/>
  <c r="GC1" i="12" s="1"/>
  <c r="GD1" i="12" s="1"/>
  <c r="GE1" i="12" s="1"/>
  <c r="GF1" i="12" s="1"/>
  <c r="CK10" i="12"/>
  <c r="CL10" i="12"/>
  <c r="CM10" i="12"/>
  <c r="CN10" i="12"/>
  <c r="CO10" i="12"/>
  <c r="CK11" i="12"/>
  <c r="CL11" i="12"/>
  <c r="CM11" i="12"/>
  <c r="CN11" i="12"/>
  <c r="CO11" i="12"/>
  <c r="CK12" i="12"/>
  <c r="CL12" i="12"/>
  <c r="CM12" i="12"/>
  <c r="CN12" i="12"/>
  <c r="CO12" i="12"/>
  <c r="CK13" i="12"/>
  <c r="CL13" i="12"/>
  <c r="CM13" i="12"/>
  <c r="CN13" i="12"/>
  <c r="CO13" i="12"/>
  <c r="CK14" i="12"/>
  <c r="CL14" i="12"/>
  <c r="CM14" i="12"/>
  <c r="CN14" i="12"/>
  <c r="CO14" i="12"/>
  <c r="CK15" i="12"/>
  <c r="CL15" i="12"/>
  <c r="CM15" i="12"/>
  <c r="CN15" i="12"/>
  <c r="CO15" i="12"/>
  <c r="CK16" i="12"/>
  <c r="CL16" i="12"/>
  <c r="CM16" i="12"/>
  <c r="CN16" i="12"/>
  <c r="CO16" i="12"/>
  <c r="CK17" i="12"/>
  <c r="CL17" i="12"/>
  <c r="CM17" i="12"/>
  <c r="CN17" i="12"/>
  <c r="CO17" i="12"/>
  <c r="CK18" i="12"/>
  <c r="CL18" i="12"/>
  <c r="CM18" i="12"/>
  <c r="CN18" i="12"/>
  <c r="CO18" i="12"/>
  <c r="CK19" i="12"/>
  <c r="CL19" i="12"/>
  <c r="CM19" i="12"/>
  <c r="CN19" i="12"/>
  <c r="CO19" i="12"/>
  <c r="CK20" i="12"/>
  <c r="CL20" i="12"/>
  <c r="CM20" i="12"/>
  <c r="CN20" i="12"/>
  <c r="CO20" i="12"/>
  <c r="CK21" i="12"/>
  <c r="CL21" i="12"/>
  <c r="CM21" i="12"/>
  <c r="CN21" i="12"/>
  <c r="CO21" i="12"/>
  <c r="CK22" i="12"/>
  <c r="CL22" i="12"/>
  <c r="CM22" i="12"/>
  <c r="CN22" i="12"/>
  <c r="CO22" i="12"/>
  <c r="CK23" i="12"/>
  <c r="CL23" i="12"/>
  <c r="CM23" i="12"/>
  <c r="CN23" i="12"/>
  <c r="CO23" i="12"/>
  <c r="CK24" i="12"/>
  <c r="CL24" i="12"/>
  <c r="CM24" i="12"/>
  <c r="CN24" i="12"/>
  <c r="CO24" i="12"/>
  <c r="CK25" i="12"/>
  <c r="CL25" i="12"/>
  <c r="CM25" i="12"/>
  <c r="CN25" i="12"/>
  <c r="CO25" i="12"/>
  <c r="CK26" i="12"/>
  <c r="CL26" i="12"/>
  <c r="CM26" i="12"/>
  <c r="CN26" i="12"/>
  <c r="CO26" i="12"/>
  <c r="CK27" i="12"/>
  <c r="CL27" i="12"/>
  <c r="CM27" i="12"/>
  <c r="CN27" i="12"/>
  <c r="CO27" i="12"/>
  <c r="CK28" i="12"/>
  <c r="CL28" i="12"/>
  <c r="CM28" i="12"/>
  <c r="CN28" i="12"/>
  <c r="CO28" i="12"/>
  <c r="CK29" i="12"/>
  <c r="CL29" i="12"/>
  <c r="CM29" i="12"/>
  <c r="CN29" i="12"/>
  <c r="CO29" i="12"/>
  <c r="CK30" i="12"/>
  <c r="CL30" i="12"/>
  <c r="CM30" i="12"/>
  <c r="CN30" i="12"/>
  <c r="CO30" i="12"/>
  <c r="CK31" i="12"/>
  <c r="CL31" i="12"/>
  <c r="CM31" i="12"/>
  <c r="CN31" i="12"/>
  <c r="CO31" i="12"/>
  <c r="CK32" i="12"/>
  <c r="CL32" i="12"/>
  <c r="CM32" i="12"/>
  <c r="CN32" i="12"/>
  <c r="CO32" i="12"/>
  <c r="CK33" i="12"/>
  <c r="CL33" i="12"/>
  <c r="CM33" i="12"/>
  <c r="CN33" i="12"/>
  <c r="CO33" i="12"/>
  <c r="CK34" i="12"/>
  <c r="CL34" i="12"/>
  <c r="CM34" i="12"/>
  <c r="CN34" i="12"/>
  <c r="CO34" i="12"/>
  <c r="CK35" i="12"/>
  <c r="CL35" i="12"/>
  <c r="CM35" i="12"/>
  <c r="CN35" i="12"/>
  <c r="CO35" i="12"/>
  <c r="CK36" i="12"/>
  <c r="CL36" i="12"/>
  <c r="CM36" i="12"/>
  <c r="CN36" i="12"/>
  <c r="CO36" i="12"/>
  <c r="CK37" i="12"/>
  <c r="CL37" i="12"/>
  <c r="CM37" i="12"/>
  <c r="CN37" i="12"/>
  <c r="CO37" i="12"/>
  <c r="CK38" i="12"/>
  <c r="CL38" i="12"/>
  <c r="CM38" i="12"/>
  <c r="CN38" i="12"/>
  <c r="CO38" i="12"/>
  <c r="CK39" i="12"/>
  <c r="CL39" i="12"/>
  <c r="CM39" i="12"/>
  <c r="CN39" i="12"/>
  <c r="CO39" i="12"/>
  <c r="CK40" i="12"/>
  <c r="CL40" i="12"/>
  <c r="CM40" i="12"/>
  <c r="CN40" i="12"/>
  <c r="CO40" i="12"/>
  <c r="CK41" i="12"/>
  <c r="CL41" i="12"/>
  <c r="CM41" i="12"/>
  <c r="CN41" i="12"/>
  <c r="CO41" i="12"/>
  <c r="CK42" i="12"/>
  <c r="CL42" i="12"/>
  <c r="CM42" i="12"/>
  <c r="CN42" i="12"/>
  <c r="CO42" i="12"/>
  <c r="CK43" i="12"/>
  <c r="CL43" i="12"/>
  <c r="CM43" i="12"/>
  <c r="CN43" i="12"/>
  <c r="CO43" i="12"/>
  <c r="CK44" i="12"/>
  <c r="CL44" i="12"/>
  <c r="CM44" i="12"/>
  <c r="CN44" i="12"/>
  <c r="CO44" i="12"/>
  <c r="CK45" i="12"/>
  <c r="CL45" i="12"/>
  <c r="CM45" i="12"/>
  <c r="CN45" i="12"/>
  <c r="CO45" i="12"/>
  <c r="CK46" i="12"/>
  <c r="CL46" i="12"/>
  <c r="CM46" i="12"/>
  <c r="CN46" i="12"/>
  <c r="CO46" i="12"/>
  <c r="CK47" i="12"/>
  <c r="CL47" i="12"/>
  <c r="CM47" i="12"/>
  <c r="CN47" i="12"/>
  <c r="CO47" i="12"/>
  <c r="CK48" i="12"/>
  <c r="CL48" i="12"/>
  <c r="CM48" i="12"/>
  <c r="CN48" i="12"/>
  <c r="CO48" i="12"/>
  <c r="CK49" i="12"/>
  <c r="CL49" i="12"/>
  <c r="CM49" i="12"/>
  <c r="CN49" i="12"/>
  <c r="CO49" i="12"/>
  <c r="CK50" i="12"/>
  <c r="CL50" i="12"/>
  <c r="CM50" i="12"/>
  <c r="CN50" i="12"/>
  <c r="CO50" i="12"/>
  <c r="CK51" i="12"/>
  <c r="CL51" i="12"/>
  <c r="CM51" i="12"/>
  <c r="CN51" i="12"/>
  <c r="CO51" i="12"/>
  <c r="CK52" i="12"/>
  <c r="CL52" i="12"/>
  <c r="CM52" i="12"/>
  <c r="CN52" i="12"/>
  <c r="CO52" i="12"/>
  <c r="CK53" i="12"/>
  <c r="CL53" i="12"/>
  <c r="CM53" i="12"/>
  <c r="CN53" i="12"/>
  <c r="CO53" i="12"/>
  <c r="CK54" i="12"/>
  <c r="CL54" i="12"/>
  <c r="CM54" i="12"/>
  <c r="CN54" i="12"/>
  <c r="CO54" i="12"/>
  <c r="CK55" i="12"/>
  <c r="CL55" i="12"/>
  <c r="CM55" i="12"/>
  <c r="CN55" i="12"/>
  <c r="CO55" i="12"/>
  <c r="CK56" i="12"/>
  <c r="CL56" i="12"/>
  <c r="CM56" i="12"/>
  <c r="CN56" i="12"/>
  <c r="CO56" i="12"/>
  <c r="CK57" i="12"/>
  <c r="CL57" i="12"/>
  <c r="CM57" i="12"/>
  <c r="CN57" i="12"/>
  <c r="CO57" i="12"/>
  <c r="CK58" i="12"/>
  <c r="CL58" i="12"/>
  <c r="CM58" i="12"/>
  <c r="CN58" i="12"/>
  <c r="CO58" i="12"/>
  <c r="CK59" i="12"/>
  <c r="CL59" i="12"/>
  <c r="CM59" i="12"/>
  <c r="CN59" i="12"/>
  <c r="CO59" i="12"/>
  <c r="CK60" i="12"/>
  <c r="CL60" i="12"/>
  <c r="CM60" i="12"/>
  <c r="CN60" i="12"/>
  <c r="CO60" i="12"/>
  <c r="CK61" i="12"/>
  <c r="CL61" i="12"/>
  <c r="CM61" i="12"/>
  <c r="CN61" i="12"/>
  <c r="CO61" i="12"/>
  <c r="CK62" i="12"/>
  <c r="CL62" i="12"/>
  <c r="CM62" i="12"/>
  <c r="CN62" i="12"/>
  <c r="CO62" i="12"/>
  <c r="CK63" i="12"/>
  <c r="CL63" i="12"/>
  <c r="CM63" i="12"/>
  <c r="CN63" i="12"/>
  <c r="CO63" i="12"/>
  <c r="CK64" i="12"/>
  <c r="CL64" i="12"/>
  <c r="CM64" i="12"/>
  <c r="CN64" i="12"/>
  <c r="CO64" i="12"/>
  <c r="CK65" i="12"/>
  <c r="CL65" i="12"/>
  <c r="CM65" i="12"/>
  <c r="CN65" i="12"/>
  <c r="CO65" i="12"/>
  <c r="CK66" i="12"/>
  <c r="CL66" i="12"/>
  <c r="CM66" i="12"/>
  <c r="CN66" i="12"/>
  <c r="CO66" i="12"/>
  <c r="CK67" i="12"/>
  <c r="CL67" i="12"/>
  <c r="CM67" i="12"/>
  <c r="CN67" i="12"/>
  <c r="CO67" i="12"/>
  <c r="CK68" i="12"/>
  <c r="CL68" i="12"/>
  <c r="CM68" i="12"/>
  <c r="CN68" i="12"/>
  <c r="CO68" i="12"/>
  <c r="CK69" i="12"/>
  <c r="CL69" i="12"/>
  <c r="CM69" i="12"/>
  <c r="CN69" i="12"/>
  <c r="CO69" i="12"/>
  <c r="CK70" i="12"/>
  <c r="CL70" i="12"/>
  <c r="CM70" i="12"/>
  <c r="CN70" i="12"/>
  <c r="CO70" i="12"/>
  <c r="CK71" i="12"/>
  <c r="CL71" i="12"/>
  <c r="CM71" i="12"/>
  <c r="CN71" i="12"/>
  <c r="CO71" i="12"/>
  <c r="CK72" i="12"/>
  <c r="CL72" i="12"/>
  <c r="CM72" i="12"/>
  <c r="CN72" i="12"/>
  <c r="CO72" i="12"/>
  <c r="CK73" i="12"/>
  <c r="CL73" i="12"/>
  <c r="CM73" i="12"/>
  <c r="CN73" i="12"/>
  <c r="CO73" i="12"/>
  <c r="CK74" i="12"/>
  <c r="CL74" i="12"/>
  <c r="CM74" i="12"/>
  <c r="CN74" i="12"/>
  <c r="CO74" i="12"/>
  <c r="CK75" i="12"/>
  <c r="CL75" i="12"/>
  <c r="CM75" i="12"/>
  <c r="CN75" i="12"/>
  <c r="CO75" i="12"/>
  <c r="CK76" i="12"/>
  <c r="CL76" i="12"/>
  <c r="CM76" i="12"/>
  <c r="CN76" i="12"/>
  <c r="CO76" i="12"/>
  <c r="CK77" i="12"/>
  <c r="CL77" i="12"/>
  <c r="CM77" i="12"/>
  <c r="CN77" i="12"/>
  <c r="CO77" i="12"/>
  <c r="CK78" i="12"/>
  <c r="CL78" i="12"/>
  <c r="CM78" i="12"/>
  <c r="CN78" i="12"/>
  <c r="CO78" i="12"/>
  <c r="CK79" i="12"/>
  <c r="CL79" i="12"/>
  <c r="CM79" i="12"/>
  <c r="CN79" i="12"/>
  <c r="CO79" i="12"/>
  <c r="CK80" i="12"/>
  <c r="CL80" i="12"/>
  <c r="CM80" i="12"/>
  <c r="CN80" i="12"/>
  <c r="CO80" i="12"/>
  <c r="CK81" i="12"/>
  <c r="CL81" i="12"/>
  <c r="CM81" i="12"/>
  <c r="CN81" i="12"/>
  <c r="CO81" i="12"/>
  <c r="CK82" i="12"/>
  <c r="CL82" i="12"/>
  <c r="CM82" i="12"/>
  <c r="CN82" i="12"/>
  <c r="CO82" i="12"/>
  <c r="CK83" i="12"/>
  <c r="CL83" i="12"/>
  <c r="CM83" i="12"/>
  <c r="CN83" i="12"/>
  <c r="CO83" i="12"/>
  <c r="CK84" i="12"/>
  <c r="CL84" i="12"/>
  <c r="CM84" i="12"/>
  <c r="CN84" i="12"/>
  <c r="CO84" i="12"/>
  <c r="CK85" i="12"/>
  <c r="CL85" i="12"/>
  <c r="CM85" i="12"/>
  <c r="CN85" i="12"/>
  <c r="CO85" i="12"/>
  <c r="CK86" i="12"/>
  <c r="CL86" i="12"/>
  <c r="CM86" i="12"/>
  <c r="CN86" i="12"/>
  <c r="CO86" i="12"/>
  <c r="CK87" i="12"/>
  <c r="CL87" i="12"/>
  <c r="CM87" i="12"/>
  <c r="CN87" i="12"/>
  <c r="CO87" i="12"/>
  <c r="CK88" i="12"/>
  <c r="CL88" i="12"/>
  <c r="CM88" i="12"/>
  <c r="CN88" i="12"/>
  <c r="CO88" i="12"/>
  <c r="CK89" i="12"/>
  <c r="CL89" i="12"/>
  <c r="CM89" i="12"/>
  <c r="CN89" i="12"/>
  <c r="CO89" i="12"/>
  <c r="CK90" i="12"/>
  <c r="CL90" i="12"/>
  <c r="CM90" i="12"/>
  <c r="CN90" i="12"/>
  <c r="CO90" i="12"/>
  <c r="CK91" i="12"/>
  <c r="CL91" i="12"/>
  <c r="CM91" i="12"/>
  <c r="CN91" i="12"/>
  <c r="CO91" i="12"/>
  <c r="CK92" i="12"/>
  <c r="CL92" i="12"/>
  <c r="CM92" i="12"/>
  <c r="CN92" i="12"/>
  <c r="CO92" i="12"/>
  <c r="CK93" i="12"/>
  <c r="CL93" i="12"/>
  <c r="CM93" i="12"/>
  <c r="CN93" i="12"/>
  <c r="CO93" i="12"/>
  <c r="CK94" i="12"/>
  <c r="CL94" i="12"/>
  <c r="CM94" i="12"/>
  <c r="CN94" i="12"/>
  <c r="CO94" i="12"/>
  <c r="CK95" i="12"/>
  <c r="CL95" i="12"/>
  <c r="CM95" i="12"/>
  <c r="CN95" i="12"/>
  <c r="CO95" i="12"/>
  <c r="CK96" i="12"/>
  <c r="CL96" i="12"/>
  <c r="CM96" i="12"/>
  <c r="CN96" i="12"/>
  <c r="CO96" i="12"/>
  <c r="CK97" i="12"/>
  <c r="CL97" i="12"/>
  <c r="CM97" i="12"/>
  <c r="CN97" i="12"/>
  <c r="CO97" i="12"/>
  <c r="CK98" i="12"/>
  <c r="CL98" i="12"/>
  <c r="CM98" i="12"/>
  <c r="CN98" i="12"/>
  <c r="CO98" i="12"/>
  <c r="CK99" i="12"/>
  <c r="CL99" i="12"/>
  <c r="CM99" i="12"/>
  <c r="CN99" i="12"/>
  <c r="CO99" i="12"/>
  <c r="CK100" i="12"/>
  <c r="CL100" i="12"/>
  <c r="CM100" i="12"/>
  <c r="CN100" i="12"/>
  <c r="CO100" i="12"/>
  <c r="CK101" i="12"/>
  <c r="CL101" i="12"/>
  <c r="CM101" i="12"/>
  <c r="CN101" i="12"/>
  <c r="CO101" i="12"/>
  <c r="CK102" i="12"/>
  <c r="CL102" i="12"/>
  <c r="CM102" i="12"/>
  <c r="CN102" i="12"/>
  <c r="CO102" i="12"/>
  <c r="CK103" i="12"/>
  <c r="CL103" i="12"/>
  <c r="CM103" i="12"/>
  <c r="CN103" i="12"/>
  <c r="CO103" i="12"/>
  <c r="CK104" i="12"/>
  <c r="CL104" i="12"/>
  <c r="CM104" i="12"/>
  <c r="CN104" i="12"/>
  <c r="CO104" i="12"/>
  <c r="CK105" i="12"/>
  <c r="CL105" i="12"/>
  <c r="CM105" i="12"/>
  <c r="CN105" i="12"/>
  <c r="CO105" i="12"/>
  <c r="CK106" i="12"/>
  <c r="CL106" i="12"/>
  <c r="CM106" i="12"/>
  <c r="CN106" i="12"/>
  <c r="CO106" i="12"/>
  <c r="CK107" i="12"/>
  <c r="CL107" i="12"/>
  <c r="CM107" i="12"/>
  <c r="CN107" i="12"/>
  <c r="CO107" i="12"/>
  <c r="CK108" i="12"/>
  <c r="CL108" i="12"/>
  <c r="CM108" i="12"/>
  <c r="CN108" i="12"/>
  <c r="CO108" i="12"/>
  <c r="CK109" i="12"/>
  <c r="CL109" i="12"/>
  <c r="CM109" i="12"/>
  <c r="CN109" i="12"/>
  <c r="CO109" i="12"/>
  <c r="CK110" i="12"/>
  <c r="CL110" i="12"/>
  <c r="CM110" i="12"/>
  <c r="CN110" i="12"/>
  <c r="CO110" i="12"/>
  <c r="CK111" i="12"/>
  <c r="CL111" i="12"/>
  <c r="CM111" i="12"/>
  <c r="CN111" i="12"/>
  <c r="CO111" i="12"/>
  <c r="CK112" i="12"/>
  <c r="CL112" i="12"/>
  <c r="CM112" i="12"/>
  <c r="CN112" i="12"/>
  <c r="CO112" i="12"/>
  <c r="CK113" i="12"/>
  <c r="CL113" i="12"/>
  <c r="CM113" i="12"/>
  <c r="CN113" i="12"/>
  <c r="CO113" i="12"/>
  <c r="CK114" i="12"/>
  <c r="CL114" i="12"/>
  <c r="CM114" i="12"/>
  <c r="CN114" i="12"/>
  <c r="CO114" i="12"/>
  <c r="CK115" i="12"/>
  <c r="CL115" i="12"/>
  <c r="CM115" i="12"/>
  <c r="CN115" i="12"/>
  <c r="CO115" i="12"/>
  <c r="CK116" i="12"/>
  <c r="CL116" i="12"/>
  <c r="CM116" i="12"/>
  <c r="CN116" i="12"/>
  <c r="CO116" i="12"/>
  <c r="CK117" i="12"/>
  <c r="CL117" i="12"/>
  <c r="CM117" i="12"/>
  <c r="CN117" i="12"/>
  <c r="CO117" i="12"/>
  <c r="CK118" i="12"/>
  <c r="CL118" i="12"/>
  <c r="CM118" i="12"/>
  <c r="CN118" i="12"/>
  <c r="CO118" i="12"/>
  <c r="CK119" i="12"/>
  <c r="CL119" i="12"/>
  <c r="CM119" i="12"/>
  <c r="CN119" i="12"/>
  <c r="CO119" i="12"/>
  <c r="CK120" i="12"/>
  <c r="CL120" i="12"/>
  <c r="CM120" i="12"/>
  <c r="CN120" i="12"/>
  <c r="CO120" i="12"/>
  <c r="CK121" i="12"/>
  <c r="CL121" i="12"/>
  <c r="CM121" i="12"/>
  <c r="CN121" i="12"/>
  <c r="CO121" i="12"/>
  <c r="CK122" i="12"/>
  <c r="CL122" i="12"/>
  <c r="CM122" i="12"/>
  <c r="CN122" i="12"/>
  <c r="CO122" i="12"/>
  <c r="CK123" i="12"/>
  <c r="CL123" i="12"/>
  <c r="CM123" i="12"/>
  <c r="CN123" i="12"/>
  <c r="CO123" i="12"/>
  <c r="CK124" i="12"/>
  <c r="CL124" i="12"/>
  <c r="CM124" i="12"/>
  <c r="CN124" i="12"/>
  <c r="CO124" i="12"/>
  <c r="CK125" i="12"/>
  <c r="CL125" i="12"/>
  <c r="CM125" i="12"/>
  <c r="CN125" i="12"/>
  <c r="CO125" i="12"/>
  <c r="CK126" i="12"/>
  <c r="CL126" i="12"/>
  <c r="CM126" i="12"/>
  <c r="CN126" i="12"/>
  <c r="CO126" i="12"/>
  <c r="CK127" i="12"/>
  <c r="CL127" i="12"/>
  <c r="CM127" i="12"/>
  <c r="CN127" i="12"/>
  <c r="CO127" i="12"/>
  <c r="CK128" i="12"/>
  <c r="CL128" i="12"/>
  <c r="CM128" i="12"/>
  <c r="CN128" i="12"/>
  <c r="CO128" i="12"/>
  <c r="CK129" i="12"/>
  <c r="CL129" i="12"/>
  <c r="CM129" i="12"/>
  <c r="CN129" i="12"/>
  <c r="CO129" i="12"/>
  <c r="CK130" i="12"/>
  <c r="CL130" i="12"/>
  <c r="CM130" i="12"/>
  <c r="CN130" i="12"/>
  <c r="CO130" i="12"/>
  <c r="CK131" i="12"/>
  <c r="CL131" i="12"/>
  <c r="CM131" i="12"/>
  <c r="CN131" i="12"/>
  <c r="CO131" i="12"/>
  <c r="CK132" i="12"/>
  <c r="CL132" i="12"/>
  <c r="CM132" i="12"/>
  <c r="CN132" i="12"/>
  <c r="CO132" i="12"/>
  <c r="CK133" i="12"/>
  <c r="CL133" i="12"/>
  <c r="CM133" i="12"/>
  <c r="CN133" i="12"/>
  <c r="CO133" i="12"/>
  <c r="CK134" i="12"/>
  <c r="CL134" i="12"/>
  <c r="CM134" i="12"/>
  <c r="CN134" i="12"/>
  <c r="CO134" i="12"/>
  <c r="CK135" i="12"/>
  <c r="CL135" i="12"/>
  <c r="CM135" i="12"/>
  <c r="CN135" i="12"/>
  <c r="CO135" i="12"/>
  <c r="CK136" i="12"/>
  <c r="CL136" i="12"/>
  <c r="CM136" i="12"/>
  <c r="CN136" i="12"/>
  <c r="CO136" i="12"/>
  <c r="CK137" i="12"/>
  <c r="CL137" i="12"/>
  <c r="CM137" i="12"/>
  <c r="CN137" i="12"/>
  <c r="CO137" i="12"/>
  <c r="CK138" i="12"/>
  <c r="CL138" i="12"/>
  <c r="CM138" i="12"/>
  <c r="CN138" i="12"/>
  <c r="CO138" i="12"/>
  <c r="CK139" i="12"/>
  <c r="CL139" i="12"/>
  <c r="CM139" i="12"/>
  <c r="CN139" i="12"/>
  <c r="CO139" i="12"/>
  <c r="CK140" i="12"/>
  <c r="CL140" i="12"/>
  <c r="CM140" i="12"/>
  <c r="CN140" i="12"/>
  <c r="CO140" i="12"/>
  <c r="CK141" i="12"/>
  <c r="CL141" i="12"/>
  <c r="CM141" i="12"/>
  <c r="CN141" i="12"/>
  <c r="CO141" i="12"/>
  <c r="CK142" i="12"/>
  <c r="CL142" i="12"/>
  <c r="CM142" i="12"/>
  <c r="CN142" i="12"/>
  <c r="CO142" i="12"/>
  <c r="CK143" i="12"/>
  <c r="CL143" i="12"/>
  <c r="CM143" i="12"/>
  <c r="CN143" i="12"/>
  <c r="CO143" i="12"/>
  <c r="CK144" i="12"/>
  <c r="CL144" i="12"/>
  <c r="CM144" i="12"/>
  <c r="CN144" i="12"/>
  <c r="CO144" i="12"/>
  <c r="CK145" i="12"/>
  <c r="CL145" i="12"/>
  <c r="CM145" i="12"/>
  <c r="CN145" i="12"/>
  <c r="CO145" i="12"/>
  <c r="CK146" i="12"/>
  <c r="CL146" i="12"/>
  <c r="CM146" i="12"/>
  <c r="CN146" i="12"/>
  <c r="CO146" i="12"/>
  <c r="CK147" i="12"/>
  <c r="CL147" i="12"/>
  <c r="CM147" i="12"/>
  <c r="CN147" i="12"/>
  <c r="CO147" i="12"/>
  <c r="CK148" i="12"/>
  <c r="CL148" i="12"/>
  <c r="CM148" i="12"/>
  <c r="CN148" i="12"/>
  <c r="CO148" i="12"/>
  <c r="CK149" i="12"/>
  <c r="CL149" i="12"/>
  <c r="CM149" i="12"/>
  <c r="CN149" i="12"/>
  <c r="CO149" i="12"/>
  <c r="CK150" i="12"/>
  <c r="CL150" i="12"/>
  <c r="CM150" i="12"/>
  <c r="CN150" i="12"/>
  <c r="CO150" i="12"/>
  <c r="CK151" i="12"/>
  <c r="CL151" i="12"/>
  <c r="CM151" i="12"/>
  <c r="CN151" i="12"/>
  <c r="CO151" i="12"/>
  <c r="CK152" i="12"/>
  <c r="CL152" i="12"/>
  <c r="CM152" i="12"/>
  <c r="CN152" i="12"/>
  <c r="CO152" i="12"/>
  <c r="CK153" i="12"/>
  <c r="CL153" i="12"/>
  <c r="CM153" i="12"/>
  <c r="CN153" i="12"/>
  <c r="CO153" i="12"/>
  <c r="CK154" i="12"/>
  <c r="CL154" i="12"/>
  <c r="CM154" i="12"/>
  <c r="CN154" i="12"/>
  <c r="CO154" i="12"/>
  <c r="CK155" i="12"/>
  <c r="CL155" i="12"/>
  <c r="CM155" i="12"/>
  <c r="CN155" i="12"/>
  <c r="CO155" i="12"/>
  <c r="CK156" i="12"/>
  <c r="CL156" i="12"/>
  <c r="CM156" i="12"/>
  <c r="CN156" i="12"/>
  <c r="CO156" i="12"/>
  <c r="CK157" i="12"/>
  <c r="CL157" i="12"/>
  <c r="CM157" i="12"/>
  <c r="CN157" i="12"/>
  <c r="CO157" i="12"/>
  <c r="CK158" i="12"/>
  <c r="CL158" i="12"/>
  <c r="CM158" i="12"/>
  <c r="CN158" i="12"/>
  <c r="CO158" i="12"/>
  <c r="CK159" i="12"/>
  <c r="CL159" i="12"/>
  <c r="CM159" i="12"/>
  <c r="CN159" i="12"/>
  <c r="CO159" i="12"/>
  <c r="CK160" i="12"/>
  <c r="CL160" i="12"/>
  <c r="CM160" i="12"/>
  <c r="CN160" i="12"/>
  <c r="CO160" i="12"/>
  <c r="CK161" i="12"/>
  <c r="CL161" i="12"/>
  <c r="CM161" i="12"/>
  <c r="CN161" i="12"/>
  <c r="CO161" i="12"/>
  <c r="CK162" i="12"/>
  <c r="CL162" i="12"/>
  <c r="CM162" i="12"/>
  <c r="CN162" i="12"/>
  <c r="CO162" i="12"/>
  <c r="CK163" i="12"/>
  <c r="CL163" i="12"/>
  <c r="CM163" i="12"/>
  <c r="CN163" i="12"/>
  <c r="CO163" i="12"/>
  <c r="CK164" i="12"/>
  <c r="CL164" i="12"/>
  <c r="CM164" i="12"/>
  <c r="CN164" i="12"/>
  <c r="CO164" i="12"/>
  <c r="CK165" i="12"/>
  <c r="CL165" i="12"/>
  <c r="CM165" i="12"/>
  <c r="CN165" i="12"/>
  <c r="CO165" i="12"/>
  <c r="CK166" i="12"/>
  <c r="CL166" i="12"/>
  <c r="CM166" i="12"/>
  <c r="CN166" i="12"/>
  <c r="CO166" i="12"/>
  <c r="CK167" i="12"/>
  <c r="CL167" i="12"/>
  <c r="CM167" i="12"/>
  <c r="CN167" i="12"/>
  <c r="CO167" i="12"/>
  <c r="CK168" i="12"/>
  <c r="CL168" i="12"/>
  <c r="CM168" i="12"/>
  <c r="CN168" i="12"/>
  <c r="CO168" i="12"/>
  <c r="CK169" i="12"/>
  <c r="CL169" i="12"/>
  <c r="CM169" i="12"/>
  <c r="CN169" i="12"/>
  <c r="CO169" i="12"/>
  <c r="CK170" i="12"/>
  <c r="CL170" i="12"/>
  <c r="CM170" i="12"/>
  <c r="CN170" i="12"/>
  <c r="CO170" i="12"/>
  <c r="CK171" i="12"/>
  <c r="CL171" i="12"/>
  <c r="CM171" i="12"/>
  <c r="CN171" i="12"/>
  <c r="CO171" i="12"/>
  <c r="CK172" i="12"/>
  <c r="CL172" i="12"/>
  <c r="CM172" i="12"/>
  <c r="CN172" i="12"/>
  <c r="CO172" i="12"/>
  <c r="CK173" i="12"/>
  <c r="CL173" i="12"/>
  <c r="CM173" i="12"/>
  <c r="CN173" i="12"/>
  <c r="CO173" i="12"/>
  <c r="CK174" i="12"/>
  <c r="CL174" i="12"/>
  <c r="CM174" i="12"/>
  <c r="CN174" i="12"/>
  <c r="CO174" i="12"/>
  <c r="CK175" i="12"/>
  <c r="CL175" i="12"/>
  <c r="CM175" i="12"/>
  <c r="CN175" i="12"/>
  <c r="CO175" i="12"/>
  <c r="CK176" i="12"/>
  <c r="CL176" i="12"/>
  <c r="CM176" i="12"/>
  <c r="CN176" i="12"/>
  <c r="CO176" i="12"/>
  <c r="CK177" i="12"/>
  <c r="CL177" i="12"/>
  <c r="CM177" i="12"/>
  <c r="CN177" i="12"/>
  <c r="CO177" i="12"/>
  <c r="CK178" i="12"/>
  <c r="CL178" i="12"/>
  <c r="CM178" i="12"/>
  <c r="CN178" i="12"/>
  <c r="CO178" i="12"/>
  <c r="CK179" i="12"/>
  <c r="CL179" i="12"/>
  <c r="CM179" i="12"/>
  <c r="CN179" i="12"/>
  <c r="CO179" i="12"/>
  <c r="CK180" i="12"/>
  <c r="CL180" i="12"/>
  <c r="CM180" i="12"/>
  <c r="CN180" i="12"/>
  <c r="CO180" i="12"/>
  <c r="CK181" i="12"/>
  <c r="CL181" i="12"/>
  <c r="CM181" i="12"/>
  <c r="CN181" i="12"/>
  <c r="CO181" i="12"/>
  <c r="CK182" i="12"/>
  <c r="CL182" i="12"/>
  <c r="CM182" i="12"/>
  <c r="CN182" i="12"/>
  <c r="CO182" i="12"/>
  <c r="CK183" i="12"/>
  <c r="CL183" i="12"/>
  <c r="CM183" i="12"/>
  <c r="CN183" i="12"/>
  <c r="CO183" i="12"/>
  <c r="CK184" i="12"/>
  <c r="CL184" i="12"/>
  <c r="CM184" i="12"/>
  <c r="CN184" i="12"/>
  <c r="CO184" i="12"/>
  <c r="CK185" i="12"/>
  <c r="CL185" i="12"/>
  <c r="CM185" i="12"/>
  <c r="CN185" i="12"/>
  <c r="CO185" i="12"/>
  <c r="CK186" i="12"/>
  <c r="CL186" i="12"/>
  <c r="CM186" i="12"/>
  <c r="CN186" i="12"/>
  <c r="CO186" i="12"/>
  <c r="CK187" i="12"/>
  <c r="CL187" i="12"/>
  <c r="CM187" i="12"/>
  <c r="CN187" i="12"/>
  <c r="CO187" i="12"/>
  <c r="CK188" i="12"/>
  <c r="CL188" i="12"/>
  <c r="CM188" i="12"/>
  <c r="CN188" i="12"/>
  <c r="CO188" i="12"/>
  <c r="CK189" i="12"/>
  <c r="CL189" i="12"/>
  <c r="CM189" i="12"/>
  <c r="CN189" i="12"/>
  <c r="CO189" i="12"/>
  <c r="CK190" i="12"/>
  <c r="CL190" i="12"/>
  <c r="CM190" i="12"/>
  <c r="CN190" i="12"/>
  <c r="CO190" i="12"/>
  <c r="CK191" i="12"/>
  <c r="CL191" i="12"/>
  <c r="CM191" i="12"/>
  <c r="CN191" i="12"/>
  <c r="CO191" i="12"/>
  <c r="CK192" i="12"/>
  <c r="CL192" i="12"/>
  <c r="CM192" i="12"/>
  <c r="CN192" i="12"/>
  <c r="CO192" i="12"/>
  <c r="CK193" i="12"/>
  <c r="CL193" i="12"/>
  <c r="CM193" i="12"/>
  <c r="CN193" i="12"/>
  <c r="CO193" i="12"/>
  <c r="CK194" i="12"/>
  <c r="CL194" i="12"/>
  <c r="CM194" i="12"/>
  <c r="CN194" i="12"/>
  <c r="CO194" i="12"/>
  <c r="CK195" i="12"/>
  <c r="CL195" i="12"/>
  <c r="CM195" i="12"/>
  <c r="CN195" i="12"/>
  <c r="CO195" i="12"/>
  <c r="CK196" i="12"/>
  <c r="CL196" i="12"/>
  <c r="CM196" i="12"/>
  <c r="CN196" i="12"/>
  <c r="CO196" i="12"/>
  <c r="CK197" i="12"/>
  <c r="CL197" i="12"/>
  <c r="CM197" i="12"/>
  <c r="CN197" i="12"/>
  <c r="CO197" i="12"/>
  <c r="CK198" i="12"/>
  <c r="CL198" i="12"/>
  <c r="CM198" i="12"/>
  <c r="CN198" i="12"/>
  <c r="CO198" i="12"/>
  <c r="CK199" i="12"/>
  <c r="CL199" i="12"/>
  <c r="CM199" i="12"/>
  <c r="CN199" i="12"/>
  <c r="CO199" i="12"/>
  <c r="CK200" i="12"/>
  <c r="CL200" i="12"/>
  <c r="CM200" i="12"/>
  <c r="CN200" i="12"/>
  <c r="CO200" i="12"/>
  <c r="CK201" i="12"/>
  <c r="CL201" i="12"/>
  <c r="CM201" i="12"/>
  <c r="CN201" i="12"/>
  <c r="CO201" i="12"/>
  <c r="CK202" i="12"/>
  <c r="CL202" i="12"/>
  <c r="CM202" i="12"/>
  <c r="CN202" i="12"/>
  <c r="CO202" i="12"/>
  <c r="CK203" i="12"/>
  <c r="CL203" i="12"/>
  <c r="CM203" i="12"/>
  <c r="CN203" i="12"/>
  <c r="CO203" i="12"/>
  <c r="CK204" i="12"/>
  <c r="CL204" i="12"/>
  <c r="CM204" i="12"/>
  <c r="CN204" i="12"/>
  <c r="CO204" i="12"/>
  <c r="CK205" i="12"/>
  <c r="CL205" i="12"/>
  <c r="CM205" i="12"/>
  <c r="CN205" i="12"/>
  <c r="CO205" i="12"/>
  <c r="CK206" i="12"/>
  <c r="CL206" i="12"/>
  <c r="CM206" i="12"/>
  <c r="CN206" i="12"/>
  <c r="CO206" i="12"/>
  <c r="CK207" i="12"/>
  <c r="CL207" i="12"/>
  <c r="CM207" i="12"/>
  <c r="CN207" i="12"/>
  <c r="CO207" i="12"/>
  <c r="CK208" i="12"/>
  <c r="CL208" i="12"/>
  <c r="CM208" i="12"/>
  <c r="CN208" i="12"/>
  <c r="CO208" i="12"/>
  <c r="CK209" i="12"/>
  <c r="CL209" i="12"/>
  <c r="CM209" i="12"/>
  <c r="CN209" i="12"/>
  <c r="CO209" i="12"/>
  <c r="CK210" i="12"/>
  <c r="CL210" i="12"/>
  <c r="CM210" i="12"/>
  <c r="CN210" i="12"/>
  <c r="CO210" i="12"/>
  <c r="CK211" i="12"/>
  <c r="CL211" i="12"/>
  <c r="CM211" i="12"/>
  <c r="CN211" i="12"/>
  <c r="CO211" i="12"/>
  <c r="CK212" i="12"/>
  <c r="CL212" i="12"/>
  <c r="CM212" i="12"/>
  <c r="CN212" i="12"/>
  <c r="CO212" i="12"/>
  <c r="CK213" i="12"/>
  <c r="CL213" i="12"/>
  <c r="CM213" i="12"/>
  <c r="CN213" i="12"/>
  <c r="CO213" i="12"/>
  <c r="CK214" i="12"/>
  <c r="CL214" i="12"/>
  <c r="CM214" i="12"/>
  <c r="CN214" i="12"/>
  <c r="CO214" i="12"/>
  <c r="CK215" i="12"/>
  <c r="CL215" i="12"/>
  <c r="CM215" i="12"/>
  <c r="CN215" i="12"/>
  <c r="CO215" i="12"/>
  <c r="CK216" i="12"/>
  <c r="CL216" i="12"/>
  <c r="CM216" i="12"/>
  <c r="CN216" i="12"/>
  <c r="CO216" i="12"/>
  <c r="CK217" i="12"/>
  <c r="CL217" i="12"/>
  <c r="CM217" i="12"/>
  <c r="CN217" i="12"/>
  <c r="CO217" i="12"/>
  <c r="CK218" i="12"/>
  <c r="CL218" i="12"/>
  <c r="CM218" i="12"/>
  <c r="CN218" i="12"/>
  <c r="CO218" i="12"/>
  <c r="CK219" i="12"/>
  <c r="CL219" i="12"/>
  <c r="CM219" i="12"/>
  <c r="CN219" i="12"/>
  <c r="CO219" i="12"/>
  <c r="CK220" i="12"/>
  <c r="CL220" i="12"/>
  <c r="CM220" i="12"/>
  <c r="CN220" i="12"/>
  <c r="CO220" i="12"/>
  <c r="CK221" i="12"/>
  <c r="CL221" i="12"/>
  <c r="CM221" i="12"/>
  <c r="CN221" i="12"/>
  <c r="CO221" i="12"/>
  <c r="CK222" i="12"/>
  <c r="CL222" i="12"/>
  <c r="CM222" i="12"/>
  <c r="CN222" i="12"/>
  <c r="CO222" i="12"/>
  <c r="CK223" i="12"/>
  <c r="CL223" i="12"/>
  <c r="CM223" i="12"/>
  <c r="CN223" i="12"/>
  <c r="CO223" i="12"/>
  <c r="CK224" i="12"/>
  <c r="CL224" i="12"/>
  <c r="CM224" i="12"/>
  <c r="CN224" i="12"/>
  <c r="CO224" i="12"/>
  <c r="CK225" i="12"/>
  <c r="CL225" i="12"/>
  <c r="CM225" i="12"/>
  <c r="CN225" i="12"/>
  <c r="CO225" i="12"/>
  <c r="CK226" i="12"/>
  <c r="CL226" i="12"/>
  <c r="CM226" i="12"/>
  <c r="CN226" i="12"/>
  <c r="CO226" i="12"/>
  <c r="CK227" i="12"/>
  <c r="CL227" i="12"/>
  <c r="CM227" i="12"/>
  <c r="CN227" i="12"/>
  <c r="CO227" i="12"/>
  <c r="CK228" i="12"/>
  <c r="CL228" i="12"/>
  <c r="CM228" i="12"/>
  <c r="CN228" i="12"/>
  <c r="CO228" i="12"/>
  <c r="CK229" i="12"/>
  <c r="CL229" i="12"/>
  <c r="CM229" i="12"/>
  <c r="CN229" i="12"/>
  <c r="CO229" i="12"/>
  <c r="CK230" i="12"/>
  <c r="CL230" i="12"/>
  <c r="CM230" i="12"/>
  <c r="CN230" i="12"/>
  <c r="CO230" i="12"/>
  <c r="CK231" i="12"/>
  <c r="CL231" i="12"/>
  <c r="CM231" i="12"/>
  <c r="CN231" i="12"/>
  <c r="CO231" i="12"/>
  <c r="CK232" i="12"/>
  <c r="CL232" i="12"/>
  <c r="CM232" i="12"/>
  <c r="CN232" i="12"/>
  <c r="CO232" i="12"/>
  <c r="CK233" i="12"/>
  <c r="CL233" i="12"/>
  <c r="CM233" i="12"/>
  <c r="CN233" i="12"/>
  <c r="CO233" i="12"/>
  <c r="CK234" i="12"/>
  <c r="CL234" i="12"/>
  <c r="CM234" i="12"/>
  <c r="CN234" i="12"/>
  <c r="CO234" i="12"/>
  <c r="CK235" i="12"/>
  <c r="CL235" i="12"/>
  <c r="CM235" i="12"/>
  <c r="CN235" i="12"/>
  <c r="CO235" i="12"/>
  <c r="CK236" i="12"/>
  <c r="CL236" i="12"/>
  <c r="CM236" i="12"/>
  <c r="CN236" i="12"/>
  <c r="CO236" i="12"/>
  <c r="CK237" i="12"/>
  <c r="CL237" i="12"/>
  <c r="CM237" i="12"/>
  <c r="CN237" i="12"/>
  <c r="CO237" i="12"/>
  <c r="CK238" i="12"/>
  <c r="CL238" i="12"/>
  <c r="CM238" i="12"/>
  <c r="CN238" i="12"/>
  <c r="CO238" i="12"/>
  <c r="CK239" i="12"/>
  <c r="CL239" i="12"/>
  <c r="CM239" i="12"/>
  <c r="CN239" i="12"/>
  <c r="CO239" i="12"/>
  <c r="CK240" i="12"/>
  <c r="CL240" i="12"/>
  <c r="CM240" i="12"/>
  <c r="CN240" i="12"/>
  <c r="CO240" i="12"/>
  <c r="CK241" i="12"/>
  <c r="CL241" i="12"/>
  <c r="CM241" i="12"/>
  <c r="CN241" i="12"/>
  <c r="CO241" i="12"/>
  <c r="CK242" i="12"/>
  <c r="CL242" i="12"/>
  <c r="CM242" i="12"/>
  <c r="CN242" i="12"/>
  <c r="CO242" i="12"/>
  <c r="CK243" i="12"/>
  <c r="CL243" i="12"/>
  <c r="CM243" i="12"/>
  <c r="CN243" i="12"/>
  <c r="CO243" i="12"/>
  <c r="CK244" i="12"/>
  <c r="CL244" i="12"/>
  <c r="CM244" i="12"/>
  <c r="CN244" i="12"/>
  <c r="CO244" i="12"/>
  <c r="CK245" i="12"/>
  <c r="CL245" i="12"/>
  <c r="CM245" i="12"/>
  <c r="CN245" i="12"/>
  <c r="CO245" i="12"/>
  <c r="CK246" i="12"/>
  <c r="CL246" i="12"/>
  <c r="CM246" i="12"/>
  <c r="CN246" i="12"/>
  <c r="CO246" i="12"/>
  <c r="CK247" i="12"/>
  <c r="CL247" i="12"/>
  <c r="CM247" i="12"/>
  <c r="CN247" i="12"/>
  <c r="CO247" i="12"/>
  <c r="CK248" i="12"/>
  <c r="CL248" i="12"/>
  <c r="CM248" i="12"/>
  <c r="CN248" i="12"/>
  <c r="CO248" i="12"/>
  <c r="CK249" i="12"/>
  <c r="CL249" i="12"/>
  <c r="CM249" i="12"/>
  <c r="CN249" i="12"/>
  <c r="CO249" i="12"/>
  <c r="CK250" i="12"/>
  <c r="CL250" i="12"/>
  <c r="CM250" i="12"/>
  <c r="CN250" i="12"/>
  <c r="CO250" i="12"/>
  <c r="CK251" i="12"/>
  <c r="CL251" i="12"/>
  <c r="CM251" i="12"/>
  <c r="CN251" i="12"/>
  <c r="CO251" i="12"/>
  <c r="CK252" i="12"/>
  <c r="CL252" i="12"/>
  <c r="CM252" i="12"/>
  <c r="CN252" i="12"/>
  <c r="CO252" i="12"/>
  <c r="CK253" i="12"/>
  <c r="CL253" i="12"/>
  <c r="CM253" i="12"/>
  <c r="CN253" i="12"/>
  <c r="CO253" i="12"/>
  <c r="CK254" i="12"/>
  <c r="CL254" i="12"/>
  <c r="CM254" i="12"/>
  <c r="CN254" i="12"/>
  <c r="CO254" i="12"/>
  <c r="CK255" i="12"/>
  <c r="CL255" i="12"/>
  <c r="CM255" i="12"/>
  <c r="CN255" i="12"/>
  <c r="CO255" i="12"/>
  <c r="CK256" i="12"/>
  <c r="CL256" i="12"/>
  <c r="CM256" i="12"/>
  <c r="CN256" i="12"/>
  <c r="CO256" i="12"/>
  <c r="CK257" i="12"/>
  <c r="CL257" i="12"/>
  <c r="CM257" i="12"/>
  <c r="CN257" i="12"/>
  <c r="CO257" i="12"/>
  <c r="CK258" i="12"/>
  <c r="CL258" i="12"/>
  <c r="CM258" i="12"/>
  <c r="CN258" i="12"/>
  <c r="CO258" i="12"/>
  <c r="CK259" i="12"/>
  <c r="CL259" i="12"/>
  <c r="CM259" i="12"/>
  <c r="CN259" i="12"/>
  <c r="CO259" i="12"/>
  <c r="CK260" i="12"/>
  <c r="CL260" i="12"/>
  <c r="CM260" i="12"/>
  <c r="CN260" i="12"/>
  <c r="CO260" i="12"/>
  <c r="CK261" i="12"/>
  <c r="CL261" i="12"/>
  <c r="CM261" i="12"/>
  <c r="CN261" i="12"/>
  <c r="CO261" i="12"/>
  <c r="CK262" i="12"/>
  <c r="CL262" i="12"/>
  <c r="CM262" i="12"/>
  <c r="CN262" i="12"/>
  <c r="CO262" i="12"/>
  <c r="CK263" i="12"/>
  <c r="CL263" i="12"/>
  <c r="CM263" i="12"/>
  <c r="CN263" i="12"/>
  <c r="CO263" i="12"/>
  <c r="CK264" i="12"/>
  <c r="CL264" i="12"/>
  <c r="CM264" i="12"/>
  <c r="CN264" i="12"/>
  <c r="CO264" i="12"/>
  <c r="CK265" i="12"/>
  <c r="CL265" i="12"/>
  <c r="CM265" i="12"/>
  <c r="CN265" i="12"/>
  <c r="CO265" i="12"/>
  <c r="CK266" i="12"/>
  <c r="CL266" i="12"/>
  <c r="CM266" i="12"/>
  <c r="CN266" i="12"/>
  <c r="CO266" i="12"/>
  <c r="CK267" i="12"/>
  <c r="CL267" i="12"/>
  <c r="CM267" i="12"/>
  <c r="CN267" i="12"/>
  <c r="CO267" i="12"/>
  <c r="CK268" i="12"/>
  <c r="CL268" i="12"/>
  <c r="CM268" i="12"/>
  <c r="CN268" i="12"/>
  <c r="CO268" i="12"/>
  <c r="CK269" i="12"/>
  <c r="CL269" i="12"/>
  <c r="CM269" i="12"/>
  <c r="CN269" i="12"/>
  <c r="CO269" i="12"/>
  <c r="CK270" i="12"/>
  <c r="CL270" i="12"/>
  <c r="CM270" i="12"/>
  <c r="CN270" i="12"/>
  <c r="CO270" i="12"/>
  <c r="CK271" i="12"/>
  <c r="CL271" i="12"/>
  <c r="CM271" i="12"/>
  <c r="CN271" i="12"/>
  <c r="CO271" i="12"/>
  <c r="CK272" i="12"/>
  <c r="CL272" i="12"/>
  <c r="CM272" i="12"/>
  <c r="CN272" i="12"/>
  <c r="CO272" i="12"/>
  <c r="CK273" i="12"/>
  <c r="CL273" i="12"/>
  <c r="CM273" i="12"/>
  <c r="CN273" i="12"/>
  <c r="CO273" i="12"/>
  <c r="CK274" i="12"/>
  <c r="CL274" i="12"/>
  <c r="CM274" i="12"/>
  <c r="CN274" i="12"/>
  <c r="CO274" i="12"/>
  <c r="CK275" i="12"/>
  <c r="CL275" i="12"/>
  <c r="CM275" i="12"/>
  <c r="CN275" i="12"/>
  <c r="CO275" i="12"/>
  <c r="CK276" i="12"/>
  <c r="CL276" i="12"/>
  <c r="CM276" i="12"/>
  <c r="CN276" i="12"/>
  <c r="CO276" i="12"/>
  <c r="CK277" i="12"/>
  <c r="CL277" i="12"/>
  <c r="CM277" i="12"/>
  <c r="CN277" i="12"/>
  <c r="CO277" i="12"/>
  <c r="CK278" i="12"/>
  <c r="CL278" i="12"/>
  <c r="CM278" i="12"/>
  <c r="CN278" i="12"/>
  <c r="CO278" i="12"/>
  <c r="CK279" i="12"/>
  <c r="CL279" i="12"/>
  <c r="CM279" i="12"/>
  <c r="CN279" i="12"/>
  <c r="CO279" i="12"/>
  <c r="CK280" i="12"/>
  <c r="CL280" i="12"/>
  <c r="CM280" i="12"/>
  <c r="CN280" i="12"/>
  <c r="CO280" i="12"/>
  <c r="CK281" i="12"/>
  <c r="CL281" i="12"/>
  <c r="CM281" i="12"/>
  <c r="CN281" i="12"/>
  <c r="CO281" i="12"/>
  <c r="CK282" i="12"/>
  <c r="CL282" i="12"/>
  <c r="CM282" i="12"/>
  <c r="CN282" i="12"/>
  <c r="CO282" i="12"/>
  <c r="CK283" i="12"/>
  <c r="CL283" i="12"/>
  <c r="CM283" i="12"/>
  <c r="CN283" i="12"/>
  <c r="CO283" i="12"/>
  <c r="CK284" i="12"/>
  <c r="CL284" i="12"/>
  <c r="CM284" i="12"/>
  <c r="CN284" i="12"/>
  <c r="CO284" i="12"/>
  <c r="CK285" i="12"/>
  <c r="CL285" i="12"/>
  <c r="CM285" i="12"/>
  <c r="CN285" i="12"/>
  <c r="CO285" i="12"/>
  <c r="CK286" i="12"/>
  <c r="CL286" i="12"/>
  <c r="CM286" i="12"/>
  <c r="CN286" i="12"/>
  <c r="CO286" i="12"/>
  <c r="CK287" i="12"/>
  <c r="CL287" i="12"/>
  <c r="CM287" i="12"/>
  <c r="CN287" i="12"/>
  <c r="CO287" i="12"/>
  <c r="CK288" i="12"/>
  <c r="CL288" i="12"/>
  <c r="CM288" i="12"/>
  <c r="CN288" i="12"/>
  <c r="CO288" i="12"/>
  <c r="CK289" i="12"/>
  <c r="CL289" i="12"/>
  <c r="CM289" i="12"/>
  <c r="CN289" i="12"/>
  <c r="CO289" i="12"/>
  <c r="CK290" i="12"/>
  <c r="CL290" i="12"/>
  <c r="CM290" i="12"/>
  <c r="CN290" i="12"/>
  <c r="CO290" i="12"/>
  <c r="CK291" i="12"/>
  <c r="CL291" i="12"/>
  <c r="CM291" i="12"/>
  <c r="CN291" i="12"/>
  <c r="CO291" i="12"/>
  <c r="CK292" i="12"/>
  <c r="CL292" i="12"/>
  <c r="CM292" i="12"/>
  <c r="CN292" i="12"/>
  <c r="CO292" i="12"/>
  <c r="CK293" i="12"/>
  <c r="CL293" i="12"/>
  <c r="CM293" i="12"/>
  <c r="CN293" i="12"/>
  <c r="CO293" i="12"/>
  <c r="CK294" i="12"/>
  <c r="CL294" i="12"/>
  <c r="CM294" i="12"/>
  <c r="CN294" i="12"/>
  <c r="CO294" i="12"/>
  <c r="CK295" i="12"/>
  <c r="CL295" i="12"/>
  <c r="CM295" i="12"/>
  <c r="CN295" i="12"/>
  <c r="CO295" i="12"/>
  <c r="CK296" i="12"/>
  <c r="CL296" i="12"/>
  <c r="CM296" i="12"/>
  <c r="CN296" i="12"/>
  <c r="CO296" i="12"/>
  <c r="CK297" i="12"/>
  <c r="CL297" i="12"/>
  <c r="CM297" i="12"/>
  <c r="CN297" i="12"/>
  <c r="CO297" i="12"/>
  <c r="CK298" i="12"/>
  <c r="CL298" i="12"/>
  <c r="CM298" i="12"/>
  <c r="CN298" i="12"/>
  <c r="CO298" i="12"/>
  <c r="CK299" i="12"/>
  <c r="CL299" i="12"/>
  <c r="CM299" i="12"/>
  <c r="CN299" i="12"/>
  <c r="CO299" i="12"/>
  <c r="CK300" i="12"/>
  <c r="CL300" i="12"/>
  <c r="CM300" i="12"/>
  <c r="CN300" i="12"/>
  <c r="CO300" i="12"/>
  <c r="CK301" i="12"/>
  <c r="CL301" i="12"/>
  <c r="CM301" i="12"/>
  <c r="CN301" i="12"/>
  <c r="CO301" i="12"/>
  <c r="CK302" i="12"/>
  <c r="CL302" i="12"/>
  <c r="CM302" i="12"/>
  <c r="CN302" i="12"/>
  <c r="CO302" i="12"/>
  <c r="CK303" i="12"/>
  <c r="CL303" i="12"/>
  <c r="CM303" i="12"/>
  <c r="CN303" i="12"/>
  <c r="CO303" i="12"/>
  <c r="CK304" i="12"/>
  <c r="CL304" i="12"/>
  <c r="CM304" i="12"/>
  <c r="CN304" i="12"/>
  <c r="CO304" i="12"/>
  <c r="CK305" i="12"/>
  <c r="CL305" i="12"/>
  <c r="CM305" i="12"/>
  <c r="CN305" i="12"/>
  <c r="CO305" i="12"/>
  <c r="CK306" i="12"/>
  <c r="CL306" i="12"/>
  <c r="CM306" i="12"/>
  <c r="CN306" i="12"/>
  <c r="CO306" i="12"/>
  <c r="CK307" i="12"/>
  <c r="CL307" i="12"/>
  <c r="CM307" i="12"/>
  <c r="CN307" i="12"/>
  <c r="CO307" i="12"/>
  <c r="CK308" i="12"/>
  <c r="CL308" i="12"/>
  <c r="CM308" i="12"/>
  <c r="CN308" i="12"/>
  <c r="CO308" i="12"/>
  <c r="CK309" i="12"/>
  <c r="CL309" i="12"/>
  <c r="CM309" i="12"/>
  <c r="CN309" i="12"/>
  <c r="CO309" i="12"/>
  <c r="CK310" i="12"/>
  <c r="CL310" i="12"/>
  <c r="CM310" i="12"/>
  <c r="CN310" i="12"/>
  <c r="CO310" i="12"/>
  <c r="CK311" i="12"/>
  <c r="CL311" i="12"/>
  <c r="CM311" i="12"/>
  <c r="CN311" i="12"/>
  <c r="CO311" i="12"/>
  <c r="CK312" i="12"/>
  <c r="CL312" i="12"/>
  <c r="CM312" i="12"/>
  <c r="CN312" i="12"/>
  <c r="CO312" i="12"/>
  <c r="CK313" i="12"/>
  <c r="CL313" i="12"/>
  <c r="CM313" i="12"/>
  <c r="CN313" i="12"/>
  <c r="CO313" i="12"/>
  <c r="CK314" i="12"/>
  <c r="CL314" i="12"/>
  <c r="CM314" i="12"/>
  <c r="CN314" i="12"/>
  <c r="CO314" i="12"/>
  <c r="CK315" i="12"/>
  <c r="CL315" i="12"/>
  <c r="CM315" i="12"/>
  <c r="CN315" i="12"/>
  <c r="CO315" i="12"/>
  <c r="CK316" i="12"/>
  <c r="CL316" i="12"/>
  <c r="CM316" i="12"/>
  <c r="CN316" i="12"/>
  <c r="CO316" i="12"/>
  <c r="CK317" i="12"/>
  <c r="CL317" i="12"/>
  <c r="CM317" i="12"/>
  <c r="CN317" i="12"/>
  <c r="CO317" i="12"/>
  <c r="CK318" i="12"/>
  <c r="CL318" i="12"/>
  <c r="CM318" i="12"/>
  <c r="CN318" i="12"/>
  <c r="CO318" i="12"/>
  <c r="CK319" i="12"/>
  <c r="CL319" i="12"/>
  <c r="CM319" i="12"/>
  <c r="CN319" i="12"/>
  <c r="CO319" i="12"/>
  <c r="CK320" i="12"/>
  <c r="CL320" i="12"/>
  <c r="CM320" i="12"/>
  <c r="CN320" i="12"/>
  <c r="CO320" i="12"/>
  <c r="CK321" i="12"/>
  <c r="CL321" i="12"/>
  <c r="CM321" i="12"/>
  <c r="CN321" i="12"/>
  <c r="CO321" i="12"/>
  <c r="CK322" i="12"/>
  <c r="CL322" i="12"/>
  <c r="CM322" i="12"/>
  <c r="CN322" i="12"/>
  <c r="CO322" i="12"/>
  <c r="CK323" i="12"/>
  <c r="CL323" i="12"/>
  <c r="CM323" i="12"/>
  <c r="CN323" i="12"/>
  <c r="CO323" i="12"/>
  <c r="CK324" i="12"/>
  <c r="CL324" i="12"/>
  <c r="CM324" i="12"/>
  <c r="CN324" i="12"/>
  <c r="CO324" i="12"/>
  <c r="CK325" i="12"/>
  <c r="CL325" i="12"/>
  <c r="CM325" i="12"/>
  <c r="CN325" i="12"/>
  <c r="CO325" i="12"/>
  <c r="CK326" i="12"/>
  <c r="CL326" i="12"/>
  <c r="CM326" i="12"/>
  <c r="CN326" i="12"/>
  <c r="CO326" i="12"/>
  <c r="CK327" i="12"/>
  <c r="CL327" i="12"/>
  <c r="CM327" i="12"/>
  <c r="CN327" i="12"/>
  <c r="CO327" i="12"/>
  <c r="CK328" i="12"/>
  <c r="CL328" i="12"/>
  <c r="CM328" i="12"/>
  <c r="CN328" i="12"/>
  <c r="CO328" i="12"/>
  <c r="CK329" i="12"/>
  <c r="CL329" i="12"/>
  <c r="CM329" i="12"/>
  <c r="CN329" i="12"/>
  <c r="CO329" i="12"/>
  <c r="CK330" i="12"/>
  <c r="CL330" i="12"/>
  <c r="CM330" i="12"/>
  <c r="CN330" i="12"/>
  <c r="CO330" i="12"/>
  <c r="CK331" i="12"/>
  <c r="CL331" i="12"/>
  <c r="CM331" i="12"/>
  <c r="CN331" i="12"/>
  <c r="CO331" i="12"/>
  <c r="CK332" i="12"/>
  <c r="CL332" i="12"/>
  <c r="CM332" i="12"/>
  <c r="CN332" i="12"/>
  <c r="CO332" i="12"/>
  <c r="CK333" i="12"/>
  <c r="CL333" i="12"/>
  <c r="CM333" i="12"/>
  <c r="CN333" i="12"/>
  <c r="CO333" i="12"/>
  <c r="CK334" i="12"/>
  <c r="CL334" i="12"/>
  <c r="CM334" i="12"/>
  <c r="CN334" i="12"/>
  <c r="CO334" i="12"/>
  <c r="CK335" i="12"/>
  <c r="CL335" i="12"/>
  <c r="CM335" i="12"/>
  <c r="CN335" i="12"/>
  <c r="CO335" i="12"/>
  <c r="CK336" i="12"/>
  <c r="CL336" i="12"/>
  <c r="CM336" i="12"/>
  <c r="CN336" i="12"/>
  <c r="CO336" i="12"/>
  <c r="CK337" i="12"/>
  <c r="CL337" i="12"/>
  <c r="CM337" i="12"/>
  <c r="CN337" i="12"/>
  <c r="CO337" i="12"/>
  <c r="CK338" i="12"/>
  <c r="CL338" i="12"/>
  <c r="CM338" i="12"/>
  <c r="CN338" i="12"/>
  <c r="CO338" i="12"/>
  <c r="CK339" i="12"/>
  <c r="CL339" i="12"/>
  <c r="CM339" i="12"/>
  <c r="CN339" i="12"/>
  <c r="CO339" i="12"/>
  <c r="CK340" i="12"/>
  <c r="CL340" i="12"/>
  <c r="CM340" i="12"/>
  <c r="CN340" i="12"/>
  <c r="CO340" i="12"/>
  <c r="CK341" i="12"/>
  <c r="CL341" i="12"/>
  <c r="CM341" i="12"/>
  <c r="CN341" i="12"/>
  <c r="CO341" i="12"/>
  <c r="CK342" i="12"/>
  <c r="CL342" i="12"/>
  <c r="CM342" i="12"/>
  <c r="CN342" i="12"/>
  <c r="CO342" i="12"/>
  <c r="CK343" i="12"/>
  <c r="CL343" i="12"/>
  <c r="CM343" i="12"/>
  <c r="CN343" i="12"/>
  <c r="CO343" i="12"/>
  <c r="CK344" i="12"/>
  <c r="CL344" i="12"/>
  <c r="CM344" i="12"/>
  <c r="CN344" i="12"/>
  <c r="CO344" i="12"/>
  <c r="CK345" i="12"/>
  <c r="CL345" i="12"/>
  <c r="CM345" i="12"/>
  <c r="CN345" i="12"/>
  <c r="CO345" i="12"/>
  <c r="CK346" i="12"/>
  <c r="CL346" i="12"/>
  <c r="CM346" i="12"/>
  <c r="CN346" i="12"/>
  <c r="CO346" i="12"/>
  <c r="CK347" i="12"/>
  <c r="CL347" i="12"/>
  <c r="CM347" i="12"/>
  <c r="CN347" i="12"/>
  <c r="CO347" i="12"/>
  <c r="CK348" i="12"/>
  <c r="CL348" i="12"/>
  <c r="CM348" i="12"/>
  <c r="CN348" i="12"/>
  <c r="CO348" i="12"/>
  <c r="CK349" i="12"/>
  <c r="CL349" i="12"/>
  <c r="CM349" i="12"/>
  <c r="CN349" i="12"/>
  <c r="CO349" i="12"/>
  <c r="CK350" i="12"/>
  <c r="CL350" i="12"/>
  <c r="CM350" i="12"/>
  <c r="CN350" i="12"/>
  <c r="CO350" i="12"/>
  <c r="CL9" i="12"/>
  <c r="CM9" i="12"/>
  <c r="CN9" i="12"/>
  <c r="CO9" i="12"/>
  <c r="CK9" i="12"/>
  <c r="CD351" i="12"/>
  <c r="FY10" i="12"/>
  <c r="FZ10" i="12"/>
  <c r="GF10" i="12"/>
  <c r="FL11" i="12"/>
  <c r="FR11" i="12"/>
  <c r="FS11" i="12"/>
  <c r="FZ11" i="12"/>
  <c r="FL12" i="12"/>
  <c r="FR12" i="12"/>
  <c r="FR13" i="12"/>
  <c r="FL14" i="12"/>
  <c r="FR14" i="12"/>
  <c r="FZ14" i="12"/>
  <c r="GF14" i="12"/>
  <c r="FL15" i="12"/>
  <c r="FR15" i="12"/>
  <c r="FZ15" i="12"/>
  <c r="FL16" i="12"/>
  <c r="FS16" i="12"/>
  <c r="GF16" i="12"/>
  <c r="FR17" i="12"/>
  <c r="FY17" i="12"/>
  <c r="FR18" i="12"/>
  <c r="FZ18" i="12"/>
  <c r="FL19" i="12"/>
  <c r="FR19" i="12"/>
  <c r="FS19" i="12"/>
  <c r="FY19" i="12"/>
  <c r="FZ19" i="12"/>
  <c r="FL20" i="12"/>
  <c r="FR20" i="12"/>
  <c r="FZ20" i="12"/>
  <c r="FY21" i="12"/>
  <c r="FS22" i="12"/>
  <c r="FZ22" i="12"/>
  <c r="FL23" i="12"/>
  <c r="FR23" i="12"/>
  <c r="FZ23" i="12"/>
  <c r="FL24" i="12"/>
  <c r="FR24" i="12"/>
  <c r="FY24" i="12"/>
  <c r="FY25" i="12"/>
  <c r="GF25" i="12"/>
  <c r="FZ26" i="12"/>
  <c r="FR27" i="12"/>
  <c r="FY27" i="12"/>
  <c r="FZ27" i="12"/>
  <c r="FL28" i="12"/>
  <c r="FY28" i="12"/>
  <c r="FZ28" i="12"/>
  <c r="FR29" i="12"/>
  <c r="FR30" i="12"/>
  <c r="FR31" i="12"/>
  <c r="GF31" i="12"/>
  <c r="FL32" i="12"/>
  <c r="FR32" i="12"/>
  <c r="FS32" i="12"/>
  <c r="FY32" i="12"/>
  <c r="GF32" i="12"/>
  <c r="FR33" i="12"/>
  <c r="FY33" i="12"/>
  <c r="GF33" i="12"/>
  <c r="FS34" i="12"/>
  <c r="GF34" i="12"/>
  <c r="FL35" i="12"/>
  <c r="FR35" i="12"/>
  <c r="FS35" i="12"/>
  <c r="FY35" i="12"/>
  <c r="FZ35" i="12"/>
  <c r="GF35" i="12"/>
  <c r="FL36" i="12"/>
  <c r="FS36" i="12"/>
  <c r="GF36" i="12"/>
  <c r="FR37" i="12"/>
  <c r="FY37" i="12"/>
  <c r="FY38" i="12"/>
  <c r="GF38" i="12"/>
  <c r="FR39" i="12"/>
  <c r="FS39" i="12"/>
  <c r="FZ39" i="12"/>
  <c r="GF39" i="12"/>
  <c r="FL40" i="12"/>
  <c r="FY40" i="12"/>
  <c r="GF40" i="12"/>
  <c r="FR41" i="12"/>
  <c r="FL42" i="12"/>
  <c r="FR42" i="12"/>
  <c r="FS42" i="12"/>
  <c r="GF42" i="12"/>
  <c r="FR43" i="12"/>
  <c r="FZ43" i="12"/>
  <c r="GF43" i="12"/>
  <c r="FL44" i="12"/>
  <c r="FS44" i="12"/>
  <c r="GF44" i="12"/>
  <c r="FL45" i="12"/>
  <c r="FY46" i="12"/>
  <c r="FL47" i="12"/>
  <c r="FS47" i="12"/>
  <c r="FY47" i="12"/>
  <c r="FZ47" i="12"/>
  <c r="GF47" i="12"/>
  <c r="FL48" i="12"/>
  <c r="FR48" i="12"/>
  <c r="GF48" i="12"/>
  <c r="FR49" i="12"/>
  <c r="FL50" i="12"/>
  <c r="FR50" i="12"/>
  <c r="FZ50" i="12"/>
  <c r="FR51" i="12"/>
  <c r="FZ51" i="12"/>
  <c r="GF51" i="12"/>
  <c r="FL52" i="12"/>
  <c r="FR52" i="12"/>
  <c r="FS52" i="12"/>
  <c r="GF52" i="12"/>
  <c r="GF53" i="12"/>
  <c r="FR54" i="12"/>
  <c r="FZ54" i="12"/>
  <c r="GF54" i="12"/>
  <c r="FR55" i="12"/>
  <c r="FZ55" i="12"/>
  <c r="GF55" i="12"/>
  <c r="FL56" i="12"/>
  <c r="FY56" i="12"/>
  <c r="FR57" i="12"/>
  <c r="FZ58" i="12"/>
  <c r="GF58" i="12"/>
  <c r="FR59" i="12"/>
  <c r="FY59" i="12"/>
  <c r="FZ59" i="12"/>
  <c r="GF59" i="12"/>
  <c r="FL60" i="12"/>
  <c r="FS60" i="12"/>
  <c r="FL61" i="12"/>
  <c r="FR62" i="12"/>
  <c r="FZ62" i="12"/>
  <c r="GF62" i="12"/>
  <c r="FR63" i="12"/>
  <c r="FZ63" i="12"/>
  <c r="GF63" i="12"/>
  <c r="FL64" i="12"/>
  <c r="FR64" i="12"/>
  <c r="FY64" i="12"/>
  <c r="FR65" i="12"/>
  <c r="FS65" i="12"/>
  <c r="FY65" i="12"/>
  <c r="FL66" i="12"/>
  <c r="FY66" i="12"/>
  <c r="FZ66" i="12"/>
  <c r="GF66" i="12"/>
  <c r="FR67" i="12"/>
  <c r="FY67" i="12"/>
  <c r="FZ67" i="12"/>
  <c r="FL68" i="12"/>
  <c r="FS68" i="12"/>
  <c r="GF68" i="12"/>
  <c r="GF69" i="12"/>
  <c r="FL70" i="12"/>
  <c r="FR70" i="12"/>
  <c r="GF70" i="12"/>
  <c r="FL71" i="12"/>
  <c r="FR71" i="12"/>
  <c r="FZ71" i="12"/>
  <c r="GF71" i="12"/>
  <c r="FL72" i="12"/>
  <c r="FR72" i="12"/>
  <c r="FY72" i="12"/>
  <c r="FR73" i="12"/>
  <c r="FL74" i="12"/>
  <c r="GF74" i="12"/>
  <c r="FL75" i="12"/>
  <c r="FR75" i="12"/>
  <c r="FY75" i="12"/>
  <c r="FZ75" i="12"/>
  <c r="GF75" i="12"/>
  <c r="FL76" i="12"/>
  <c r="FS76" i="12"/>
  <c r="FL77" i="12"/>
  <c r="FL78" i="12"/>
  <c r="FR78" i="12"/>
  <c r="GF78" i="12"/>
  <c r="FL79" i="12"/>
  <c r="FR79" i="12"/>
  <c r="FZ79" i="12"/>
  <c r="FL80" i="12"/>
  <c r="FR80" i="12"/>
  <c r="FY80" i="12"/>
  <c r="FR81" i="12"/>
  <c r="FS81" i="12"/>
  <c r="FY81" i="12"/>
  <c r="FL82" i="12"/>
  <c r="GF82" i="12"/>
  <c r="FL83" i="12"/>
  <c r="FZ83" i="12"/>
  <c r="FS84" i="12"/>
  <c r="FY84" i="12"/>
  <c r="FL85" i="12"/>
  <c r="FS85" i="12"/>
  <c r="GF85" i="12"/>
  <c r="FS86" i="12"/>
  <c r="GF86" i="12"/>
  <c r="FL87" i="12"/>
  <c r="FR87" i="12"/>
  <c r="FS87" i="12"/>
  <c r="FL88" i="12"/>
  <c r="FR88" i="12"/>
  <c r="FS88" i="12"/>
  <c r="FY88" i="12"/>
  <c r="FL91" i="12"/>
  <c r="FS91" i="12"/>
  <c r="FL92" i="12"/>
  <c r="FS92" i="12"/>
  <c r="FL93" i="12"/>
  <c r="FY93" i="12"/>
  <c r="FL94" i="12"/>
  <c r="FS94" i="12"/>
  <c r="FZ94" i="12"/>
  <c r="GF94" i="12"/>
  <c r="FR95" i="12"/>
  <c r="FZ95" i="12"/>
  <c r="FL96" i="12"/>
  <c r="FS96" i="12"/>
  <c r="FS97" i="12"/>
  <c r="GF97" i="12"/>
  <c r="FL98" i="12"/>
  <c r="FR98" i="12"/>
  <c r="FL99" i="12"/>
  <c r="FS99" i="12"/>
  <c r="FL100" i="12"/>
  <c r="FY100" i="12"/>
  <c r="FL101" i="12"/>
  <c r="GF101" i="12"/>
  <c r="FL102" i="12"/>
  <c r="GF103" i="12"/>
  <c r="FS104" i="12"/>
  <c r="FY104" i="12"/>
  <c r="FZ104" i="12"/>
  <c r="GF104" i="12"/>
  <c r="FL105" i="12"/>
  <c r="GF105" i="12"/>
  <c r="FL106" i="12"/>
  <c r="FR106" i="12"/>
  <c r="FL108" i="12"/>
  <c r="FS108" i="12"/>
  <c r="FY108" i="12"/>
  <c r="FZ108" i="12"/>
  <c r="FL109" i="12"/>
  <c r="FS109" i="12"/>
  <c r="GF109" i="12"/>
  <c r="FL110" i="12"/>
  <c r="FR110" i="12"/>
  <c r="FZ111" i="12"/>
  <c r="GF111" i="12"/>
  <c r="FS112" i="12"/>
  <c r="FZ112" i="12"/>
  <c r="FL113" i="12"/>
  <c r="FR113" i="12"/>
  <c r="FS113" i="12"/>
  <c r="FL114" i="12"/>
  <c r="FR114" i="12"/>
  <c r="FL116" i="12"/>
  <c r="FS116" i="12"/>
  <c r="FY116" i="12"/>
  <c r="FZ116" i="12"/>
  <c r="GF116" i="12"/>
  <c r="FL117" i="12"/>
  <c r="FS117" i="12"/>
  <c r="GF117" i="12"/>
  <c r="FR118" i="12"/>
  <c r="FY118" i="12"/>
  <c r="FY119" i="12"/>
  <c r="GF119" i="12"/>
  <c r="FL120" i="12"/>
  <c r="FS120" i="12"/>
  <c r="FZ120" i="12"/>
  <c r="FL121" i="12"/>
  <c r="FR121" i="12"/>
  <c r="FS121" i="12"/>
  <c r="GF121" i="12"/>
  <c r="FL122" i="12"/>
  <c r="FR122" i="12"/>
  <c r="GF122" i="12"/>
  <c r="FR123" i="12"/>
  <c r="FL124" i="12"/>
  <c r="FR124" i="12"/>
  <c r="FZ124" i="12"/>
  <c r="GF124" i="12"/>
  <c r="FL125" i="12"/>
  <c r="FR125" i="12"/>
  <c r="FS125" i="12"/>
  <c r="FY125" i="12"/>
  <c r="FR126" i="12"/>
  <c r="FS126" i="12"/>
  <c r="GF126" i="12"/>
  <c r="FR127" i="12"/>
  <c r="FS127" i="12"/>
  <c r="FY128" i="12"/>
  <c r="FZ128" i="12"/>
  <c r="FL129" i="12"/>
  <c r="FR129" i="12"/>
  <c r="FS129" i="12"/>
  <c r="FY129" i="12"/>
  <c r="FZ129" i="12"/>
  <c r="FR130" i="12"/>
  <c r="GF130" i="12"/>
  <c r="FR131" i="12"/>
  <c r="FS131" i="12"/>
  <c r="FZ131" i="12"/>
  <c r="FR132" i="12"/>
  <c r="FY132" i="12"/>
  <c r="FZ132" i="12"/>
  <c r="FY133" i="12"/>
  <c r="FZ133" i="12"/>
  <c r="GF133" i="12"/>
  <c r="FL134" i="12"/>
  <c r="FR134" i="12"/>
  <c r="GF134" i="12"/>
  <c r="FR135" i="12"/>
  <c r="FZ135" i="12"/>
  <c r="FR136" i="12"/>
  <c r="FS136" i="12"/>
  <c r="FY136" i="12"/>
  <c r="FZ136" i="12"/>
  <c r="FS137" i="12"/>
  <c r="FY137" i="12"/>
  <c r="FZ137" i="12"/>
  <c r="GF137" i="12"/>
  <c r="FR138" i="12"/>
  <c r="FS139" i="12"/>
  <c r="FY139" i="12"/>
  <c r="FY140" i="12"/>
  <c r="FR141" i="12"/>
  <c r="GF141" i="12"/>
  <c r="FR142" i="12"/>
  <c r="FZ142" i="12"/>
  <c r="FR143" i="12"/>
  <c r="FY143" i="12"/>
  <c r="FS144" i="12"/>
  <c r="FY144" i="12"/>
  <c r="GF144" i="12"/>
  <c r="FR145" i="12"/>
  <c r="FS146" i="12"/>
  <c r="FS147" i="12"/>
  <c r="GF147" i="12"/>
  <c r="GF148" i="12"/>
  <c r="FL149" i="12"/>
  <c r="GF149" i="12"/>
  <c r="FL150" i="12"/>
  <c r="FR150" i="12"/>
  <c r="FS150" i="12"/>
  <c r="FY151" i="12"/>
  <c r="GF151" i="12"/>
  <c r="FR152" i="12"/>
  <c r="FS152" i="12"/>
  <c r="GF152" i="12"/>
  <c r="FL153" i="12"/>
  <c r="FR154" i="12"/>
  <c r="FS155" i="12"/>
  <c r="GF155" i="12"/>
  <c r="FR156" i="12"/>
  <c r="FS156" i="12"/>
  <c r="FZ156" i="12"/>
  <c r="FY157" i="12"/>
  <c r="FZ157" i="12"/>
  <c r="GF157" i="12"/>
  <c r="FR158" i="12"/>
  <c r="FS158" i="12"/>
  <c r="GF159" i="12"/>
  <c r="FS160" i="12"/>
  <c r="FY161" i="12"/>
  <c r="FY162" i="12"/>
  <c r="FS163" i="12"/>
  <c r="FL164" i="12"/>
  <c r="FY164" i="12"/>
  <c r="GF165" i="12"/>
  <c r="FY166" i="12"/>
  <c r="GF166" i="12"/>
  <c r="FR167" i="12"/>
  <c r="FS167" i="12"/>
  <c r="FZ167" i="12"/>
  <c r="GF167" i="12"/>
  <c r="FR168" i="12"/>
  <c r="FY168" i="12"/>
  <c r="GF168" i="12"/>
  <c r="FR169" i="12"/>
  <c r="FY170" i="12"/>
  <c r="FR171" i="12"/>
  <c r="FS171" i="12"/>
  <c r="FY171" i="12"/>
  <c r="FZ171" i="12"/>
  <c r="GF171" i="12"/>
  <c r="GF172" i="12"/>
  <c r="FZ173" i="12"/>
  <c r="GF173" i="12"/>
  <c r="FY174" i="12"/>
  <c r="FZ174" i="12"/>
  <c r="FS175" i="12"/>
  <c r="FR176" i="12"/>
  <c r="FY176" i="12"/>
  <c r="FR177" i="12"/>
  <c r="FZ177" i="12"/>
  <c r="FY178" i="12"/>
  <c r="GF178" i="12"/>
  <c r="FR179" i="12"/>
  <c r="FS179" i="12"/>
  <c r="FY179" i="12"/>
  <c r="FZ179" i="12"/>
  <c r="GF179" i="12"/>
  <c r="GF180" i="12"/>
  <c r="FZ181" i="12"/>
  <c r="GF181" i="12"/>
  <c r="FY182" i="12"/>
  <c r="GF182" i="12"/>
  <c r="FS183" i="12"/>
  <c r="FY183" i="12"/>
  <c r="GF183" i="12"/>
  <c r="GF184" i="12"/>
  <c r="FL185" i="12"/>
  <c r="FR185" i="12"/>
  <c r="FL186" i="12"/>
  <c r="FY186" i="12"/>
  <c r="GF186" i="12"/>
  <c r="FR187" i="12"/>
  <c r="FS187" i="12"/>
  <c r="FY187" i="12"/>
  <c r="GF189" i="12"/>
  <c r="GF190" i="12"/>
  <c r="FL191" i="12"/>
  <c r="FR191" i="12"/>
  <c r="FS191" i="12"/>
  <c r="GF191" i="12"/>
  <c r="FL192" i="12"/>
  <c r="FR192" i="12"/>
  <c r="GF192" i="12"/>
  <c r="FR193" i="12"/>
  <c r="FZ193" i="12"/>
  <c r="FL194" i="12"/>
  <c r="FZ194" i="12"/>
  <c r="GF194" i="12"/>
  <c r="FR195" i="12"/>
  <c r="FS195" i="12"/>
  <c r="FZ195" i="12"/>
  <c r="GF195" i="12"/>
  <c r="FY196" i="12"/>
  <c r="FS197" i="12"/>
  <c r="FL198" i="12"/>
  <c r="FS198" i="12"/>
  <c r="FY198" i="12"/>
  <c r="GF198" i="12"/>
  <c r="FR199" i="12"/>
  <c r="FS199" i="12"/>
  <c r="FL200" i="12"/>
  <c r="FS200" i="12"/>
  <c r="GF200" i="12"/>
  <c r="FS201" i="12"/>
  <c r="FY201" i="12"/>
  <c r="GF201" i="12"/>
  <c r="FL202" i="12"/>
  <c r="FS202" i="12"/>
  <c r="FY202" i="12"/>
  <c r="GF202" i="12"/>
  <c r="FL203" i="12"/>
  <c r="FS203" i="12"/>
  <c r="FY203" i="12"/>
  <c r="FL204" i="12"/>
  <c r="FS204" i="12"/>
  <c r="FY204" i="12"/>
  <c r="GF204" i="12"/>
  <c r="FS205" i="12"/>
  <c r="FY205" i="12"/>
  <c r="FL206" i="12"/>
  <c r="FS206" i="12"/>
  <c r="FY206" i="12"/>
  <c r="FS207" i="12"/>
  <c r="FL208" i="12"/>
  <c r="FS208" i="12"/>
  <c r="FY208" i="12"/>
  <c r="FR209" i="12"/>
  <c r="FS209" i="12"/>
  <c r="FS210" i="12"/>
  <c r="FL211" i="12"/>
  <c r="FR211" i="12"/>
  <c r="FS211" i="12"/>
  <c r="GF211" i="12"/>
  <c r="FL212" i="12"/>
  <c r="FR212" i="12"/>
  <c r="FL213" i="12"/>
  <c r="FS213" i="12"/>
  <c r="FL214" i="12"/>
  <c r="GF214" i="12"/>
  <c r="FR215" i="12"/>
  <c r="FS215" i="12"/>
  <c r="FY215" i="12"/>
  <c r="GF215" i="12"/>
  <c r="FS216" i="12"/>
  <c r="FY216" i="12"/>
  <c r="GF216" i="12"/>
  <c r="FS217" i="12"/>
  <c r="FY217" i="12"/>
  <c r="GF217" i="12"/>
  <c r="FL218" i="12"/>
  <c r="FS218" i="12"/>
  <c r="FY218" i="12"/>
  <c r="GF218" i="12"/>
  <c r="FR219" i="12"/>
  <c r="FS219" i="12"/>
  <c r="FY219" i="12"/>
  <c r="GF220" i="12"/>
  <c r="FS221" i="12"/>
  <c r="FZ221" i="12"/>
  <c r="FL222" i="12"/>
  <c r="FS222" i="12"/>
  <c r="FY222" i="12"/>
  <c r="FS223" i="12"/>
  <c r="FY223" i="12"/>
  <c r="FZ223" i="12"/>
  <c r="FL224" i="12"/>
  <c r="FY224" i="12"/>
  <c r="FY225" i="12"/>
  <c r="FZ225" i="12"/>
  <c r="GF225" i="12"/>
  <c r="FZ226" i="12"/>
  <c r="GF226" i="12"/>
  <c r="FL227" i="12"/>
  <c r="FR227" i="12"/>
  <c r="FS227" i="12"/>
  <c r="FZ227" i="12"/>
  <c r="GF227" i="12"/>
  <c r="FL228" i="12"/>
  <c r="FR228" i="12"/>
  <c r="FZ228" i="12"/>
  <c r="FL229" i="12"/>
  <c r="FR229" i="12"/>
  <c r="FY229" i="12"/>
  <c r="FS230" i="12"/>
  <c r="FZ230" i="12"/>
  <c r="FL231" i="12"/>
  <c r="FS231" i="12"/>
  <c r="FZ231" i="12"/>
  <c r="GF231" i="12"/>
  <c r="FL232" i="12"/>
  <c r="FR232" i="12"/>
  <c r="FZ232" i="12"/>
  <c r="GF232" i="12"/>
  <c r="FL233" i="12"/>
  <c r="FS234" i="12"/>
  <c r="FZ234" i="12"/>
  <c r="FL235" i="12"/>
  <c r="FR235" i="12"/>
  <c r="FS235" i="12"/>
  <c r="FZ235" i="12"/>
  <c r="GF235" i="12"/>
  <c r="FL236" i="12"/>
  <c r="FR236" i="12"/>
  <c r="FZ236" i="12"/>
  <c r="FR237" i="12"/>
  <c r="FR238" i="12"/>
  <c r="FY238" i="12"/>
  <c r="FZ238" i="12"/>
  <c r="FL239" i="12"/>
  <c r="FZ239" i="12"/>
  <c r="GF239" i="12"/>
  <c r="FL240" i="12"/>
  <c r="FR240" i="12"/>
  <c r="FS240" i="12"/>
  <c r="FL241" i="12"/>
  <c r="GF241" i="12"/>
  <c r="FL242" i="12"/>
  <c r="FR242" i="12"/>
  <c r="FY242" i="12"/>
  <c r="FZ242" i="12"/>
  <c r="GF242" i="12"/>
  <c r="FL243" i="12"/>
  <c r="FS243" i="12"/>
  <c r="GF243" i="12"/>
  <c r="FS244" i="12"/>
  <c r="FY244" i="12"/>
  <c r="FY245" i="12"/>
  <c r="GF245" i="12"/>
  <c r="FZ246" i="12"/>
  <c r="GF246" i="12"/>
  <c r="FS247" i="12"/>
  <c r="FZ247" i="12"/>
  <c r="GF247" i="12"/>
  <c r="FL248" i="12"/>
  <c r="FR248" i="12"/>
  <c r="FZ248" i="12"/>
  <c r="FR249" i="12"/>
  <c r="FZ249" i="12"/>
  <c r="FL250" i="12"/>
  <c r="FR250" i="12"/>
  <c r="FZ250" i="12"/>
  <c r="GF250" i="12"/>
  <c r="FL251" i="12"/>
  <c r="FR251" i="12"/>
  <c r="FZ251" i="12"/>
  <c r="GF251" i="12"/>
  <c r="FL252" i="12"/>
  <c r="FS252" i="12"/>
  <c r="GF252" i="12"/>
  <c r="GF253" i="12"/>
  <c r="FL254" i="12"/>
  <c r="FY254" i="12"/>
  <c r="FZ254" i="12"/>
  <c r="GF254" i="12"/>
  <c r="FL255" i="12"/>
  <c r="FR255" i="12"/>
  <c r="FS255" i="12"/>
  <c r="FZ255" i="12"/>
  <c r="GF255" i="12"/>
  <c r="FR256" i="12"/>
  <c r="FL257" i="12"/>
  <c r="FR257" i="12"/>
  <c r="FZ258" i="12"/>
  <c r="FR259" i="12"/>
  <c r="FS259" i="12"/>
  <c r="FY259" i="12"/>
  <c r="FZ259" i="12"/>
  <c r="GF259" i="12"/>
  <c r="FL260" i="12"/>
  <c r="FY260" i="12"/>
  <c r="GF260" i="12"/>
  <c r="FZ261" i="12"/>
  <c r="GF261" i="12"/>
  <c r="FL262" i="12"/>
  <c r="FY262" i="12"/>
  <c r="FZ262" i="12"/>
  <c r="GF262" i="12"/>
  <c r="FL263" i="12"/>
  <c r="FS263" i="12"/>
  <c r="FY263" i="12"/>
  <c r="GF263" i="12"/>
  <c r="FZ264" i="12"/>
  <c r="FZ266" i="12"/>
  <c r="GF266" i="12"/>
  <c r="FL267" i="12"/>
  <c r="FR267" i="12"/>
  <c r="FS267" i="12"/>
  <c r="FZ268" i="12"/>
  <c r="FR269" i="12"/>
  <c r="FZ269" i="12"/>
  <c r="GF269" i="12"/>
  <c r="FR270" i="12"/>
  <c r="FZ270" i="12"/>
  <c r="GF270" i="12"/>
  <c r="FL271" i="12"/>
  <c r="FR271" i="12"/>
  <c r="GF271" i="12"/>
  <c r="FL272" i="12"/>
  <c r="FR272" i="12"/>
  <c r="FZ272" i="12"/>
  <c r="GF272" i="12"/>
  <c r="FL273" i="12"/>
  <c r="FZ273" i="12"/>
  <c r="GF273" i="12"/>
  <c r="FR274" i="12"/>
  <c r="FZ274" i="12"/>
  <c r="GF274" i="12"/>
  <c r="FL275" i="12"/>
  <c r="FR275" i="12"/>
  <c r="FS275" i="12"/>
  <c r="FZ276" i="12"/>
  <c r="FR277" i="12"/>
  <c r="FS278" i="12"/>
  <c r="FL280" i="12"/>
  <c r="FL281" i="12"/>
  <c r="FR281" i="12"/>
  <c r="FL282" i="12"/>
  <c r="FR282" i="12"/>
  <c r="FL283" i="12"/>
  <c r="FR283" i="12"/>
  <c r="FY283" i="12"/>
  <c r="GF283" i="12"/>
  <c r="FL284" i="12"/>
  <c r="FS284" i="12"/>
  <c r="FL285" i="12"/>
  <c r="FL286" i="12"/>
  <c r="FY286" i="12"/>
  <c r="FL287" i="12"/>
  <c r="FL288" i="12"/>
  <c r="FS289" i="12"/>
  <c r="FZ289" i="12"/>
  <c r="GF289" i="12"/>
  <c r="FL290" i="12"/>
  <c r="FY290" i="12"/>
  <c r="FY292" i="12"/>
  <c r="FZ292" i="12"/>
  <c r="GF292" i="12"/>
  <c r="FL293" i="12"/>
  <c r="FR293" i="12"/>
  <c r="GF293" i="12"/>
  <c r="GF294" i="12"/>
  <c r="FR295" i="12"/>
  <c r="FZ295" i="12"/>
  <c r="GF295" i="12"/>
  <c r="FL296" i="12"/>
  <c r="FY296" i="12"/>
  <c r="FZ298" i="12"/>
  <c r="GF298" i="12"/>
  <c r="FL299" i="12"/>
  <c r="FY299" i="12"/>
  <c r="GF299" i="12"/>
  <c r="FL300" i="12"/>
  <c r="FR300" i="12"/>
  <c r="FZ301" i="12"/>
  <c r="GF301" i="12"/>
  <c r="FS302" i="12"/>
  <c r="FZ302" i="12"/>
  <c r="GF302" i="12"/>
  <c r="FR303" i="12"/>
  <c r="FY303" i="12"/>
  <c r="GF303" i="12"/>
  <c r="FS305" i="12"/>
  <c r="FR306" i="12"/>
  <c r="FS306" i="12"/>
  <c r="FY306" i="12"/>
  <c r="FZ306" i="12"/>
  <c r="GF306" i="12"/>
  <c r="FL307" i="12"/>
  <c r="FR307" i="12"/>
  <c r="FS308" i="12"/>
  <c r="FY309" i="12"/>
  <c r="FZ309" i="12"/>
  <c r="GF309" i="12"/>
  <c r="FR310" i="12"/>
  <c r="FS310" i="12"/>
  <c r="FZ310" i="12"/>
  <c r="GF310" i="12"/>
  <c r="GF311" i="12"/>
  <c r="FL313" i="12"/>
  <c r="FY313" i="12"/>
  <c r="FL314" i="12"/>
  <c r="FR314" i="12"/>
  <c r="FS314" i="12"/>
  <c r="FY314" i="12"/>
  <c r="GF314" i="12"/>
  <c r="FL315" i="12"/>
  <c r="FR315" i="12"/>
  <c r="FS316" i="12"/>
  <c r="FS317" i="12"/>
  <c r="FY317" i="12"/>
  <c r="GF317" i="12"/>
  <c r="FR318" i="12"/>
  <c r="FY318" i="12"/>
  <c r="GF318" i="12"/>
  <c r="FL319" i="12"/>
  <c r="FR319" i="12"/>
  <c r="FY319" i="12"/>
  <c r="FL321" i="12"/>
  <c r="FY321" i="12"/>
  <c r="FS322" i="12"/>
  <c r="GF322" i="12"/>
  <c r="FY323" i="12"/>
  <c r="FS324" i="12"/>
  <c r="FL325" i="12"/>
  <c r="FR325" i="12"/>
  <c r="FS325" i="12"/>
  <c r="FY325" i="12"/>
  <c r="GF325" i="12"/>
  <c r="FR326" i="12"/>
  <c r="FS326" i="12"/>
  <c r="FZ326" i="12"/>
  <c r="GF326" i="12"/>
  <c r="FR327" i="12"/>
  <c r="FY327" i="12"/>
  <c r="GF327" i="12"/>
  <c r="FL329" i="12"/>
  <c r="FL330" i="12"/>
  <c r="FR330" i="12"/>
  <c r="FS330" i="12"/>
  <c r="FL331" i="12"/>
  <c r="FR331" i="12"/>
  <c r="FS332" i="12"/>
  <c r="FY332" i="12"/>
  <c r="FY333" i="12"/>
  <c r="FS334" i="12"/>
  <c r="FY334" i="12"/>
  <c r="FZ334" i="12"/>
  <c r="FY335" i="12"/>
  <c r="GF335" i="12"/>
  <c r="FR336" i="12"/>
  <c r="FZ337" i="12"/>
  <c r="FS338" i="12"/>
  <c r="FZ338" i="12"/>
  <c r="FR339" i="12"/>
  <c r="FY339" i="12"/>
  <c r="FZ340" i="12"/>
  <c r="FY341" i="12"/>
  <c r="FY342" i="12"/>
  <c r="FR343" i="12"/>
  <c r="FS343" i="12"/>
  <c r="FZ343" i="12"/>
  <c r="GF343" i="12"/>
  <c r="FR344" i="12"/>
  <c r="FS344" i="12"/>
  <c r="GF344" i="12"/>
  <c r="FL345" i="12"/>
  <c r="FS345" i="12"/>
  <c r="FY345" i="12"/>
  <c r="GF345" i="12"/>
  <c r="FR346" i="12"/>
  <c r="FZ346" i="12"/>
  <c r="GF346" i="12"/>
  <c r="FR347" i="12"/>
  <c r="FY347" i="12"/>
  <c r="GF347" i="12"/>
  <c r="FR348" i="12"/>
  <c r="FS348" i="12"/>
  <c r="FZ348" i="12"/>
  <c r="FL349" i="12"/>
  <c r="FY349" i="12"/>
  <c r="FZ349" i="12"/>
  <c r="FL350" i="12"/>
  <c r="FR350" i="12"/>
  <c r="FR9" i="12"/>
  <c r="FZ9" i="12"/>
  <c r="FS9" i="12"/>
  <c r="FL9" i="12"/>
  <c r="EO1" i="12"/>
  <c r="EP1" i="12" s="1"/>
  <c r="EQ1" i="12" s="1"/>
  <c r="ER1" i="12" s="1"/>
  <c r="ES1" i="12" s="1"/>
  <c r="ET1" i="12" s="1"/>
  <c r="EU1" i="12" s="1"/>
  <c r="EV1" i="12" s="1"/>
  <c r="EW1" i="12" s="1"/>
  <c r="EX1" i="12" s="1"/>
  <c r="EY1" i="12" s="1"/>
  <c r="EZ1" i="12" s="1"/>
  <c r="FA1" i="12" s="1"/>
  <c r="FB1" i="12" s="1"/>
  <c r="FC1" i="12" s="1"/>
  <c r="FD1" i="12" s="1"/>
  <c r="FE1" i="12" s="1"/>
  <c r="FF1" i="12" s="1"/>
  <c r="FG1" i="12" s="1"/>
  <c r="FH1" i="12" s="1"/>
  <c r="FI1" i="12" s="1"/>
  <c r="FJ1" i="12" s="1"/>
  <c r="EE10" i="12"/>
  <c r="EF10" i="12"/>
  <c r="EE11" i="12"/>
  <c r="EF11" i="12"/>
  <c r="EE12" i="12"/>
  <c r="EF12" i="12"/>
  <c r="EE13" i="12"/>
  <c r="EF13" i="12"/>
  <c r="EE14" i="12"/>
  <c r="EF14" i="12"/>
  <c r="EE15" i="12"/>
  <c r="EF15" i="12"/>
  <c r="EE16" i="12"/>
  <c r="EF16" i="12"/>
  <c r="EE17" i="12"/>
  <c r="EF17" i="12"/>
  <c r="EE18" i="12"/>
  <c r="EF18" i="12"/>
  <c r="EE19" i="12"/>
  <c r="EF19" i="12"/>
  <c r="EE20" i="12"/>
  <c r="EF20" i="12"/>
  <c r="EE21" i="12"/>
  <c r="EF21" i="12"/>
  <c r="EE22" i="12"/>
  <c r="EF22" i="12"/>
  <c r="EE23" i="12"/>
  <c r="EF23" i="12"/>
  <c r="EE24" i="12"/>
  <c r="EF24" i="12"/>
  <c r="EE25" i="12"/>
  <c r="EF25" i="12"/>
  <c r="EE26" i="12"/>
  <c r="EF26" i="12"/>
  <c r="EE27" i="12"/>
  <c r="EF27" i="12"/>
  <c r="EE28" i="12"/>
  <c r="EF28" i="12"/>
  <c r="EE29" i="12"/>
  <c r="EF29" i="12"/>
  <c r="EE30" i="12"/>
  <c r="EF30" i="12"/>
  <c r="EE31" i="12"/>
  <c r="EF31" i="12"/>
  <c r="EE32" i="12"/>
  <c r="EF32" i="12"/>
  <c r="EE33" i="12"/>
  <c r="EF33" i="12"/>
  <c r="EE34" i="12"/>
  <c r="EF34" i="12"/>
  <c r="EE35" i="12"/>
  <c r="EF35" i="12"/>
  <c r="EE36" i="12"/>
  <c r="EF36" i="12"/>
  <c r="EE37" i="12"/>
  <c r="EF37" i="12"/>
  <c r="EE38" i="12"/>
  <c r="EF38" i="12"/>
  <c r="EE39" i="12"/>
  <c r="EF39" i="12"/>
  <c r="EE40" i="12"/>
  <c r="EF40" i="12"/>
  <c r="EE41" i="12"/>
  <c r="EF41" i="12"/>
  <c r="EE42" i="12"/>
  <c r="EF42" i="12"/>
  <c r="EE43" i="12"/>
  <c r="EF43" i="12"/>
  <c r="EE44" i="12"/>
  <c r="EF44" i="12"/>
  <c r="EE45" i="12"/>
  <c r="EF45" i="12"/>
  <c r="EE46" i="12"/>
  <c r="EF46" i="12"/>
  <c r="EE47" i="12"/>
  <c r="EF47" i="12"/>
  <c r="EE48" i="12"/>
  <c r="EF48" i="12"/>
  <c r="EE49" i="12"/>
  <c r="EF49" i="12"/>
  <c r="EE50" i="12"/>
  <c r="EF50" i="12"/>
  <c r="EE51" i="12"/>
  <c r="EF51" i="12"/>
  <c r="EE52" i="12"/>
  <c r="EF52" i="12"/>
  <c r="EE53" i="12"/>
  <c r="EF53" i="12"/>
  <c r="EE54" i="12"/>
  <c r="EF54" i="12"/>
  <c r="EE55" i="12"/>
  <c r="EF55" i="12"/>
  <c r="EE56" i="12"/>
  <c r="EF56" i="12"/>
  <c r="EE57" i="12"/>
  <c r="EF57" i="12"/>
  <c r="EE58" i="12"/>
  <c r="EF58" i="12"/>
  <c r="EE59" i="12"/>
  <c r="EF59" i="12"/>
  <c r="EE60" i="12"/>
  <c r="EF60" i="12"/>
  <c r="EE61" i="12"/>
  <c r="EF61" i="12"/>
  <c r="EE62" i="12"/>
  <c r="EF62" i="12"/>
  <c r="EE63" i="12"/>
  <c r="EF63" i="12"/>
  <c r="EE64" i="12"/>
  <c r="EF64" i="12"/>
  <c r="EE65" i="12"/>
  <c r="EF65" i="12"/>
  <c r="EE66" i="12"/>
  <c r="EF66" i="12"/>
  <c r="EE67" i="12"/>
  <c r="EF67" i="12"/>
  <c r="EE68" i="12"/>
  <c r="EF68" i="12"/>
  <c r="EE69" i="12"/>
  <c r="EF69" i="12"/>
  <c r="EE70" i="12"/>
  <c r="EF70" i="12"/>
  <c r="EE71" i="12"/>
  <c r="EF71" i="12"/>
  <c r="EE72" i="12"/>
  <c r="EF72" i="12"/>
  <c r="EE73" i="12"/>
  <c r="EF73" i="12"/>
  <c r="EE74" i="12"/>
  <c r="EF74" i="12"/>
  <c r="EE75" i="12"/>
  <c r="EF75" i="12"/>
  <c r="EE76" i="12"/>
  <c r="EF76" i="12"/>
  <c r="EE77" i="12"/>
  <c r="EF77" i="12"/>
  <c r="EE78" i="12"/>
  <c r="EF78" i="12"/>
  <c r="EE79" i="12"/>
  <c r="EF79" i="12"/>
  <c r="EE80" i="12"/>
  <c r="EF80" i="12"/>
  <c r="EE81" i="12"/>
  <c r="EF81" i="12"/>
  <c r="EE82" i="12"/>
  <c r="EF82" i="12"/>
  <c r="EE83" i="12"/>
  <c r="EF83" i="12"/>
  <c r="EE84" i="12"/>
  <c r="EF84" i="12"/>
  <c r="EE85" i="12"/>
  <c r="EF85" i="12"/>
  <c r="EE86" i="12"/>
  <c r="EF86" i="12"/>
  <c r="EE87" i="12"/>
  <c r="EF87" i="12"/>
  <c r="EE88" i="12"/>
  <c r="EF88" i="12"/>
  <c r="EE89" i="12"/>
  <c r="EF89" i="12"/>
  <c r="EE90" i="12"/>
  <c r="EF90" i="12"/>
  <c r="EE91" i="12"/>
  <c r="EF91" i="12"/>
  <c r="EE92" i="12"/>
  <c r="EF92" i="12"/>
  <c r="EE93" i="12"/>
  <c r="EF93" i="12"/>
  <c r="EE94" i="12"/>
  <c r="EF94" i="12"/>
  <c r="EE95" i="12"/>
  <c r="EF95" i="12"/>
  <c r="EE96" i="12"/>
  <c r="EF96" i="12"/>
  <c r="EE97" i="12"/>
  <c r="EF97" i="12"/>
  <c r="EE98" i="12"/>
  <c r="EF98" i="12"/>
  <c r="EE99" i="12"/>
  <c r="EF99" i="12"/>
  <c r="EE100" i="12"/>
  <c r="EF100" i="12"/>
  <c r="EE101" i="12"/>
  <c r="EF101" i="12"/>
  <c r="EE102" i="12"/>
  <c r="EF102" i="12"/>
  <c r="EE103" i="12"/>
  <c r="EF103" i="12"/>
  <c r="EE104" i="12"/>
  <c r="EF104" i="12"/>
  <c r="EE105" i="12"/>
  <c r="EF105" i="12"/>
  <c r="EE106" i="12"/>
  <c r="EF106" i="12"/>
  <c r="EE107" i="12"/>
  <c r="EF107" i="12"/>
  <c r="EE108" i="12"/>
  <c r="EF108" i="12"/>
  <c r="EE109" i="12"/>
  <c r="EF109" i="12"/>
  <c r="EE110" i="12"/>
  <c r="EF110" i="12"/>
  <c r="EE111" i="12"/>
  <c r="EF111" i="12"/>
  <c r="EE112" i="12"/>
  <c r="EF112" i="12"/>
  <c r="EE113" i="12"/>
  <c r="EF113" i="12"/>
  <c r="EE114" i="12"/>
  <c r="EF114" i="12"/>
  <c r="EE115" i="12"/>
  <c r="EF115" i="12"/>
  <c r="EE116" i="12"/>
  <c r="EF116" i="12"/>
  <c r="EE117" i="12"/>
  <c r="EF117" i="12"/>
  <c r="EE118" i="12"/>
  <c r="EF118" i="12"/>
  <c r="EE119" i="12"/>
  <c r="EF119" i="12"/>
  <c r="EE120" i="12"/>
  <c r="EF120" i="12"/>
  <c r="EE121" i="12"/>
  <c r="EF121" i="12"/>
  <c r="EE122" i="12"/>
  <c r="EF122" i="12"/>
  <c r="EE123" i="12"/>
  <c r="EF123" i="12"/>
  <c r="EE124" i="12"/>
  <c r="EF124" i="12"/>
  <c r="EE125" i="12"/>
  <c r="EF125" i="12"/>
  <c r="EE126" i="12"/>
  <c r="EF126" i="12"/>
  <c r="EE127" i="12"/>
  <c r="EF127" i="12"/>
  <c r="EE128" i="12"/>
  <c r="EF128" i="12"/>
  <c r="EE129" i="12"/>
  <c r="EF129" i="12"/>
  <c r="EE130" i="12"/>
  <c r="EF130" i="12"/>
  <c r="EE131" i="12"/>
  <c r="EF131" i="12"/>
  <c r="EE132" i="12"/>
  <c r="EF132" i="12"/>
  <c r="EE133" i="12"/>
  <c r="EF133" i="12"/>
  <c r="EE134" i="12"/>
  <c r="EF134" i="12"/>
  <c r="EE135" i="12"/>
  <c r="EF135" i="12"/>
  <c r="EE136" i="12"/>
  <c r="EF136" i="12"/>
  <c r="EE137" i="12"/>
  <c r="EF137" i="12"/>
  <c r="EE138" i="12"/>
  <c r="EF138" i="12"/>
  <c r="EE139" i="12"/>
  <c r="EF139" i="12"/>
  <c r="EE140" i="12"/>
  <c r="EF140" i="12"/>
  <c r="EE141" i="12"/>
  <c r="EF141" i="12"/>
  <c r="EE142" i="12"/>
  <c r="EF142" i="12"/>
  <c r="EE143" i="12"/>
  <c r="EF143" i="12"/>
  <c r="EE144" i="12"/>
  <c r="EF144" i="12"/>
  <c r="EE145" i="12"/>
  <c r="EF145" i="12"/>
  <c r="EE146" i="12"/>
  <c r="EF146" i="12"/>
  <c r="EE147" i="12"/>
  <c r="EF147" i="12"/>
  <c r="EE148" i="12"/>
  <c r="EF148" i="12"/>
  <c r="EE149" i="12"/>
  <c r="EF149" i="12"/>
  <c r="EE150" i="12"/>
  <c r="EF150" i="12"/>
  <c r="EE151" i="12"/>
  <c r="EF151" i="12"/>
  <c r="EE152" i="12"/>
  <c r="EF152" i="12"/>
  <c r="EE153" i="12"/>
  <c r="EF153" i="12"/>
  <c r="EE154" i="12"/>
  <c r="EF154" i="12"/>
  <c r="EE155" i="12"/>
  <c r="EF155" i="12"/>
  <c r="EE156" i="12"/>
  <c r="EF156" i="12"/>
  <c r="EE157" i="12"/>
  <c r="EF157" i="12"/>
  <c r="EE158" i="12"/>
  <c r="EF158" i="12"/>
  <c r="EE159" i="12"/>
  <c r="EF159" i="12"/>
  <c r="EE160" i="12"/>
  <c r="EF160" i="12"/>
  <c r="EE161" i="12"/>
  <c r="EF161" i="12"/>
  <c r="EE162" i="12"/>
  <c r="EF162" i="12"/>
  <c r="EE163" i="12"/>
  <c r="EF163" i="12"/>
  <c r="EE164" i="12"/>
  <c r="EF164" i="12"/>
  <c r="EE165" i="12"/>
  <c r="EF165" i="12"/>
  <c r="EE166" i="12"/>
  <c r="EF166" i="12"/>
  <c r="EE167" i="12"/>
  <c r="EF167" i="12"/>
  <c r="EE168" i="12"/>
  <c r="EF168" i="12"/>
  <c r="EE169" i="12"/>
  <c r="EF169" i="12"/>
  <c r="EE170" i="12"/>
  <c r="EF170" i="12"/>
  <c r="EE171" i="12"/>
  <c r="EF171" i="12"/>
  <c r="EE172" i="12"/>
  <c r="EF172" i="12"/>
  <c r="EE173" i="12"/>
  <c r="EF173" i="12"/>
  <c r="EE174" i="12"/>
  <c r="EF174" i="12"/>
  <c r="EE175" i="12"/>
  <c r="EF175" i="12"/>
  <c r="EE176" i="12"/>
  <c r="EF176" i="12"/>
  <c r="EE177" i="12"/>
  <c r="EF177" i="12"/>
  <c r="EE178" i="12"/>
  <c r="EF178" i="12"/>
  <c r="EE179" i="12"/>
  <c r="EF179" i="12"/>
  <c r="EE180" i="12"/>
  <c r="EF180" i="12"/>
  <c r="EE181" i="12"/>
  <c r="EF181" i="12"/>
  <c r="EE182" i="12"/>
  <c r="EF182" i="12"/>
  <c r="EE183" i="12"/>
  <c r="EF183" i="12"/>
  <c r="EE184" i="12"/>
  <c r="EF184" i="12"/>
  <c r="EE185" i="12"/>
  <c r="EF185" i="12"/>
  <c r="EE186" i="12"/>
  <c r="EF186" i="12"/>
  <c r="EE187" i="12"/>
  <c r="EF187" i="12"/>
  <c r="EE188" i="12"/>
  <c r="EF188" i="12"/>
  <c r="EE189" i="12"/>
  <c r="EF189" i="12"/>
  <c r="EE190" i="12"/>
  <c r="EF190" i="12"/>
  <c r="EE191" i="12"/>
  <c r="EF191" i="12"/>
  <c r="EE192" i="12"/>
  <c r="EF192" i="12"/>
  <c r="EE193" i="12"/>
  <c r="EF193" i="12"/>
  <c r="EE194" i="12"/>
  <c r="EF194" i="12"/>
  <c r="EE195" i="12"/>
  <c r="EF195" i="12"/>
  <c r="EE196" i="12"/>
  <c r="EF196" i="12"/>
  <c r="EE197" i="12"/>
  <c r="EF197" i="12"/>
  <c r="EE198" i="12"/>
  <c r="EF198" i="12"/>
  <c r="EE199" i="12"/>
  <c r="EF199" i="12"/>
  <c r="EE200" i="12"/>
  <c r="EF200" i="12"/>
  <c r="EE201" i="12"/>
  <c r="EF201" i="12"/>
  <c r="EE202" i="12"/>
  <c r="EF202" i="12"/>
  <c r="EE203" i="12"/>
  <c r="EF203" i="12"/>
  <c r="EE204" i="12"/>
  <c r="EF204" i="12"/>
  <c r="EE205" i="12"/>
  <c r="EF205" i="12"/>
  <c r="EE206" i="12"/>
  <c r="EF206" i="12"/>
  <c r="EE207" i="12"/>
  <c r="EF207" i="12"/>
  <c r="EE208" i="12"/>
  <c r="EF208" i="12"/>
  <c r="EE209" i="12"/>
  <c r="EF209" i="12"/>
  <c r="EE210" i="12"/>
  <c r="EF210" i="12"/>
  <c r="EE211" i="12"/>
  <c r="EF211" i="12"/>
  <c r="EE212" i="12"/>
  <c r="EF212" i="12"/>
  <c r="EE213" i="12"/>
  <c r="EF213" i="12"/>
  <c r="EE214" i="12"/>
  <c r="EF214" i="12"/>
  <c r="EE215" i="12"/>
  <c r="EF215" i="12"/>
  <c r="EE216" i="12"/>
  <c r="EF216" i="12"/>
  <c r="EE217" i="12"/>
  <c r="EF217" i="12"/>
  <c r="EE218" i="12"/>
  <c r="EF218" i="12"/>
  <c r="EE219" i="12"/>
  <c r="EF219" i="12"/>
  <c r="EE220" i="12"/>
  <c r="EF220" i="12"/>
  <c r="EE221" i="12"/>
  <c r="EF221" i="12"/>
  <c r="EE222" i="12"/>
  <c r="EF222" i="12"/>
  <c r="EE223" i="12"/>
  <c r="EF223" i="12"/>
  <c r="EE224" i="12"/>
  <c r="EF224" i="12"/>
  <c r="EE225" i="12"/>
  <c r="EF225" i="12"/>
  <c r="EE226" i="12"/>
  <c r="EF226" i="12"/>
  <c r="EE227" i="12"/>
  <c r="EF227" i="12"/>
  <c r="EE228" i="12"/>
  <c r="EF228" i="12"/>
  <c r="EE229" i="12"/>
  <c r="EF229" i="12"/>
  <c r="EE230" i="12"/>
  <c r="EF230" i="12"/>
  <c r="EE231" i="12"/>
  <c r="EF231" i="12"/>
  <c r="EE232" i="12"/>
  <c r="EF232" i="12"/>
  <c r="EE233" i="12"/>
  <c r="EF233" i="12"/>
  <c r="EE234" i="12"/>
  <c r="EF234" i="12"/>
  <c r="EE235" i="12"/>
  <c r="EF235" i="12"/>
  <c r="EE236" i="12"/>
  <c r="EF236" i="12"/>
  <c r="EE237" i="12"/>
  <c r="EF237" i="12"/>
  <c r="EE238" i="12"/>
  <c r="EF238" i="12"/>
  <c r="EE239" i="12"/>
  <c r="EF239" i="12"/>
  <c r="EE240" i="12"/>
  <c r="EF240" i="12"/>
  <c r="EE241" i="12"/>
  <c r="EF241" i="12"/>
  <c r="EE242" i="12"/>
  <c r="EF242" i="12"/>
  <c r="EE243" i="12"/>
  <c r="EF243" i="12"/>
  <c r="EE244" i="12"/>
  <c r="EF244" i="12"/>
  <c r="EE245" i="12"/>
  <c r="EF245" i="12"/>
  <c r="EE246" i="12"/>
  <c r="EF246" i="12"/>
  <c r="EE247" i="12"/>
  <c r="EF247" i="12"/>
  <c r="EE248" i="12"/>
  <c r="EF248" i="12"/>
  <c r="EE249" i="12"/>
  <c r="EF249" i="12"/>
  <c r="EE250" i="12"/>
  <c r="EF250" i="12"/>
  <c r="EE251" i="12"/>
  <c r="EF251" i="12"/>
  <c r="EE252" i="12"/>
  <c r="EF252" i="12"/>
  <c r="EE253" i="12"/>
  <c r="EF253" i="12"/>
  <c r="EE254" i="12"/>
  <c r="EF254" i="12"/>
  <c r="EE255" i="12"/>
  <c r="EF255" i="12"/>
  <c r="EE256" i="12"/>
  <c r="EF256" i="12"/>
  <c r="EE257" i="12"/>
  <c r="EF257" i="12"/>
  <c r="EE258" i="12"/>
  <c r="EF258" i="12"/>
  <c r="EE259" i="12"/>
  <c r="EF259" i="12"/>
  <c r="EE260" i="12"/>
  <c r="EF260" i="12"/>
  <c r="EE261" i="12"/>
  <c r="EF261" i="12"/>
  <c r="EE262" i="12"/>
  <c r="EF262" i="12"/>
  <c r="EE263" i="12"/>
  <c r="EF263" i="12"/>
  <c r="EE264" i="12"/>
  <c r="EF264" i="12"/>
  <c r="EE265" i="12"/>
  <c r="EF265" i="12"/>
  <c r="EE266" i="12"/>
  <c r="EF266" i="12"/>
  <c r="EE267" i="12"/>
  <c r="EF267" i="12"/>
  <c r="EE268" i="12"/>
  <c r="EF268" i="12"/>
  <c r="EE269" i="12"/>
  <c r="EF269" i="12"/>
  <c r="EE270" i="12"/>
  <c r="EF270" i="12"/>
  <c r="EE271" i="12"/>
  <c r="EF271" i="12"/>
  <c r="EE272" i="12"/>
  <c r="EF272" i="12"/>
  <c r="EE273" i="12"/>
  <c r="EF273" i="12"/>
  <c r="EE274" i="12"/>
  <c r="EF274" i="12"/>
  <c r="EE275" i="12"/>
  <c r="EF275" i="12"/>
  <c r="EE276" i="12"/>
  <c r="EF276" i="12"/>
  <c r="EE277" i="12"/>
  <c r="EF277" i="12"/>
  <c r="EE278" i="12"/>
  <c r="EF278" i="12"/>
  <c r="EE279" i="12"/>
  <c r="EF279" i="12"/>
  <c r="EE280" i="12"/>
  <c r="EF280" i="12"/>
  <c r="EE281" i="12"/>
  <c r="EF281" i="12"/>
  <c r="EE282" i="12"/>
  <c r="EF282" i="12"/>
  <c r="EE283" i="12"/>
  <c r="EF283" i="12"/>
  <c r="EE284" i="12"/>
  <c r="EF284" i="12"/>
  <c r="EE285" i="12"/>
  <c r="EF285" i="12"/>
  <c r="EE286" i="12"/>
  <c r="EF286" i="12"/>
  <c r="EE287" i="12"/>
  <c r="EF287" i="12"/>
  <c r="EE288" i="12"/>
  <c r="EF288" i="12"/>
  <c r="EE289" i="12"/>
  <c r="EF289" i="12"/>
  <c r="EE290" i="12"/>
  <c r="EF290" i="12"/>
  <c r="EE291" i="12"/>
  <c r="EF291" i="12"/>
  <c r="EE292" i="12"/>
  <c r="EF292" i="12"/>
  <c r="EE293" i="12"/>
  <c r="EF293" i="12"/>
  <c r="EE294" i="12"/>
  <c r="EF294" i="12"/>
  <c r="EE295" i="12"/>
  <c r="EF295" i="12"/>
  <c r="EE296" i="12"/>
  <c r="EF296" i="12"/>
  <c r="EE297" i="12"/>
  <c r="EF297" i="12"/>
  <c r="EE298" i="12"/>
  <c r="EF298" i="12"/>
  <c r="EE299" i="12"/>
  <c r="EF299" i="12"/>
  <c r="EE300" i="12"/>
  <c r="EF300" i="12"/>
  <c r="EE301" i="12"/>
  <c r="EF301" i="12"/>
  <c r="EE302" i="12"/>
  <c r="EF302" i="12"/>
  <c r="EE303" i="12"/>
  <c r="EF303" i="12"/>
  <c r="EE304" i="12"/>
  <c r="EF304" i="12"/>
  <c r="EE305" i="12"/>
  <c r="EF305" i="12"/>
  <c r="EE306" i="12"/>
  <c r="EF306" i="12"/>
  <c r="EE307" i="12"/>
  <c r="EF307" i="12"/>
  <c r="EE308" i="12"/>
  <c r="EF308" i="12"/>
  <c r="EE309" i="12"/>
  <c r="EF309" i="12"/>
  <c r="EE310" i="12"/>
  <c r="EF310" i="12"/>
  <c r="EE311" i="12"/>
  <c r="EF311" i="12"/>
  <c r="EE312" i="12"/>
  <c r="EF312" i="12"/>
  <c r="EE313" i="12"/>
  <c r="EF313" i="12"/>
  <c r="EE314" i="12"/>
  <c r="EF314" i="12"/>
  <c r="EE315" i="12"/>
  <c r="EF315" i="12"/>
  <c r="EE316" i="12"/>
  <c r="EF316" i="12"/>
  <c r="EE317" i="12"/>
  <c r="EF317" i="12"/>
  <c r="EE318" i="12"/>
  <c r="EF318" i="12"/>
  <c r="EE319" i="12"/>
  <c r="EF319" i="12"/>
  <c r="EE320" i="12"/>
  <c r="EF320" i="12"/>
  <c r="EE321" i="12"/>
  <c r="EF321" i="12"/>
  <c r="EE322" i="12"/>
  <c r="EF322" i="12"/>
  <c r="EE323" i="12"/>
  <c r="EF323" i="12"/>
  <c r="EE324" i="12"/>
  <c r="EF324" i="12"/>
  <c r="EE325" i="12"/>
  <c r="EF325" i="12"/>
  <c r="EE326" i="12"/>
  <c r="EF326" i="12"/>
  <c r="EE327" i="12"/>
  <c r="EF327" i="12"/>
  <c r="EE328" i="12"/>
  <c r="EF328" i="12"/>
  <c r="EE329" i="12"/>
  <c r="EF329" i="12"/>
  <c r="EE330" i="12"/>
  <c r="EF330" i="12"/>
  <c r="EE331" i="12"/>
  <c r="EF331" i="12"/>
  <c r="EE332" i="12"/>
  <c r="EF332" i="12"/>
  <c r="EE333" i="12"/>
  <c r="EF333" i="12"/>
  <c r="EE334" i="12"/>
  <c r="EF334" i="12"/>
  <c r="EE335" i="12"/>
  <c r="EF335" i="12"/>
  <c r="EE336" i="12"/>
  <c r="EF336" i="12"/>
  <c r="EE337" i="12"/>
  <c r="EF337" i="12"/>
  <c r="EE338" i="12"/>
  <c r="EF338" i="12"/>
  <c r="EE339" i="12"/>
  <c r="EF339" i="12"/>
  <c r="EE340" i="12"/>
  <c r="EF340" i="12"/>
  <c r="EE341" i="12"/>
  <c r="EF341" i="12"/>
  <c r="EE342" i="12"/>
  <c r="EF342" i="12"/>
  <c r="EE343" i="12"/>
  <c r="EF343" i="12"/>
  <c r="EE344" i="12"/>
  <c r="EF344" i="12"/>
  <c r="EE345" i="12"/>
  <c r="EF345" i="12"/>
  <c r="EE346" i="12"/>
  <c r="EF346" i="12"/>
  <c r="EE347" i="12"/>
  <c r="EF347" i="12"/>
  <c r="EE348" i="12"/>
  <c r="EF348" i="12"/>
  <c r="EE349" i="12"/>
  <c r="EF349" i="12"/>
  <c r="EE350" i="12"/>
  <c r="EF350" i="12"/>
  <c r="EF9" i="12"/>
  <c r="FC10" i="12"/>
  <c r="FC11" i="12"/>
  <c r="FC12" i="12"/>
  <c r="FC13" i="12"/>
  <c r="FC14" i="12"/>
  <c r="FC15" i="12"/>
  <c r="FC16" i="12"/>
  <c r="FC17" i="12"/>
  <c r="FC18" i="12"/>
  <c r="FC19" i="12"/>
  <c r="FC20" i="12"/>
  <c r="FC21" i="12"/>
  <c r="FC22" i="12"/>
  <c r="FC23" i="12"/>
  <c r="FC24" i="12"/>
  <c r="FC25" i="12"/>
  <c r="FC26" i="12"/>
  <c r="FC27" i="12"/>
  <c r="FC28" i="12"/>
  <c r="FC29" i="12"/>
  <c r="FC30" i="12"/>
  <c r="FC31" i="12"/>
  <c r="FC32" i="12"/>
  <c r="FC33" i="12"/>
  <c r="FC34" i="12"/>
  <c r="FC35" i="12"/>
  <c r="FC36" i="12"/>
  <c r="FC37" i="12"/>
  <c r="FC38" i="12"/>
  <c r="FC39" i="12"/>
  <c r="FC40" i="12"/>
  <c r="FC41" i="12"/>
  <c r="FC42" i="12"/>
  <c r="FC43" i="12"/>
  <c r="FC44" i="12"/>
  <c r="FC45" i="12"/>
  <c r="FC46" i="12"/>
  <c r="FC47" i="12"/>
  <c r="FC48" i="12"/>
  <c r="FC49" i="12"/>
  <c r="FC50" i="12"/>
  <c r="FC51" i="12"/>
  <c r="FC52" i="12"/>
  <c r="FC53" i="12"/>
  <c r="FC54" i="12"/>
  <c r="FC55" i="12"/>
  <c r="FC56" i="12"/>
  <c r="FC57" i="12"/>
  <c r="FC58" i="12"/>
  <c r="FC59" i="12"/>
  <c r="FC60" i="12"/>
  <c r="FC61" i="12"/>
  <c r="FC62" i="12"/>
  <c r="FC63" i="12"/>
  <c r="FC64" i="12"/>
  <c r="FC65" i="12"/>
  <c r="FC66" i="12"/>
  <c r="FC67" i="12"/>
  <c r="FC68" i="12"/>
  <c r="FC69" i="12"/>
  <c r="FC70" i="12"/>
  <c r="FC71" i="12"/>
  <c r="FC72" i="12"/>
  <c r="FC73" i="12"/>
  <c r="FC74" i="12"/>
  <c r="FC75" i="12"/>
  <c r="FC76" i="12"/>
  <c r="FC77" i="12"/>
  <c r="FC78" i="12"/>
  <c r="FC79" i="12"/>
  <c r="FC80" i="12"/>
  <c r="FC81" i="12"/>
  <c r="FC82" i="12"/>
  <c r="FC83" i="12"/>
  <c r="FC84" i="12"/>
  <c r="FC85" i="12"/>
  <c r="FC86" i="12"/>
  <c r="FC87" i="12"/>
  <c r="FC88" i="12"/>
  <c r="FC89" i="12"/>
  <c r="FC90" i="12"/>
  <c r="FC91" i="12"/>
  <c r="FC92" i="12"/>
  <c r="FC93" i="12"/>
  <c r="FC94" i="12"/>
  <c r="FC95" i="12"/>
  <c r="FC96" i="12"/>
  <c r="FC97" i="12"/>
  <c r="FC98" i="12"/>
  <c r="FC99" i="12"/>
  <c r="FC100" i="12"/>
  <c r="FC101" i="12"/>
  <c r="FC102" i="12"/>
  <c r="FC103" i="12"/>
  <c r="FC104" i="12"/>
  <c r="FC105" i="12"/>
  <c r="FC106" i="12"/>
  <c r="FC107" i="12"/>
  <c r="FC108" i="12"/>
  <c r="FC109" i="12"/>
  <c r="FC110" i="12"/>
  <c r="FC111" i="12"/>
  <c r="FC112" i="12"/>
  <c r="FC113" i="12"/>
  <c r="FC114" i="12"/>
  <c r="FC115" i="12"/>
  <c r="FC116" i="12"/>
  <c r="FC117" i="12"/>
  <c r="FC118" i="12"/>
  <c r="FC119" i="12"/>
  <c r="FC120" i="12"/>
  <c r="FC121" i="12"/>
  <c r="FC122" i="12"/>
  <c r="FC123" i="12"/>
  <c r="FC124" i="12"/>
  <c r="FC125" i="12"/>
  <c r="FC126" i="12"/>
  <c r="FC127" i="12"/>
  <c r="FC128" i="12"/>
  <c r="FC129" i="12"/>
  <c r="FC130" i="12"/>
  <c r="FC131" i="12"/>
  <c r="FC132" i="12"/>
  <c r="FC133" i="12"/>
  <c r="FC134" i="12"/>
  <c r="FC135" i="12"/>
  <c r="FC136" i="12"/>
  <c r="FC137" i="12"/>
  <c r="FC138" i="12"/>
  <c r="FC139" i="12"/>
  <c r="FC140" i="12"/>
  <c r="FC141" i="12"/>
  <c r="FC142" i="12"/>
  <c r="FC143" i="12"/>
  <c r="FC144" i="12"/>
  <c r="FC145" i="12"/>
  <c r="FC146" i="12"/>
  <c r="FC147" i="12"/>
  <c r="FC148" i="12"/>
  <c r="FC149" i="12"/>
  <c r="FC150" i="12"/>
  <c r="FC151" i="12"/>
  <c r="FC152" i="12"/>
  <c r="FC153" i="12"/>
  <c r="FC154" i="12"/>
  <c r="FC155" i="12"/>
  <c r="FC156" i="12"/>
  <c r="FC157" i="12"/>
  <c r="FC158" i="12"/>
  <c r="FC159" i="12"/>
  <c r="FC160" i="12"/>
  <c r="FC161" i="12"/>
  <c r="FC162" i="12"/>
  <c r="FC163" i="12"/>
  <c r="FC164" i="12"/>
  <c r="FC165" i="12"/>
  <c r="FC166" i="12"/>
  <c r="FC167" i="12"/>
  <c r="FC168" i="12"/>
  <c r="FC169" i="12"/>
  <c r="FC170" i="12"/>
  <c r="FC171" i="12"/>
  <c r="FC172" i="12"/>
  <c r="FC173" i="12"/>
  <c r="FC174" i="12"/>
  <c r="FC175" i="12"/>
  <c r="FC176" i="12"/>
  <c r="FC177" i="12"/>
  <c r="FC178" i="12"/>
  <c r="FC179" i="12"/>
  <c r="FC180" i="12"/>
  <c r="FC181" i="12"/>
  <c r="FC182" i="12"/>
  <c r="FC183" i="12"/>
  <c r="FC184" i="12"/>
  <c r="FC185" i="12"/>
  <c r="FC186" i="12"/>
  <c r="FC187" i="12"/>
  <c r="FC188" i="12"/>
  <c r="FC189" i="12"/>
  <c r="FC190" i="12"/>
  <c r="FC191" i="12"/>
  <c r="FC192" i="12"/>
  <c r="FC193" i="12"/>
  <c r="FC194" i="12"/>
  <c r="FC195" i="12"/>
  <c r="FC196" i="12"/>
  <c r="FC197" i="12"/>
  <c r="FC198" i="12"/>
  <c r="FC199" i="12"/>
  <c r="FC200" i="12"/>
  <c r="FC201" i="12"/>
  <c r="FC202" i="12"/>
  <c r="FC203" i="12"/>
  <c r="FC204" i="12"/>
  <c r="FC205" i="12"/>
  <c r="FC206" i="12"/>
  <c r="FC207" i="12"/>
  <c r="FC208" i="12"/>
  <c r="FC209" i="12"/>
  <c r="FC210" i="12"/>
  <c r="FC211" i="12"/>
  <c r="FC212" i="12"/>
  <c r="FC213" i="12"/>
  <c r="FC214" i="12"/>
  <c r="FC215" i="12"/>
  <c r="FC216" i="12"/>
  <c r="FC217" i="12"/>
  <c r="FC218" i="12"/>
  <c r="FC219" i="12"/>
  <c r="FC220" i="12"/>
  <c r="FC221" i="12"/>
  <c r="FC222" i="12"/>
  <c r="FC223" i="12"/>
  <c r="FC224" i="12"/>
  <c r="FC225" i="12"/>
  <c r="FC226" i="12"/>
  <c r="FC227" i="12"/>
  <c r="FC228" i="12"/>
  <c r="FC229" i="12"/>
  <c r="FC230" i="12"/>
  <c r="FC231" i="12"/>
  <c r="FC232" i="12"/>
  <c r="FC233" i="12"/>
  <c r="FC234" i="12"/>
  <c r="FC235" i="12"/>
  <c r="FC236" i="12"/>
  <c r="FC237" i="12"/>
  <c r="FC238" i="12"/>
  <c r="FC239" i="12"/>
  <c r="FC240" i="12"/>
  <c r="FC241" i="12"/>
  <c r="FC242" i="12"/>
  <c r="FC243" i="12"/>
  <c r="FC244" i="12"/>
  <c r="FC245" i="12"/>
  <c r="FC246" i="12"/>
  <c r="FC247" i="12"/>
  <c r="FC248" i="12"/>
  <c r="FC249" i="12"/>
  <c r="FC250" i="12"/>
  <c r="FC251" i="12"/>
  <c r="FC252" i="12"/>
  <c r="FC253" i="12"/>
  <c r="FC254" i="12"/>
  <c r="FC255" i="12"/>
  <c r="FC256" i="12"/>
  <c r="FC257" i="12"/>
  <c r="FC258" i="12"/>
  <c r="FC259" i="12"/>
  <c r="FC260" i="12"/>
  <c r="FC261" i="12"/>
  <c r="FC262" i="12"/>
  <c r="FC263" i="12"/>
  <c r="FC264" i="12"/>
  <c r="FC265" i="12"/>
  <c r="FC266" i="12"/>
  <c r="FC267" i="12"/>
  <c r="FC268" i="12"/>
  <c r="FC269" i="12"/>
  <c r="FC270" i="12"/>
  <c r="FC271" i="12"/>
  <c r="FC272" i="12"/>
  <c r="FC273" i="12"/>
  <c r="FC274" i="12"/>
  <c r="FC275" i="12"/>
  <c r="FC276" i="12"/>
  <c r="FC277" i="12"/>
  <c r="FC278" i="12"/>
  <c r="FC279" i="12"/>
  <c r="FC280" i="12"/>
  <c r="FC281" i="12"/>
  <c r="FC282" i="12"/>
  <c r="FC283" i="12"/>
  <c r="FC284" i="12"/>
  <c r="FC285" i="12"/>
  <c r="FC286" i="12"/>
  <c r="FC287" i="12"/>
  <c r="FC288" i="12"/>
  <c r="FC289" i="12"/>
  <c r="FC290" i="12"/>
  <c r="FC291" i="12"/>
  <c r="FC292" i="12"/>
  <c r="FC293" i="12"/>
  <c r="FC294" i="12"/>
  <c r="FC295" i="12"/>
  <c r="FC296" i="12"/>
  <c r="FC297" i="12"/>
  <c r="FC298" i="12"/>
  <c r="FC299" i="12"/>
  <c r="FC300" i="12"/>
  <c r="FC301" i="12"/>
  <c r="FC302" i="12"/>
  <c r="FC303" i="12"/>
  <c r="FC304" i="12"/>
  <c r="FC305" i="12"/>
  <c r="FC306" i="12"/>
  <c r="FC307" i="12"/>
  <c r="FC308" i="12"/>
  <c r="FC309" i="12"/>
  <c r="FC310" i="12"/>
  <c r="FC311" i="12"/>
  <c r="FC312" i="12"/>
  <c r="FC313" i="12"/>
  <c r="FC314" i="12"/>
  <c r="FC315" i="12"/>
  <c r="FC316" i="12"/>
  <c r="FC317" i="12"/>
  <c r="FC318" i="12"/>
  <c r="FC319" i="12"/>
  <c r="FC320" i="12"/>
  <c r="FC321" i="12"/>
  <c r="FC322" i="12"/>
  <c r="FC323" i="12"/>
  <c r="FC324" i="12"/>
  <c r="FC325" i="12"/>
  <c r="FC326" i="12"/>
  <c r="FC327" i="12"/>
  <c r="FC328" i="12"/>
  <c r="FC329" i="12"/>
  <c r="FC330" i="12"/>
  <c r="FC331" i="12"/>
  <c r="FC332" i="12"/>
  <c r="FC333" i="12"/>
  <c r="FC334" i="12"/>
  <c r="FC335" i="12"/>
  <c r="FC336" i="12"/>
  <c r="FC337" i="12"/>
  <c r="FC338" i="12"/>
  <c r="FC339" i="12"/>
  <c r="FC340" i="12"/>
  <c r="FC341" i="12"/>
  <c r="FC342" i="12"/>
  <c r="FC343" i="12"/>
  <c r="FC344" i="12"/>
  <c r="FC345" i="12"/>
  <c r="FC346" i="12"/>
  <c r="FC347" i="12"/>
  <c r="FC348" i="12"/>
  <c r="FC349" i="12"/>
  <c r="FC350" i="12"/>
  <c r="FC9" i="12"/>
  <c r="EV10" i="12"/>
  <c r="EV11" i="12"/>
  <c r="EV12" i="12"/>
  <c r="EV13" i="12"/>
  <c r="EV14" i="12"/>
  <c r="EV15" i="12"/>
  <c r="EV16" i="12"/>
  <c r="EV17" i="12"/>
  <c r="EV18" i="12"/>
  <c r="EV19" i="12"/>
  <c r="EV20" i="12"/>
  <c r="EV21" i="12"/>
  <c r="EV22" i="12"/>
  <c r="EV23" i="12"/>
  <c r="EV24" i="12"/>
  <c r="EV25" i="12"/>
  <c r="EV26" i="12"/>
  <c r="EV27" i="12"/>
  <c r="EV28" i="12"/>
  <c r="EV29" i="12"/>
  <c r="EV30" i="12"/>
  <c r="EV31" i="12"/>
  <c r="EV32" i="12"/>
  <c r="EV33" i="12"/>
  <c r="EV34" i="12"/>
  <c r="EV35" i="12"/>
  <c r="EV36" i="12"/>
  <c r="EV37" i="12"/>
  <c r="EV38" i="12"/>
  <c r="EV39" i="12"/>
  <c r="EV40" i="12"/>
  <c r="EV41" i="12"/>
  <c r="EV42" i="12"/>
  <c r="EV43" i="12"/>
  <c r="EV44" i="12"/>
  <c r="EV45" i="12"/>
  <c r="EV46" i="12"/>
  <c r="EV47" i="12"/>
  <c r="EV48" i="12"/>
  <c r="EV49" i="12"/>
  <c r="EV50" i="12"/>
  <c r="EV51" i="12"/>
  <c r="EV52" i="12"/>
  <c r="EV53" i="12"/>
  <c r="EV54" i="12"/>
  <c r="EV55" i="12"/>
  <c r="EV56" i="12"/>
  <c r="EV57" i="12"/>
  <c r="EV58" i="12"/>
  <c r="EV59" i="12"/>
  <c r="EV60" i="12"/>
  <c r="EV61" i="12"/>
  <c r="EV62" i="12"/>
  <c r="EV63" i="12"/>
  <c r="EV64" i="12"/>
  <c r="EV65" i="12"/>
  <c r="EV66" i="12"/>
  <c r="EV67" i="12"/>
  <c r="EV68" i="12"/>
  <c r="EV69" i="12"/>
  <c r="EV70" i="12"/>
  <c r="EV71" i="12"/>
  <c r="EV72" i="12"/>
  <c r="EV73" i="12"/>
  <c r="EV74" i="12"/>
  <c r="EV75" i="12"/>
  <c r="EV76" i="12"/>
  <c r="EV77" i="12"/>
  <c r="EV78" i="12"/>
  <c r="EV79" i="12"/>
  <c r="EV80" i="12"/>
  <c r="EV81" i="12"/>
  <c r="EV82" i="12"/>
  <c r="EV83" i="12"/>
  <c r="EV84" i="12"/>
  <c r="EV85" i="12"/>
  <c r="EV86" i="12"/>
  <c r="EV87" i="12"/>
  <c r="EV88" i="12"/>
  <c r="EV89" i="12"/>
  <c r="EV90" i="12"/>
  <c r="EV91" i="12"/>
  <c r="EV92" i="12"/>
  <c r="EV93" i="12"/>
  <c r="EV94" i="12"/>
  <c r="EV95" i="12"/>
  <c r="EV96" i="12"/>
  <c r="EV97" i="12"/>
  <c r="EV98" i="12"/>
  <c r="EV99" i="12"/>
  <c r="EV100" i="12"/>
  <c r="EV101" i="12"/>
  <c r="EV102" i="12"/>
  <c r="EV103" i="12"/>
  <c r="EV104" i="12"/>
  <c r="EV105" i="12"/>
  <c r="EV106" i="12"/>
  <c r="EV107" i="12"/>
  <c r="EV108" i="12"/>
  <c r="EV109" i="12"/>
  <c r="EV110" i="12"/>
  <c r="EV111" i="12"/>
  <c r="EV112" i="12"/>
  <c r="EV113" i="12"/>
  <c r="EV114" i="12"/>
  <c r="EV115" i="12"/>
  <c r="EV116" i="12"/>
  <c r="EV117" i="12"/>
  <c r="EV118" i="12"/>
  <c r="EV119" i="12"/>
  <c r="EV120" i="12"/>
  <c r="EV121" i="12"/>
  <c r="EV122" i="12"/>
  <c r="EV123" i="12"/>
  <c r="EV124" i="12"/>
  <c r="EV125" i="12"/>
  <c r="EV126" i="12"/>
  <c r="EV127" i="12"/>
  <c r="EV128" i="12"/>
  <c r="EV129" i="12"/>
  <c r="EV130" i="12"/>
  <c r="EV131" i="12"/>
  <c r="EV132" i="12"/>
  <c r="EV133" i="12"/>
  <c r="EV134" i="12"/>
  <c r="EV135" i="12"/>
  <c r="EV136" i="12"/>
  <c r="EV137" i="12"/>
  <c r="EV138" i="12"/>
  <c r="EV139" i="12"/>
  <c r="EV140" i="12"/>
  <c r="EV141" i="12"/>
  <c r="EV142" i="12"/>
  <c r="EV143" i="12"/>
  <c r="EV144" i="12"/>
  <c r="EV145" i="12"/>
  <c r="EV146" i="12"/>
  <c r="EV147" i="12"/>
  <c r="EV148" i="12"/>
  <c r="EV149" i="12"/>
  <c r="EV150" i="12"/>
  <c r="EV151" i="12"/>
  <c r="EV152" i="12"/>
  <c r="EV153" i="12"/>
  <c r="EV154" i="12"/>
  <c r="EV155" i="12"/>
  <c r="EV156" i="12"/>
  <c r="EV157" i="12"/>
  <c r="EV158" i="12"/>
  <c r="EV159" i="12"/>
  <c r="EV160" i="12"/>
  <c r="EV161" i="12"/>
  <c r="EV162" i="12"/>
  <c r="EV163" i="12"/>
  <c r="EV164" i="12"/>
  <c r="EV165" i="12"/>
  <c r="EV166" i="12"/>
  <c r="EV167" i="12"/>
  <c r="EV168" i="12"/>
  <c r="EV169" i="12"/>
  <c r="EV170" i="12"/>
  <c r="EV171" i="12"/>
  <c r="EV172" i="12"/>
  <c r="EV173" i="12"/>
  <c r="EV174" i="12"/>
  <c r="EV175" i="12"/>
  <c r="EV176" i="12"/>
  <c r="EV177" i="12"/>
  <c r="EV178" i="12"/>
  <c r="EV179" i="12"/>
  <c r="EV180" i="12"/>
  <c r="EV181" i="12"/>
  <c r="EV182" i="12"/>
  <c r="EV183" i="12"/>
  <c r="EV184" i="12"/>
  <c r="EV185" i="12"/>
  <c r="EV186" i="12"/>
  <c r="EV187" i="12"/>
  <c r="EV188" i="12"/>
  <c r="EV189" i="12"/>
  <c r="EV190" i="12"/>
  <c r="EV191" i="12"/>
  <c r="EV192" i="12"/>
  <c r="EV193" i="12"/>
  <c r="EV194" i="12"/>
  <c r="EV195" i="12"/>
  <c r="EV196" i="12"/>
  <c r="EV197" i="12"/>
  <c r="EV198" i="12"/>
  <c r="EV199" i="12"/>
  <c r="EV200" i="12"/>
  <c r="EV201" i="12"/>
  <c r="EV202" i="12"/>
  <c r="EV203" i="12"/>
  <c r="EV204" i="12"/>
  <c r="EV205" i="12"/>
  <c r="EV206" i="12"/>
  <c r="EV207" i="12"/>
  <c r="EV208" i="12"/>
  <c r="EV209" i="12"/>
  <c r="EV210" i="12"/>
  <c r="EV211" i="12"/>
  <c r="EV212" i="12"/>
  <c r="EV213" i="12"/>
  <c r="EV214" i="12"/>
  <c r="EV215" i="12"/>
  <c r="EV216" i="12"/>
  <c r="EV217" i="12"/>
  <c r="EV218" i="12"/>
  <c r="EV219" i="12"/>
  <c r="EV220" i="12"/>
  <c r="EV221" i="12"/>
  <c r="EV222" i="12"/>
  <c r="EV223" i="12"/>
  <c r="EV224" i="12"/>
  <c r="EV225" i="12"/>
  <c r="EV226" i="12"/>
  <c r="EV227" i="12"/>
  <c r="EV228" i="12"/>
  <c r="EV229" i="12"/>
  <c r="EV230" i="12"/>
  <c r="EV231" i="12"/>
  <c r="EV232" i="12"/>
  <c r="EV233" i="12"/>
  <c r="EV234" i="12"/>
  <c r="EV235" i="12"/>
  <c r="EV236" i="12"/>
  <c r="EV237" i="12"/>
  <c r="EV238" i="12"/>
  <c r="EV239" i="12"/>
  <c r="EV240" i="12"/>
  <c r="EV241" i="12"/>
  <c r="EV242" i="12"/>
  <c r="EV243" i="12"/>
  <c r="EV244" i="12"/>
  <c r="EV245" i="12"/>
  <c r="EV246" i="12"/>
  <c r="EV247" i="12"/>
  <c r="EV248" i="12"/>
  <c r="EV249" i="12"/>
  <c r="EV250" i="12"/>
  <c r="EV251" i="12"/>
  <c r="EV252" i="12"/>
  <c r="EV253" i="12"/>
  <c r="EV254" i="12"/>
  <c r="EV255" i="12"/>
  <c r="EV256" i="12"/>
  <c r="EV257" i="12"/>
  <c r="EV258" i="12"/>
  <c r="EV259" i="12"/>
  <c r="EV260" i="12"/>
  <c r="EV261" i="12"/>
  <c r="EV262" i="12"/>
  <c r="EV263" i="12"/>
  <c r="EV264" i="12"/>
  <c r="EV265" i="12"/>
  <c r="EV266" i="12"/>
  <c r="EV267" i="12"/>
  <c r="EV268" i="12"/>
  <c r="EV269" i="12"/>
  <c r="EV270" i="12"/>
  <c r="EV271" i="12"/>
  <c r="EV272" i="12"/>
  <c r="EV273" i="12"/>
  <c r="EV274" i="12"/>
  <c r="EV275" i="12"/>
  <c r="EV276" i="12"/>
  <c r="EV277" i="12"/>
  <c r="EV278" i="12"/>
  <c r="EV279" i="12"/>
  <c r="EV280" i="12"/>
  <c r="EV281" i="12"/>
  <c r="EV282" i="12"/>
  <c r="EV283" i="12"/>
  <c r="EV284" i="12"/>
  <c r="EV285" i="12"/>
  <c r="EV286" i="12"/>
  <c r="EV287" i="12"/>
  <c r="EV288" i="12"/>
  <c r="EV289" i="12"/>
  <c r="EV290" i="12"/>
  <c r="EV291" i="12"/>
  <c r="EV292" i="12"/>
  <c r="EV293" i="12"/>
  <c r="EV294" i="12"/>
  <c r="EV295" i="12"/>
  <c r="EV296" i="12"/>
  <c r="EV297" i="12"/>
  <c r="EV298" i="12"/>
  <c r="EV299" i="12"/>
  <c r="EV300" i="12"/>
  <c r="EV301" i="12"/>
  <c r="EV302" i="12"/>
  <c r="EV303" i="12"/>
  <c r="EV304" i="12"/>
  <c r="EV305" i="12"/>
  <c r="EV306" i="12"/>
  <c r="EV307" i="12"/>
  <c r="EV308" i="12"/>
  <c r="EV309" i="12"/>
  <c r="EV310" i="12"/>
  <c r="EV311" i="12"/>
  <c r="EV312" i="12"/>
  <c r="EV313" i="12"/>
  <c r="EV314" i="12"/>
  <c r="EV315" i="12"/>
  <c r="EV316" i="12"/>
  <c r="EV317" i="12"/>
  <c r="EV318" i="12"/>
  <c r="EV319" i="12"/>
  <c r="EV320" i="12"/>
  <c r="EV321" i="12"/>
  <c r="EV322" i="12"/>
  <c r="EV323" i="12"/>
  <c r="EV324" i="12"/>
  <c r="EV325" i="12"/>
  <c r="EV326" i="12"/>
  <c r="EV327" i="12"/>
  <c r="EV328" i="12"/>
  <c r="EV329" i="12"/>
  <c r="EV330" i="12"/>
  <c r="EV331" i="12"/>
  <c r="EV332" i="12"/>
  <c r="EV333" i="12"/>
  <c r="EV334" i="12"/>
  <c r="EV335" i="12"/>
  <c r="EV336" i="12"/>
  <c r="EV337" i="12"/>
  <c r="EV338" i="12"/>
  <c r="EV339" i="12"/>
  <c r="EV340" i="12"/>
  <c r="EV341" i="12"/>
  <c r="EV342" i="12"/>
  <c r="EV343" i="12"/>
  <c r="EV344" i="12"/>
  <c r="EV345" i="12"/>
  <c r="EV346" i="12"/>
  <c r="EV347" i="12"/>
  <c r="EV348" i="12"/>
  <c r="EV349" i="12"/>
  <c r="EV350" i="12"/>
  <c r="EV9" i="12"/>
  <c r="FI10" i="12"/>
  <c r="FI11" i="12"/>
  <c r="FJ11" i="12" s="1"/>
  <c r="FI12" i="12"/>
  <c r="FI13" i="12"/>
  <c r="EG13" i="12" s="1"/>
  <c r="FI14" i="12"/>
  <c r="EG14" i="12" s="1"/>
  <c r="FI15" i="12"/>
  <c r="FI16" i="12"/>
  <c r="FJ16" i="12" s="1"/>
  <c r="FI17" i="12"/>
  <c r="FI18" i="12"/>
  <c r="FI19" i="12"/>
  <c r="FJ19" i="12" s="1"/>
  <c r="FI20" i="12"/>
  <c r="FI21" i="12"/>
  <c r="EG21" i="12" s="1"/>
  <c r="FI22" i="12"/>
  <c r="EG22" i="12" s="1"/>
  <c r="FI23" i="12"/>
  <c r="FI24" i="12"/>
  <c r="FJ24" i="12" s="1"/>
  <c r="FI25" i="12"/>
  <c r="FI26" i="12"/>
  <c r="FI27" i="12"/>
  <c r="FJ27" i="12" s="1"/>
  <c r="FI28" i="12"/>
  <c r="FI29" i="12"/>
  <c r="EG29" i="12" s="1"/>
  <c r="FI30" i="12"/>
  <c r="EG30" i="12" s="1"/>
  <c r="FI31" i="12"/>
  <c r="FI32" i="12"/>
  <c r="FJ32" i="12" s="1"/>
  <c r="FI33" i="12"/>
  <c r="FI34" i="12"/>
  <c r="FI35" i="12"/>
  <c r="FJ35" i="12" s="1"/>
  <c r="FI36" i="12"/>
  <c r="FI37" i="12"/>
  <c r="EG37" i="12" s="1"/>
  <c r="FI38" i="12"/>
  <c r="EG38" i="12" s="1"/>
  <c r="FI39" i="12"/>
  <c r="FI40" i="12"/>
  <c r="FJ40" i="12" s="1"/>
  <c r="FI41" i="12"/>
  <c r="FI42" i="12"/>
  <c r="FI43" i="12"/>
  <c r="FJ43" i="12" s="1"/>
  <c r="FI44" i="12"/>
  <c r="FI45" i="12"/>
  <c r="EG45" i="12" s="1"/>
  <c r="FI46" i="12"/>
  <c r="EG46" i="12" s="1"/>
  <c r="FI47" i="12"/>
  <c r="FI48" i="12"/>
  <c r="FJ48" i="12" s="1"/>
  <c r="FI49" i="12"/>
  <c r="FI50" i="12"/>
  <c r="FI51" i="12"/>
  <c r="FJ51" i="12" s="1"/>
  <c r="FI52" i="12"/>
  <c r="FI53" i="12"/>
  <c r="EG53" i="12" s="1"/>
  <c r="FI54" i="12"/>
  <c r="EG54" i="12" s="1"/>
  <c r="FI55" i="12"/>
  <c r="FI56" i="12"/>
  <c r="FJ56" i="12" s="1"/>
  <c r="FI57" i="12"/>
  <c r="FI58" i="12"/>
  <c r="FI59" i="12"/>
  <c r="FJ59" i="12" s="1"/>
  <c r="FI60" i="12"/>
  <c r="FI61" i="12"/>
  <c r="EG61" i="12" s="1"/>
  <c r="FI62" i="12"/>
  <c r="EG62" i="12" s="1"/>
  <c r="FI63" i="12"/>
  <c r="FI64" i="12"/>
  <c r="FJ64" i="12" s="1"/>
  <c r="FI65" i="12"/>
  <c r="FI66" i="12"/>
  <c r="FI67" i="12"/>
  <c r="FJ67" i="12" s="1"/>
  <c r="FI68" i="12"/>
  <c r="FI69" i="12"/>
  <c r="EG69" i="12" s="1"/>
  <c r="FI70" i="12"/>
  <c r="EG70" i="12" s="1"/>
  <c r="FI71" i="12"/>
  <c r="FI72" i="12"/>
  <c r="FJ72" i="12" s="1"/>
  <c r="FI73" i="12"/>
  <c r="FI74" i="12"/>
  <c r="FI75" i="12"/>
  <c r="FJ75" i="12" s="1"/>
  <c r="FI76" i="12"/>
  <c r="FI77" i="12"/>
  <c r="EG77" i="12" s="1"/>
  <c r="FI78" i="12"/>
  <c r="EG78" i="12" s="1"/>
  <c r="FI79" i="12"/>
  <c r="FI80" i="12"/>
  <c r="FJ80" i="12" s="1"/>
  <c r="FI81" i="12"/>
  <c r="FI82" i="12"/>
  <c r="FI83" i="12"/>
  <c r="FJ83" i="12" s="1"/>
  <c r="FI84" i="12"/>
  <c r="FI85" i="12"/>
  <c r="EG85" i="12" s="1"/>
  <c r="FI86" i="12"/>
  <c r="EG86" i="12" s="1"/>
  <c r="FI87" i="12"/>
  <c r="FI88" i="12"/>
  <c r="FJ88" i="12" s="1"/>
  <c r="FI89" i="12"/>
  <c r="FI90" i="12"/>
  <c r="FI91" i="12"/>
  <c r="FJ91" i="12" s="1"/>
  <c r="FI92" i="12"/>
  <c r="FI93" i="12"/>
  <c r="EG93" i="12" s="1"/>
  <c r="FI94" i="12"/>
  <c r="EG94" i="12" s="1"/>
  <c r="FI95" i="12"/>
  <c r="FI96" i="12"/>
  <c r="FJ96" i="12" s="1"/>
  <c r="FI97" i="12"/>
  <c r="FI98" i="12"/>
  <c r="FI99" i="12"/>
  <c r="FJ99" i="12" s="1"/>
  <c r="FI100" i="12"/>
  <c r="FI101" i="12"/>
  <c r="EG101" i="12" s="1"/>
  <c r="FI102" i="12"/>
  <c r="EG102" i="12" s="1"/>
  <c r="FI103" i="12"/>
  <c r="FI104" i="12"/>
  <c r="FJ104" i="12" s="1"/>
  <c r="FI105" i="12"/>
  <c r="FI106" i="12"/>
  <c r="FI107" i="12"/>
  <c r="FJ107" i="12" s="1"/>
  <c r="FI108" i="12"/>
  <c r="FI109" i="12"/>
  <c r="EG109" i="12" s="1"/>
  <c r="FI110" i="12"/>
  <c r="EG110" i="12" s="1"/>
  <c r="FI111" i="12"/>
  <c r="FI112" i="12"/>
  <c r="FJ112" i="12" s="1"/>
  <c r="FI113" i="12"/>
  <c r="FI114" i="12"/>
  <c r="FI115" i="12"/>
  <c r="FJ115" i="12" s="1"/>
  <c r="FI116" i="12"/>
  <c r="FI117" i="12"/>
  <c r="EG117" i="12" s="1"/>
  <c r="FI118" i="12"/>
  <c r="EG118" i="12" s="1"/>
  <c r="FI119" i="12"/>
  <c r="FI120" i="12"/>
  <c r="FJ120" i="12" s="1"/>
  <c r="FI121" i="12"/>
  <c r="FI122" i="12"/>
  <c r="FI123" i="12"/>
  <c r="FJ123" i="12" s="1"/>
  <c r="FI124" i="12"/>
  <c r="FI125" i="12"/>
  <c r="EG125" i="12" s="1"/>
  <c r="FI126" i="12"/>
  <c r="EG126" i="12" s="1"/>
  <c r="FI127" i="12"/>
  <c r="FI128" i="12"/>
  <c r="FJ128" i="12" s="1"/>
  <c r="FI129" i="12"/>
  <c r="FI130" i="12"/>
  <c r="FI131" i="12"/>
  <c r="FJ131" i="12" s="1"/>
  <c r="FI132" i="12"/>
  <c r="FI133" i="12"/>
  <c r="EG133" i="12" s="1"/>
  <c r="FI134" i="12"/>
  <c r="EG134" i="12" s="1"/>
  <c r="FI135" i="12"/>
  <c r="FI136" i="12"/>
  <c r="FJ136" i="12" s="1"/>
  <c r="FI137" i="12"/>
  <c r="FI138" i="12"/>
  <c r="FI139" i="12"/>
  <c r="FJ139" i="12" s="1"/>
  <c r="FI140" i="12"/>
  <c r="FI141" i="12"/>
  <c r="EG141" i="12" s="1"/>
  <c r="FI142" i="12"/>
  <c r="EG142" i="12" s="1"/>
  <c r="FI143" i="12"/>
  <c r="FI144" i="12"/>
  <c r="FJ144" i="12" s="1"/>
  <c r="FI145" i="12"/>
  <c r="FI146" i="12"/>
  <c r="FI147" i="12"/>
  <c r="FJ147" i="12" s="1"/>
  <c r="FI148" i="12"/>
  <c r="FI149" i="12"/>
  <c r="EG149" i="12" s="1"/>
  <c r="FI150" i="12"/>
  <c r="EG150" i="12" s="1"/>
  <c r="FI151" i="12"/>
  <c r="FI152" i="12"/>
  <c r="FJ152" i="12" s="1"/>
  <c r="FI153" i="12"/>
  <c r="FI154" i="12"/>
  <c r="FI155" i="12"/>
  <c r="FJ155" i="12" s="1"/>
  <c r="FI156" i="12"/>
  <c r="FI157" i="12"/>
  <c r="EG157" i="12" s="1"/>
  <c r="FI158" i="12"/>
  <c r="EG158" i="12" s="1"/>
  <c r="FI159" i="12"/>
  <c r="FI160" i="12"/>
  <c r="FJ160" i="12" s="1"/>
  <c r="FI161" i="12"/>
  <c r="FI162" i="12"/>
  <c r="FI163" i="12"/>
  <c r="FJ163" i="12" s="1"/>
  <c r="FI164" i="12"/>
  <c r="FI165" i="12"/>
  <c r="EG165" i="12" s="1"/>
  <c r="FI166" i="12"/>
  <c r="EG166" i="12" s="1"/>
  <c r="FI167" i="12"/>
  <c r="FI168" i="12"/>
  <c r="FJ168" i="12" s="1"/>
  <c r="FI169" i="12"/>
  <c r="FI170" i="12"/>
  <c r="FI171" i="12"/>
  <c r="FJ171" i="12" s="1"/>
  <c r="FI172" i="12"/>
  <c r="FI173" i="12"/>
  <c r="EG173" i="12" s="1"/>
  <c r="FI174" i="12"/>
  <c r="EG174" i="12" s="1"/>
  <c r="FI175" i="12"/>
  <c r="FI176" i="12"/>
  <c r="FJ176" i="12" s="1"/>
  <c r="FI177" i="12"/>
  <c r="FI178" i="12"/>
  <c r="FI179" i="12"/>
  <c r="FJ179" i="12" s="1"/>
  <c r="FI180" i="12"/>
  <c r="FI181" i="12"/>
  <c r="EG181" i="12" s="1"/>
  <c r="FI182" i="12"/>
  <c r="EG182" i="12" s="1"/>
  <c r="FI183" i="12"/>
  <c r="FI184" i="12"/>
  <c r="FJ184" i="12" s="1"/>
  <c r="FI185" i="12"/>
  <c r="FI186" i="12"/>
  <c r="FI187" i="12"/>
  <c r="FJ187" i="12" s="1"/>
  <c r="FI188" i="12"/>
  <c r="FI189" i="12"/>
  <c r="EG189" i="12" s="1"/>
  <c r="FI190" i="12"/>
  <c r="EG190" i="12" s="1"/>
  <c r="FI191" i="12"/>
  <c r="FI192" i="12"/>
  <c r="FJ192" i="12" s="1"/>
  <c r="FI193" i="12"/>
  <c r="FI194" i="12"/>
  <c r="FI195" i="12"/>
  <c r="FJ195" i="12" s="1"/>
  <c r="FI196" i="12"/>
  <c r="FI197" i="12"/>
  <c r="EG197" i="12" s="1"/>
  <c r="FI198" i="12"/>
  <c r="EG198" i="12" s="1"/>
  <c r="FI199" i="12"/>
  <c r="FI200" i="12"/>
  <c r="FJ200" i="12" s="1"/>
  <c r="FI201" i="12"/>
  <c r="FI202" i="12"/>
  <c r="FI203" i="12"/>
  <c r="FJ203" i="12" s="1"/>
  <c r="FI204" i="12"/>
  <c r="FI205" i="12"/>
  <c r="EG205" i="12" s="1"/>
  <c r="FI206" i="12"/>
  <c r="EG206" i="12" s="1"/>
  <c r="FI207" i="12"/>
  <c r="FI208" i="12"/>
  <c r="FJ208" i="12" s="1"/>
  <c r="FI209" i="12"/>
  <c r="FI210" i="12"/>
  <c r="FI211" i="12"/>
  <c r="FJ211" i="12" s="1"/>
  <c r="FI212" i="12"/>
  <c r="FI213" i="12"/>
  <c r="EG213" i="12" s="1"/>
  <c r="FI214" i="12"/>
  <c r="EG214" i="12" s="1"/>
  <c r="FI215" i="12"/>
  <c r="FI216" i="12"/>
  <c r="FJ216" i="12" s="1"/>
  <c r="FI217" i="12"/>
  <c r="FI218" i="12"/>
  <c r="FI219" i="12"/>
  <c r="FJ219" i="12" s="1"/>
  <c r="FI220" i="12"/>
  <c r="FI221" i="12"/>
  <c r="EG221" i="12" s="1"/>
  <c r="FI222" i="12"/>
  <c r="EG222" i="12" s="1"/>
  <c r="FI223" i="12"/>
  <c r="FI224" i="12"/>
  <c r="FJ224" i="12" s="1"/>
  <c r="FI225" i="12"/>
  <c r="FI226" i="12"/>
  <c r="FI227" i="12"/>
  <c r="FJ227" i="12" s="1"/>
  <c r="FI228" i="12"/>
  <c r="FI229" i="12"/>
  <c r="EG229" i="12" s="1"/>
  <c r="FI230" i="12"/>
  <c r="EG230" i="12" s="1"/>
  <c r="FI231" i="12"/>
  <c r="FI232" i="12"/>
  <c r="FJ232" i="12" s="1"/>
  <c r="FI233" i="12"/>
  <c r="FI234" i="12"/>
  <c r="FI235" i="12"/>
  <c r="FJ235" i="12" s="1"/>
  <c r="FI236" i="12"/>
  <c r="FI237" i="12"/>
  <c r="EG237" i="12" s="1"/>
  <c r="FI238" i="12"/>
  <c r="EG238" i="12" s="1"/>
  <c r="FI239" i="12"/>
  <c r="FI240" i="12"/>
  <c r="FJ240" i="12" s="1"/>
  <c r="FI241" i="12"/>
  <c r="FI242" i="12"/>
  <c r="FI243" i="12"/>
  <c r="FJ243" i="12" s="1"/>
  <c r="FI244" i="12"/>
  <c r="FI245" i="12"/>
  <c r="EG245" i="12" s="1"/>
  <c r="FI246" i="12"/>
  <c r="EG246" i="12" s="1"/>
  <c r="FI247" i="12"/>
  <c r="FI248" i="12"/>
  <c r="FJ248" i="12" s="1"/>
  <c r="FI249" i="12"/>
  <c r="FI250" i="12"/>
  <c r="FI251" i="12"/>
  <c r="FJ251" i="12" s="1"/>
  <c r="FI252" i="12"/>
  <c r="FI253" i="12"/>
  <c r="EG253" i="12" s="1"/>
  <c r="FI254" i="12"/>
  <c r="EG254" i="12" s="1"/>
  <c r="FI255" i="12"/>
  <c r="FI256" i="12"/>
  <c r="FJ256" i="12" s="1"/>
  <c r="FI257" i="12"/>
  <c r="FI258" i="12"/>
  <c r="FI259" i="12"/>
  <c r="FJ259" i="12" s="1"/>
  <c r="FI260" i="12"/>
  <c r="FI261" i="12"/>
  <c r="EG261" i="12" s="1"/>
  <c r="FI262" i="12"/>
  <c r="EG262" i="12" s="1"/>
  <c r="FI263" i="12"/>
  <c r="FI264" i="12"/>
  <c r="FJ264" i="12" s="1"/>
  <c r="FI265" i="12"/>
  <c r="FI266" i="12"/>
  <c r="FI267" i="12"/>
  <c r="FJ267" i="12" s="1"/>
  <c r="FI268" i="12"/>
  <c r="FI269" i="12"/>
  <c r="EG269" i="12" s="1"/>
  <c r="FI270" i="12"/>
  <c r="EG270" i="12" s="1"/>
  <c r="FI271" i="12"/>
  <c r="FI272" i="12"/>
  <c r="FJ272" i="12" s="1"/>
  <c r="FI273" i="12"/>
  <c r="FI274" i="12"/>
  <c r="FI275" i="12"/>
  <c r="FJ275" i="12" s="1"/>
  <c r="FI276" i="12"/>
  <c r="FI277" i="12"/>
  <c r="EG277" i="12" s="1"/>
  <c r="FI278" i="12"/>
  <c r="EG278" i="12" s="1"/>
  <c r="FI279" i="12"/>
  <c r="FI280" i="12"/>
  <c r="FJ280" i="12" s="1"/>
  <c r="FI281" i="12"/>
  <c r="FI282" i="12"/>
  <c r="FI283" i="12"/>
  <c r="FJ283" i="12" s="1"/>
  <c r="FI284" i="12"/>
  <c r="FI285" i="12"/>
  <c r="EG285" i="12" s="1"/>
  <c r="FI286" i="12"/>
  <c r="EG286" i="12" s="1"/>
  <c r="FI287" i="12"/>
  <c r="FI288" i="12"/>
  <c r="FJ288" i="12" s="1"/>
  <c r="FI289" i="12"/>
  <c r="FI290" i="12"/>
  <c r="FI291" i="12"/>
  <c r="FJ291" i="12" s="1"/>
  <c r="FI292" i="12"/>
  <c r="FI293" i="12"/>
  <c r="EG293" i="12" s="1"/>
  <c r="FI294" i="12"/>
  <c r="EG294" i="12" s="1"/>
  <c r="FI295" i="12"/>
  <c r="FI296" i="12"/>
  <c r="FJ296" i="12" s="1"/>
  <c r="FI297" i="12"/>
  <c r="FI298" i="12"/>
  <c r="FI299" i="12"/>
  <c r="FJ299" i="12" s="1"/>
  <c r="FI300" i="12"/>
  <c r="FI301" i="12"/>
  <c r="EG301" i="12" s="1"/>
  <c r="FI302" i="12"/>
  <c r="EG302" i="12" s="1"/>
  <c r="FI303" i="12"/>
  <c r="FI304" i="12"/>
  <c r="FJ304" i="12" s="1"/>
  <c r="FI305" i="12"/>
  <c r="FI306" i="12"/>
  <c r="FI307" i="12"/>
  <c r="EG307" i="12" s="1"/>
  <c r="FI308" i="12"/>
  <c r="FI309" i="12"/>
  <c r="EG309" i="12" s="1"/>
  <c r="FI310" i="12"/>
  <c r="EG310" i="12" s="1"/>
  <c r="FI311" i="12"/>
  <c r="FI312" i="12"/>
  <c r="FJ312" i="12" s="1"/>
  <c r="FI313" i="12"/>
  <c r="FI314" i="12"/>
  <c r="FI315" i="12"/>
  <c r="EG315" i="12" s="1"/>
  <c r="FI316" i="12"/>
  <c r="FI317" i="12"/>
  <c r="EG317" i="12" s="1"/>
  <c r="FI318" i="12"/>
  <c r="EG318" i="12" s="1"/>
  <c r="FI319" i="12"/>
  <c r="FI320" i="12"/>
  <c r="FJ320" i="12" s="1"/>
  <c r="FI321" i="12"/>
  <c r="FI322" i="12"/>
  <c r="FI323" i="12"/>
  <c r="EG323" i="12" s="1"/>
  <c r="FI324" i="12"/>
  <c r="FI325" i="12"/>
  <c r="EG325" i="12" s="1"/>
  <c r="FI326" i="12"/>
  <c r="EG326" i="12" s="1"/>
  <c r="FI327" i="12"/>
  <c r="FI328" i="12"/>
  <c r="FJ328" i="12" s="1"/>
  <c r="FI329" i="12"/>
  <c r="FI330" i="12"/>
  <c r="FI331" i="12"/>
  <c r="FJ331" i="12" s="1"/>
  <c r="FI332" i="12"/>
  <c r="FI333" i="12"/>
  <c r="EG333" i="12" s="1"/>
  <c r="FI334" i="12"/>
  <c r="EG334" i="12" s="1"/>
  <c r="FI335" i="12"/>
  <c r="FI336" i="12"/>
  <c r="EG336" i="12" s="1"/>
  <c r="FI337" i="12"/>
  <c r="EG337" i="12" s="1"/>
  <c r="FI338" i="12"/>
  <c r="EG338" i="12" s="1"/>
  <c r="FI339" i="12"/>
  <c r="EG339" i="12" s="1"/>
  <c r="FI340" i="12"/>
  <c r="FI341" i="12"/>
  <c r="EG341" i="12" s="1"/>
  <c r="FI342" i="12"/>
  <c r="EG342" i="12" s="1"/>
  <c r="FI343" i="12"/>
  <c r="FI344" i="12"/>
  <c r="FJ344" i="12" s="1"/>
  <c r="FI345" i="12"/>
  <c r="EG345" i="12" s="1"/>
  <c r="FI346" i="12"/>
  <c r="EG346" i="12" s="1"/>
  <c r="FI347" i="12"/>
  <c r="FJ347" i="12" s="1"/>
  <c r="FI348" i="12"/>
  <c r="EG348" i="12" s="1"/>
  <c r="FI349" i="12"/>
  <c r="EG349" i="12" s="1"/>
  <c r="FI350" i="12"/>
  <c r="EG350" i="12" s="1"/>
  <c r="FI9" i="12"/>
  <c r="EG9" i="12" s="1"/>
  <c r="FD10" i="12"/>
  <c r="FD11" i="12"/>
  <c r="FD12" i="12"/>
  <c r="FD13" i="12"/>
  <c r="FD14" i="12"/>
  <c r="FD15" i="12"/>
  <c r="FD16" i="12"/>
  <c r="FD17" i="12"/>
  <c r="FD18" i="12"/>
  <c r="FD19" i="12"/>
  <c r="FD20" i="12"/>
  <c r="FD21" i="12"/>
  <c r="FD22" i="12"/>
  <c r="FD23" i="12"/>
  <c r="FD24" i="12"/>
  <c r="FD25" i="12"/>
  <c r="FD27" i="12"/>
  <c r="FD28" i="12"/>
  <c r="FD29" i="12"/>
  <c r="FD30" i="12"/>
  <c r="FD31" i="12"/>
  <c r="FD32" i="12"/>
  <c r="FD33" i="12"/>
  <c r="FD34" i="12"/>
  <c r="FD35" i="12"/>
  <c r="FD36" i="12"/>
  <c r="FD37" i="12"/>
  <c r="FD38" i="12"/>
  <c r="FD39" i="12"/>
  <c r="FD40" i="12"/>
  <c r="FD41" i="12"/>
  <c r="FD42" i="12"/>
  <c r="FD43" i="12"/>
  <c r="FD44" i="12"/>
  <c r="FD45" i="12"/>
  <c r="FD46" i="12"/>
  <c r="FD47" i="12"/>
  <c r="FD48" i="12"/>
  <c r="FD49" i="12"/>
  <c r="FD50" i="12"/>
  <c r="FD51" i="12"/>
  <c r="FD52" i="12"/>
  <c r="FD53" i="12"/>
  <c r="FD54" i="12"/>
  <c r="FD55" i="12"/>
  <c r="FD56" i="12"/>
  <c r="FD57" i="12"/>
  <c r="FD58" i="12"/>
  <c r="FD59" i="12"/>
  <c r="FD60" i="12"/>
  <c r="FD61" i="12"/>
  <c r="FD62" i="12"/>
  <c r="FD63" i="12"/>
  <c r="FD64" i="12"/>
  <c r="FD65" i="12"/>
  <c r="FD66" i="12"/>
  <c r="FD67" i="12"/>
  <c r="FD68" i="12"/>
  <c r="FD69" i="12"/>
  <c r="FD70" i="12"/>
  <c r="FD71" i="12"/>
  <c r="FD72" i="12"/>
  <c r="FD73" i="12"/>
  <c r="FD74" i="12"/>
  <c r="FD75" i="12"/>
  <c r="FD76" i="12"/>
  <c r="FD77" i="12"/>
  <c r="FD78" i="12"/>
  <c r="FD79" i="12"/>
  <c r="FD80" i="12"/>
  <c r="FD81" i="12"/>
  <c r="FD82" i="12"/>
  <c r="FD83" i="12"/>
  <c r="FD84" i="12"/>
  <c r="FD85" i="12"/>
  <c r="FD86" i="12"/>
  <c r="FD87" i="12"/>
  <c r="FD88" i="12"/>
  <c r="FD89" i="12"/>
  <c r="FD90" i="12"/>
  <c r="FD91" i="12"/>
  <c r="FD92" i="12"/>
  <c r="FD93" i="12"/>
  <c r="FD94" i="12"/>
  <c r="FD95" i="12"/>
  <c r="FD96" i="12"/>
  <c r="FD97" i="12"/>
  <c r="FD98" i="12"/>
  <c r="FD99" i="12"/>
  <c r="FD100" i="12"/>
  <c r="FD101" i="12"/>
  <c r="FD102" i="12"/>
  <c r="FD103" i="12"/>
  <c r="FD104" i="12"/>
  <c r="FD105" i="12"/>
  <c r="FD106" i="12"/>
  <c r="FD107" i="12"/>
  <c r="FD108" i="12"/>
  <c r="FD109" i="12"/>
  <c r="FD110" i="12"/>
  <c r="FD111" i="12"/>
  <c r="FD112" i="12"/>
  <c r="FD113" i="12"/>
  <c r="FD114" i="12"/>
  <c r="FD115" i="12"/>
  <c r="FD116" i="12"/>
  <c r="FD117" i="12"/>
  <c r="FD118" i="12"/>
  <c r="FD119" i="12"/>
  <c r="FD120" i="12"/>
  <c r="FD121" i="12"/>
  <c r="FD122" i="12"/>
  <c r="FD123" i="12"/>
  <c r="FD124" i="12"/>
  <c r="FD125" i="12"/>
  <c r="FD126" i="12"/>
  <c r="FD127" i="12"/>
  <c r="FD128" i="12"/>
  <c r="FD129" i="12"/>
  <c r="FD130" i="12"/>
  <c r="FD131" i="12"/>
  <c r="FD132" i="12"/>
  <c r="FD133" i="12"/>
  <c r="FD134" i="12"/>
  <c r="FD135" i="12"/>
  <c r="FD136" i="12"/>
  <c r="FD137" i="12"/>
  <c r="FD138" i="12"/>
  <c r="FD139" i="12"/>
  <c r="FD140" i="12"/>
  <c r="FD141" i="12"/>
  <c r="FD142" i="12"/>
  <c r="FD143" i="12"/>
  <c r="FD144" i="12"/>
  <c r="FD145" i="12"/>
  <c r="FD146" i="12"/>
  <c r="FD147" i="12"/>
  <c r="FD148" i="12"/>
  <c r="FD149" i="12"/>
  <c r="FD150" i="12"/>
  <c r="FD151" i="12"/>
  <c r="FD152" i="12"/>
  <c r="FD153" i="12"/>
  <c r="FD154" i="12"/>
  <c r="FD155" i="12"/>
  <c r="FD156" i="12"/>
  <c r="FD157" i="12"/>
  <c r="FD158" i="12"/>
  <c r="FD159" i="12"/>
  <c r="FD160" i="12"/>
  <c r="FD161" i="12"/>
  <c r="FD162" i="12"/>
  <c r="FD163" i="12"/>
  <c r="FD164" i="12"/>
  <c r="FD165" i="12"/>
  <c r="FD166" i="12"/>
  <c r="FD167" i="12"/>
  <c r="FD168" i="12"/>
  <c r="FD169" i="12"/>
  <c r="FD170" i="12"/>
  <c r="FD171" i="12"/>
  <c r="FD172" i="12"/>
  <c r="FD173" i="12"/>
  <c r="FD174" i="12"/>
  <c r="FD175" i="12"/>
  <c r="FD176" i="12"/>
  <c r="FD177" i="12"/>
  <c r="FD178" i="12"/>
  <c r="FD179" i="12"/>
  <c r="FD180" i="12"/>
  <c r="FD181" i="12"/>
  <c r="FD182" i="12"/>
  <c r="FD183" i="12"/>
  <c r="FD184" i="12"/>
  <c r="FD185" i="12"/>
  <c r="FD186" i="12"/>
  <c r="FD187" i="12"/>
  <c r="FD188" i="12"/>
  <c r="FD189" i="12"/>
  <c r="FD190" i="12"/>
  <c r="FD191" i="12"/>
  <c r="FD192" i="12"/>
  <c r="FD193" i="12"/>
  <c r="FD194" i="12"/>
  <c r="FD195" i="12"/>
  <c r="FD196" i="12"/>
  <c r="FD197" i="12"/>
  <c r="FD198" i="12"/>
  <c r="FD199" i="12"/>
  <c r="FD200" i="12"/>
  <c r="FD201" i="12"/>
  <c r="FD202" i="12"/>
  <c r="FD203" i="12"/>
  <c r="FD204" i="12"/>
  <c r="FD205" i="12"/>
  <c r="FD206" i="12"/>
  <c r="FD207" i="12"/>
  <c r="FD208" i="12"/>
  <c r="FD209" i="12"/>
  <c r="FD210" i="12"/>
  <c r="FD211" i="12"/>
  <c r="FD212" i="12"/>
  <c r="FD213" i="12"/>
  <c r="FD214" i="12"/>
  <c r="FD215" i="12"/>
  <c r="FD216" i="12"/>
  <c r="FD217" i="12"/>
  <c r="FD218" i="12"/>
  <c r="FD219" i="12"/>
  <c r="FD220" i="12"/>
  <c r="FD221" i="12"/>
  <c r="FD222" i="12"/>
  <c r="FD223" i="12"/>
  <c r="FD224" i="12"/>
  <c r="FD225" i="12"/>
  <c r="FD226" i="12"/>
  <c r="FD227" i="12"/>
  <c r="FD228" i="12"/>
  <c r="FD229" i="12"/>
  <c r="FD230" i="12"/>
  <c r="FD231" i="12"/>
  <c r="FD232" i="12"/>
  <c r="FD233" i="12"/>
  <c r="FD234" i="12"/>
  <c r="FD235" i="12"/>
  <c r="FD236" i="12"/>
  <c r="FD237" i="12"/>
  <c r="FD238" i="12"/>
  <c r="FD239" i="12"/>
  <c r="FD240" i="12"/>
  <c r="FD241" i="12"/>
  <c r="FD242" i="12"/>
  <c r="FD243" i="12"/>
  <c r="FD244" i="12"/>
  <c r="FD245" i="12"/>
  <c r="FD246" i="12"/>
  <c r="FD247" i="12"/>
  <c r="FD248" i="12"/>
  <c r="FD249" i="12"/>
  <c r="FD250" i="12"/>
  <c r="FD251" i="12"/>
  <c r="FD252" i="12"/>
  <c r="FD253" i="12"/>
  <c r="FD254" i="12"/>
  <c r="FD255" i="12"/>
  <c r="FD256" i="12"/>
  <c r="FD257" i="12"/>
  <c r="FD258" i="12"/>
  <c r="FD259" i="12"/>
  <c r="FD260" i="12"/>
  <c r="FD261" i="12"/>
  <c r="FD262" i="12"/>
  <c r="FD263" i="12"/>
  <c r="FD264" i="12"/>
  <c r="FD265" i="12"/>
  <c r="FD266" i="12"/>
  <c r="FD267" i="12"/>
  <c r="FD268" i="12"/>
  <c r="FD269" i="12"/>
  <c r="FD270" i="12"/>
  <c r="FD271" i="12"/>
  <c r="FD272" i="12"/>
  <c r="FD273" i="12"/>
  <c r="FD274" i="12"/>
  <c r="FD275" i="12"/>
  <c r="FD276" i="12"/>
  <c r="FD277" i="12"/>
  <c r="FD278" i="12"/>
  <c r="FD279" i="12"/>
  <c r="FD280" i="12"/>
  <c r="FD281" i="12"/>
  <c r="FD282" i="12"/>
  <c r="FD283" i="12"/>
  <c r="FD284" i="12"/>
  <c r="FD285" i="12"/>
  <c r="FD286" i="12"/>
  <c r="FD287" i="12"/>
  <c r="FD288" i="12"/>
  <c r="FD289" i="12"/>
  <c r="FD290" i="12"/>
  <c r="FD291" i="12"/>
  <c r="FD292" i="12"/>
  <c r="FD293" i="12"/>
  <c r="FD294" i="12"/>
  <c r="FD295" i="12"/>
  <c r="FD296" i="12"/>
  <c r="FD297" i="12"/>
  <c r="FD298" i="12"/>
  <c r="FD299" i="12"/>
  <c r="FD300" i="12"/>
  <c r="FD301" i="12"/>
  <c r="FD302" i="12"/>
  <c r="FD303" i="12"/>
  <c r="FD304" i="12"/>
  <c r="FD305" i="12"/>
  <c r="FD306" i="12"/>
  <c r="FD307" i="12"/>
  <c r="FD308" i="12"/>
  <c r="FD309" i="12"/>
  <c r="FD310" i="12"/>
  <c r="FD311" i="12"/>
  <c r="FD312" i="12"/>
  <c r="FD313" i="12"/>
  <c r="FD314" i="12"/>
  <c r="FD315" i="12"/>
  <c r="FD316" i="12"/>
  <c r="FD317" i="12"/>
  <c r="FD318" i="12"/>
  <c r="FD319" i="12"/>
  <c r="FD320" i="12"/>
  <c r="FD321" i="12"/>
  <c r="FD322" i="12"/>
  <c r="FD323" i="12"/>
  <c r="FD324" i="12"/>
  <c r="FD325" i="12"/>
  <c r="FD326" i="12"/>
  <c r="FD327" i="12"/>
  <c r="FD328" i="12"/>
  <c r="FD329" i="12"/>
  <c r="FD330" i="12"/>
  <c r="FD331" i="12"/>
  <c r="FD332" i="12"/>
  <c r="FD333" i="12"/>
  <c r="FD334" i="12"/>
  <c r="FD335" i="12"/>
  <c r="FD336" i="12"/>
  <c r="FD337" i="12"/>
  <c r="FD338" i="12"/>
  <c r="FD339" i="12"/>
  <c r="FD340" i="12"/>
  <c r="FD341" i="12"/>
  <c r="FD342" i="12"/>
  <c r="FD343" i="12"/>
  <c r="FD344" i="12"/>
  <c r="FD345" i="12"/>
  <c r="FD346" i="12"/>
  <c r="FD347" i="12"/>
  <c r="FD348" i="12"/>
  <c r="FD349" i="12"/>
  <c r="FD350" i="12"/>
  <c r="EW10" i="12"/>
  <c r="EW11" i="12"/>
  <c r="EW12" i="12"/>
  <c r="EW13" i="12"/>
  <c r="EW14" i="12"/>
  <c r="EW15" i="12"/>
  <c r="EW16" i="12"/>
  <c r="EW17" i="12"/>
  <c r="EW18" i="12"/>
  <c r="EW19" i="12"/>
  <c r="EW20" i="12"/>
  <c r="EW21" i="12"/>
  <c r="EW22" i="12"/>
  <c r="EW23" i="12"/>
  <c r="EW24" i="12"/>
  <c r="EW25" i="12"/>
  <c r="EW27" i="12"/>
  <c r="EW28" i="12"/>
  <c r="EW29" i="12"/>
  <c r="EW30" i="12"/>
  <c r="EW31" i="12"/>
  <c r="EW32" i="12"/>
  <c r="EW33" i="12"/>
  <c r="EW34" i="12"/>
  <c r="EW35" i="12"/>
  <c r="EW36" i="12"/>
  <c r="EW37" i="12"/>
  <c r="EW38" i="12"/>
  <c r="EW39" i="12"/>
  <c r="EW40" i="12"/>
  <c r="EW41" i="12"/>
  <c r="EW42" i="12"/>
  <c r="EW43" i="12"/>
  <c r="EW44" i="12"/>
  <c r="EW45" i="12"/>
  <c r="EW46" i="12"/>
  <c r="EW47" i="12"/>
  <c r="EW48" i="12"/>
  <c r="EW49" i="12"/>
  <c r="EW50" i="12"/>
  <c r="EW51" i="12"/>
  <c r="EW52" i="12"/>
  <c r="EW53" i="12"/>
  <c r="EW54" i="12"/>
  <c r="EW55" i="12"/>
  <c r="EW56" i="12"/>
  <c r="EW57" i="12"/>
  <c r="EW58" i="12"/>
  <c r="EW59" i="12"/>
  <c r="EW60" i="12"/>
  <c r="EW61" i="12"/>
  <c r="EW62" i="12"/>
  <c r="EW63" i="12"/>
  <c r="EW64" i="12"/>
  <c r="EW65" i="12"/>
  <c r="EW66" i="12"/>
  <c r="EW67" i="12"/>
  <c r="EW68" i="12"/>
  <c r="EW69" i="12"/>
  <c r="EW70" i="12"/>
  <c r="EW71" i="12"/>
  <c r="EW72" i="12"/>
  <c r="EW73" i="12"/>
  <c r="EW74" i="12"/>
  <c r="EW75" i="12"/>
  <c r="EW76" i="12"/>
  <c r="EW77" i="12"/>
  <c r="EW78" i="12"/>
  <c r="EW79" i="12"/>
  <c r="EW80" i="12"/>
  <c r="EW81" i="12"/>
  <c r="EW82" i="12"/>
  <c r="EW83" i="12"/>
  <c r="EW84" i="12"/>
  <c r="EW85" i="12"/>
  <c r="EW86" i="12"/>
  <c r="EW87" i="12"/>
  <c r="EW88" i="12"/>
  <c r="EW89" i="12"/>
  <c r="EW90" i="12"/>
  <c r="EW91" i="12"/>
  <c r="EW92" i="12"/>
  <c r="EW93" i="12"/>
  <c r="EW94" i="12"/>
  <c r="EW95" i="12"/>
  <c r="EW96" i="12"/>
  <c r="EW97" i="12"/>
  <c r="EW98" i="12"/>
  <c r="EW99" i="12"/>
  <c r="EW100" i="12"/>
  <c r="EW101" i="12"/>
  <c r="EW102" i="12"/>
  <c r="EW103" i="12"/>
  <c r="EW104" i="12"/>
  <c r="EW105" i="12"/>
  <c r="EW106" i="12"/>
  <c r="EW107" i="12"/>
  <c r="EW108" i="12"/>
  <c r="EW109" i="12"/>
  <c r="EW110" i="12"/>
  <c r="EW111" i="12"/>
  <c r="EW112" i="12"/>
  <c r="EW113" i="12"/>
  <c r="EW114" i="12"/>
  <c r="EW115" i="12"/>
  <c r="EW116" i="12"/>
  <c r="EW117" i="12"/>
  <c r="EW118" i="12"/>
  <c r="EW119" i="12"/>
  <c r="EW120" i="12"/>
  <c r="EW121" i="12"/>
  <c r="EW122" i="12"/>
  <c r="EW123" i="12"/>
  <c r="EW124" i="12"/>
  <c r="EW125" i="12"/>
  <c r="EW126" i="12"/>
  <c r="EW127" i="12"/>
  <c r="EW128" i="12"/>
  <c r="EW129" i="12"/>
  <c r="EW130" i="12"/>
  <c r="EW131" i="12"/>
  <c r="EW132" i="12"/>
  <c r="EW133" i="12"/>
  <c r="EW134" i="12"/>
  <c r="EW135" i="12"/>
  <c r="EW136" i="12"/>
  <c r="EW137" i="12"/>
  <c r="EW138" i="12"/>
  <c r="EW139" i="12"/>
  <c r="EW140" i="12"/>
  <c r="EW141" i="12"/>
  <c r="EW142" i="12"/>
  <c r="EW143" i="12"/>
  <c r="EW144" i="12"/>
  <c r="EW145" i="12"/>
  <c r="EW146" i="12"/>
  <c r="EW147" i="12"/>
  <c r="EW148" i="12"/>
  <c r="EW149" i="12"/>
  <c r="EW150" i="12"/>
  <c r="EW151" i="12"/>
  <c r="EW152" i="12"/>
  <c r="EW153" i="12"/>
  <c r="EW154" i="12"/>
  <c r="EW155" i="12"/>
  <c r="EW156" i="12"/>
  <c r="EW157" i="12"/>
  <c r="EW158" i="12"/>
  <c r="EW159" i="12"/>
  <c r="EW160" i="12"/>
  <c r="EW161" i="12"/>
  <c r="EW162" i="12"/>
  <c r="EW163" i="12"/>
  <c r="EW164" i="12"/>
  <c r="EW165" i="12"/>
  <c r="EW166" i="12"/>
  <c r="EW167" i="12"/>
  <c r="EW168" i="12"/>
  <c r="EW169" i="12"/>
  <c r="EW170" i="12"/>
  <c r="EW171" i="12"/>
  <c r="EW172" i="12"/>
  <c r="EW173" i="12"/>
  <c r="EW174" i="12"/>
  <c r="EW175" i="12"/>
  <c r="EW176" i="12"/>
  <c r="EW177" i="12"/>
  <c r="EW178" i="12"/>
  <c r="EW179" i="12"/>
  <c r="EW180" i="12"/>
  <c r="EW181" i="12"/>
  <c r="EW182" i="12"/>
  <c r="EW183" i="12"/>
  <c r="EW184" i="12"/>
  <c r="EW185" i="12"/>
  <c r="EW186" i="12"/>
  <c r="EW187" i="12"/>
  <c r="EW188" i="12"/>
  <c r="EW189" i="12"/>
  <c r="EW190" i="12"/>
  <c r="EW191" i="12"/>
  <c r="EW192" i="12"/>
  <c r="EW193" i="12"/>
  <c r="EW194" i="12"/>
  <c r="EW195" i="12"/>
  <c r="EW196" i="12"/>
  <c r="EW197" i="12"/>
  <c r="EW198" i="12"/>
  <c r="EW199" i="12"/>
  <c r="EW200" i="12"/>
  <c r="EW201" i="12"/>
  <c r="EW202" i="12"/>
  <c r="EW203" i="12"/>
  <c r="EW204" i="12"/>
  <c r="EW205" i="12"/>
  <c r="EW206" i="12"/>
  <c r="EW207" i="12"/>
  <c r="EW208" i="12"/>
  <c r="EW209" i="12"/>
  <c r="EW210" i="12"/>
  <c r="EW211" i="12"/>
  <c r="EW212" i="12"/>
  <c r="EW213" i="12"/>
  <c r="EW214" i="12"/>
  <c r="EW215" i="12"/>
  <c r="EW216" i="12"/>
  <c r="EW217" i="12"/>
  <c r="EW218" i="12"/>
  <c r="EW219" i="12"/>
  <c r="EW220" i="12"/>
  <c r="EW221" i="12"/>
  <c r="EW222" i="12"/>
  <c r="EW223" i="12"/>
  <c r="EW224" i="12"/>
  <c r="EW225" i="12"/>
  <c r="EW226" i="12"/>
  <c r="EW227" i="12"/>
  <c r="EW228" i="12"/>
  <c r="EW229" i="12"/>
  <c r="EW230" i="12"/>
  <c r="EW231" i="12"/>
  <c r="EW232" i="12"/>
  <c r="EW233" i="12"/>
  <c r="EW234" i="12"/>
  <c r="EW235" i="12"/>
  <c r="EW236" i="12"/>
  <c r="EW237" i="12"/>
  <c r="EW238" i="12"/>
  <c r="EW239" i="12"/>
  <c r="EW240" i="12"/>
  <c r="EW241" i="12"/>
  <c r="EW242" i="12"/>
  <c r="EW243" i="12"/>
  <c r="EW244" i="12"/>
  <c r="EW245" i="12"/>
  <c r="EW246" i="12"/>
  <c r="EW247" i="12"/>
  <c r="EW248" i="12"/>
  <c r="EW249" i="12"/>
  <c r="EW250" i="12"/>
  <c r="EW251" i="12"/>
  <c r="EW252" i="12"/>
  <c r="EW253" i="12"/>
  <c r="EW254" i="12"/>
  <c r="EW255" i="12"/>
  <c r="EW256" i="12"/>
  <c r="EW257" i="12"/>
  <c r="EW258" i="12"/>
  <c r="EW259" i="12"/>
  <c r="EW260" i="12"/>
  <c r="EW261" i="12"/>
  <c r="EW262" i="12"/>
  <c r="EW263" i="12"/>
  <c r="EW264" i="12"/>
  <c r="EW265" i="12"/>
  <c r="EW266" i="12"/>
  <c r="EW267" i="12"/>
  <c r="EW268" i="12"/>
  <c r="EW269" i="12"/>
  <c r="EW270" i="12"/>
  <c r="EW271" i="12"/>
  <c r="EW272" i="12"/>
  <c r="EW273" i="12"/>
  <c r="EW274" i="12"/>
  <c r="EW275" i="12"/>
  <c r="EW276" i="12"/>
  <c r="EW277" i="12"/>
  <c r="EW278" i="12"/>
  <c r="EW279" i="12"/>
  <c r="EW280" i="12"/>
  <c r="EW281" i="12"/>
  <c r="EW282" i="12"/>
  <c r="EW283" i="12"/>
  <c r="EW284" i="12"/>
  <c r="EW285" i="12"/>
  <c r="EW286" i="12"/>
  <c r="EW287" i="12"/>
  <c r="EW288" i="12"/>
  <c r="EW289" i="12"/>
  <c r="EW290" i="12"/>
  <c r="EW291" i="12"/>
  <c r="EW292" i="12"/>
  <c r="EW293" i="12"/>
  <c r="EW294" i="12"/>
  <c r="EW295" i="12"/>
  <c r="EW296" i="12"/>
  <c r="EW297" i="12"/>
  <c r="EW298" i="12"/>
  <c r="EW299" i="12"/>
  <c r="EW300" i="12"/>
  <c r="EW301" i="12"/>
  <c r="EW302" i="12"/>
  <c r="EW303" i="12"/>
  <c r="EW304" i="12"/>
  <c r="EW305" i="12"/>
  <c r="EW306" i="12"/>
  <c r="EW307" i="12"/>
  <c r="EW308" i="12"/>
  <c r="EW309" i="12"/>
  <c r="EW310" i="12"/>
  <c r="EW311" i="12"/>
  <c r="EW312" i="12"/>
  <c r="EW313" i="12"/>
  <c r="EW314" i="12"/>
  <c r="EW315" i="12"/>
  <c r="EW316" i="12"/>
  <c r="EW317" i="12"/>
  <c r="EW318" i="12"/>
  <c r="EW319" i="12"/>
  <c r="EW320" i="12"/>
  <c r="EW321" i="12"/>
  <c r="EW322" i="12"/>
  <c r="EW323" i="12"/>
  <c r="EW324" i="12"/>
  <c r="EW325" i="12"/>
  <c r="EW326" i="12"/>
  <c r="EW327" i="12"/>
  <c r="EW328" i="12"/>
  <c r="EW329" i="12"/>
  <c r="EW330" i="12"/>
  <c r="EW331" i="12"/>
  <c r="EW332" i="12"/>
  <c r="EW333" i="12"/>
  <c r="EW334" i="12"/>
  <c r="EW335" i="12"/>
  <c r="EW336" i="12"/>
  <c r="EW337" i="12"/>
  <c r="EW338" i="12"/>
  <c r="EW339" i="12"/>
  <c r="EW340" i="12"/>
  <c r="EW341" i="12"/>
  <c r="EW342" i="12"/>
  <c r="EW343" i="12"/>
  <c r="EW344" i="12"/>
  <c r="EW345" i="12"/>
  <c r="EW346" i="12"/>
  <c r="EW347" i="12"/>
  <c r="EW348" i="12"/>
  <c r="EW349" i="12"/>
  <c r="EW350" i="12"/>
  <c r="EP10" i="12"/>
  <c r="EP11" i="12"/>
  <c r="EP12" i="12"/>
  <c r="EP13" i="12"/>
  <c r="EP14" i="12"/>
  <c r="EP15" i="12"/>
  <c r="EP16" i="12"/>
  <c r="EP17" i="12"/>
  <c r="EP18" i="12"/>
  <c r="EP19" i="12"/>
  <c r="EP20" i="12"/>
  <c r="EP21" i="12"/>
  <c r="EP22" i="12"/>
  <c r="EP23" i="12"/>
  <c r="EP24" i="12"/>
  <c r="EP25" i="12"/>
  <c r="EP27" i="12"/>
  <c r="EP28" i="12"/>
  <c r="EP29" i="12"/>
  <c r="EP30" i="12"/>
  <c r="EP31" i="12"/>
  <c r="EP32" i="12"/>
  <c r="EP33" i="12"/>
  <c r="EP34" i="12"/>
  <c r="EP35" i="12"/>
  <c r="EP36" i="12"/>
  <c r="EP37" i="12"/>
  <c r="EP38" i="12"/>
  <c r="EP39" i="12"/>
  <c r="EP40" i="12"/>
  <c r="EP41" i="12"/>
  <c r="EP42" i="12"/>
  <c r="EP43" i="12"/>
  <c r="EP44" i="12"/>
  <c r="EP45" i="12"/>
  <c r="EP46" i="12"/>
  <c r="EP47" i="12"/>
  <c r="EP48" i="12"/>
  <c r="EP49" i="12"/>
  <c r="EP50" i="12"/>
  <c r="EP51" i="12"/>
  <c r="EP52" i="12"/>
  <c r="EP53" i="12"/>
  <c r="EP54" i="12"/>
  <c r="EP55" i="12"/>
  <c r="EP56" i="12"/>
  <c r="EP57" i="12"/>
  <c r="EP58" i="12"/>
  <c r="EP59" i="12"/>
  <c r="EP60" i="12"/>
  <c r="EP61" i="12"/>
  <c r="EP62" i="12"/>
  <c r="EP63" i="12"/>
  <c r="EP64" i="12"/>
  <c r="EP65" i="12"/>
  <c r="EP66" i="12"/>
  <c r="EP67" i="12"/>
  <c r="EP68" i="12"/>
  <c r="EP69" i="12"/>
  <c r="EP70" i="12"/>
  <c r="EP71" i="12"/>
  <c r="EP72" i="12"/>
  <c r="EP73" i="12"/>
  <c r="EP74" i="12"/>
  <c r="EP75" i="12"/>
  <c r="EP76" i="12"/>
  <c r="EP77" i="12"/>
  <c r="EP78" i="12"/>
  <c r="EP79" i="12"/>
  <c r="EP80" i="12"/>
  <c r="EP81" i="12"/>
  <c r="EP82" i="12"/>
  <c r="EP83" i="12"/>
  <c r="EP84" i="12"/>
  <c r="EP85" i="12"/>
  <c r="EP86" i="12"/>
  <c r="EP87" i="12"/>
  <c r="EP88" i="12"/>
  <c r="EP89" i="12"/>
  <c r="EP90" i="12"/>
  <c r="EP91" i="12"/>
  <c r="EP92" i="12"/>
  <c r="EP93" i="12"/>
  <c r="EP94" i="12"/>
  <c r="EP95" i="12"/>
  <c r="EP96" i="12"/>
  <c r="EP97" i="12"/>
  <c r="EP98" i="12"/>
  <c r="EP99" i="12"/>
  <c r="EP100" i="12"/>
  <c r="EP101" i="12"/>
  <c r="EP102" i="12"/>
  <c r="EP103" i="12"/>
  <c r="EP104" i="12"/>
  <c r="EP105" i="12"/>
  <c r="EP106" i="12"/>
  <c r="EP107" i="12"/>
  <c r="EP108" i="12"/>
  <c r="EP109" i="12"/>
  <c r="EP110" i="12"/>
  <c r="EP111" i="12"/>
  <c r="EP112" i="12"/>
  <c r="EP113" i="12"/>
  <c r="EP114" i="12"/>
  <c r="EP115" i="12"/>
  <c r="EP116" i="12"/>
  <c r="EP117" i="12"/>
  <c r="EP118" i="12"/>
  <c r="EP119" i="12"/>
  <c r="EP120" i="12"/>
  <c r="EP121" i="12"/>
  <c r="EP122" i="12"/>
  <c r="EP123" i="12"/>
  <c r="EP124" i="12"/>
  <c r="EP125" i="12"/>
  <c r="EP126" i="12"/>
  <c r="EP127" i="12"/>
  <c r="EP128" i="12"/>
  <c r="EP129" i="12"/>
  <c r="EP130" i="12"/>
  <c r="EP131" i="12"/>
  <c r="EP132" i="12"/>
  <c r="EP133" i="12"/>
  <c r="EP134" i="12"/>
  <c r="EP135" i="12"/>
  <c r="EP136" i="12"/>
  <c r="EP137" i="12"/>
  <c r="EP138" i="12"/>
  <c r="EP139" i="12"/>
  <c r="EP140" i="12"/>
  <c r="EP141" i="12"/>
  <c r="EP142" i="12"/>
  <c r="EP143" i="12"/>
  <c r="EP144" i="12"/>
  <c r="EP145" i="12"/>
  <c r="EP146" i="12"/>
  <c r="EP147" i="12"/>
  <c r="EP148" i="12"/>
  <c r="EP149" i="12"/>
  <c r="EP150" i="12"/>
  <c r="EP151" i="12"/>
  <c r="EP152" i="12"/>
  <c r="EP153" i="12"/>
  <c r="EP154" i="12"/>
  <c r="EP155" i="12"/>
  <c r="EP156" i="12"/>
  <c r="EP157" i="12"/>
  <c r="EP158" i="12"/>
  <c r="EP159" i="12"/>
  <c r="EP160" i="12"/>
  <c r="EP161" i="12"/>
  <c r="EP162" i="12"/>
  <c r="EP163" i="12"/>
  <c r="EP164" i="12"/>
  <c r="EP165" i="12"/>
  <c r="EP166" i="12"/>
  <c r="EP167" i="12"/>
  <c r="EP168" i="12"/>
  <c r="EP169" i="12"/>
  <c r="EP170" i="12"/>
  <c r="EP171" i="12"/>
  <c r="EP172" i="12"/>
  <c r="EP173" i="12"/>
  <c r="EP174" i="12"/>
  <c r="EP175" i="12"/>
  <c r="EP176" i="12"/>
  <c r="EP177" i="12"/>
  <c r="EP178" i="12"/>
  <c r="EP179" i="12"/>
  <c r="EP180" i="12"/>
  <c r="EP181" i="12"/>
  <c r="EP182" i="12"/>
  <c r="EP183" i="12"/>
  <c r="EP184" i="12"/>
  <c r="EP185" i="12"/>
  <c r="EP186" i="12"/>
  <c r="EP187" i="12"/>
  <c r="EP188" i="12"/>
  <c r="EP189" i="12"/>
  <c r="EP190" i="12"/>
  <c r="EP191" i="12"/>
  <c r="EP192" i="12"/>
  <c r="EP193" i="12"/>
  <c r="EP194" i="12"/>
  <c r="EP195" i="12"/>
  <c r="EP196" i="12"/>
  <c r="EP197" i="12"/>
  <c r="EP198" i="12"/>
  <c r="EP199" i="12"/>
  <c r="EP200" i="12"/>
  <c r="EP201" i="12"/>
  <c r="EP202" i="12"/>
  <c r="EP203" i="12"/>
  <c r="EP204" i="12"/>
  <c r="EP205" i="12"/>
  <c r="EP206" i="12"/>
  <c r="EP207" i="12"/>
  <c r="EP208" i="12"/>
  <c r="EP209" i="12"/>
  <c r="EP210" i="12"/>
  <c r="EP211" i="12"/>
  <c r="EP212" i="12"/>
  <c r="EP213" i="12"/>
  <c r="EP214" i="12"/>
  <c r="EP215" i="12"/>
  <c r="EP216" i="12"/>
  <c r="EP217" i="12"/>
  <c r="EP218" i="12"/>
  <c r="EP219" i="12"/>
  <c r="EP220" i="12"/>
  <c r="EP221" i="12"/>
  <c r="EP222" i="12"/>
  <c r="EP223" i="12"/>
  <c r="EP224" i="12"/>
  <c r="EP225" i="12"/>
  <c r="EP226" i="12"/>
  <c r="EP227" i="12"/>
  <c r="EP228" i="12"/>
  <c r="EP229" i="12"/>
  <c r="EP230" i="12"/>
  <c r="EP231" i="12"/>
  <c r="EP232" i="12"/>
  <c r="EP233" i="12"/>
  <c r="EP234" i="12"/>
  <c r="EP235" i="12"/>
  <c r="EP236" i="12"/>
  <c r="EP237" i="12"/>
  <c r="EP238" i="12"/>
  <c r="EP239" i="12"/>
  <c r="EP240" i="12"/>
  <c r="EP241" i="12"/>
  <c r="EP242" i="12"/>
  <c r="EP243" i="12"/>
  <c r="EP244" i="12"/>
  <c r="EP245" i="12"/>
  <c r="EP246" i="12"/>
  <c r="EP247" i="12"/>
  <c r="EP248" i="12"/>
  <c r="EP249" i="12"/>
  <c r="EP250" i="12"/>
  <c r="EP251" i="12"/>
  <c r="EP252" i="12"/>
  <c r="EP253" i="12"/>
  <c r="EP254" i="12"/>
  <c r="EP255" i="12"/>
  <c r="EP256" i="12"/>
  <c r="EP257" i="12"/>
  <c r="EP258" i="12"/>
  <c r="EP259" i="12"/>
  <c r="EP260" i="12"/>
  <c r="EP261" i="12"/>
  <c r="EP262" i="12"/>
  <c r="EP263" i="12"/>
  <c r="EP264" i="12"/>
  <c r="EP265" i="12"/>
  <c r="EP266" i="12"/>
  <c r="EP267" i="12"/>
  <c r="EP268" i="12"/>
  <c r="EP269" i="12"/>
  <c r="EP270" i="12"/>
  <c r="EP271" i="12"/>
  <c r="EP272" i="12"/>
  <c r="EP273" i="12"/>
  <c r="EP274" i="12"/>
  <c r="EP275" i="12"/>
  <c r="EP276" i="12"/>
  <c r="EP277" i="12"/>
  <c r="EP278" i="12"/>
  <c r="EP279" i="12"/>
  <c r="EP280" i="12"/>
  <c r="EP281" i="12"/>
  <c r="EP282" i="12"/>
  <c r="EP283" i="12"/>
  <c r="EP284" i="12"/>
  <c r="EP285" i="12"/>
  <c r="EP286" i="12"/>
  <c r="EP287" i="12"/>
  <c r="EP288" i="12"/>
  <c r="EP289" i="12"/>
  <c r="EP290" i="12"/>
  <c r="EP291" i="12"/>
  <c r="EP292" i="12"/>
  <c r="EP293" i="12"/>
  <c r="EP294" i="12"/>
  <c r="EP295" i="12"/>
  <c r="EP296" i="12"/>
  <c r="EP297" i="12"/>
  <c r="EP298" i="12"/>
  <c r="EP299" i="12"/>
  <c r="EP300" i="12"/>
  <c r="EP301" i="12"/>
  <c r="EP302" i="12"/>
  <c r="EP303" i="12"/>
  <c r="EP304" i="12"/>
  <c r="EP305" i="12"/>
  <c r="EP306" i="12"/>
  <c r="EP307" i="12"/>
  <c r="EP308" i="12"/>
  <c r="EP309" i="12"/>
  <c r="EP310" i="12"/>
  <c r="EP311" i="12"/>
  <c r="EP312" i="12"/>
  <c r="EP313" i="12"/>
  <c r="EP314" i="12"/>
  <c r="EP315" i="12"/>
  <c r="EP316" i="12"/>
  <c r="EP317" i="12"/>
  <c r="EP318" i="12"/>
  <c r="EP319" i="12"/>
  <c r="EP320" i="12"/>
  <c r="EP321" i="12"/>
  <c r="EP322" i="12"/>
  <c r="EP323" i="12"/>
  <c r="EP324" i="12"/>
  <c r="EP325" i="12"/>
  <c r="EP326" i="12"/>
  <c r="EP327" i="12"/>
  <c r="EP328" i="12"/>
  <c r="EP329" i="12"/>
  <c r="EP330" i="12"/>
  <c r="EP331" i="12"/>
  <c r="EP332" i="12"/>
  <c r="EP333" i="12"/>
  <c r="EP334" i="12"/>
  <c r="EP335" i="12"/>
  <c r="EP336" i="12"/>
  <c r="EP337" i="12"/>
  <c r="EP338" i="12"/>
  <c r="EP339" i="12"/>
  <c r="EP340" i="12"/>
  <c r="EP341" i="12"/>
  <c r="EP342" i="12"/>
  <c r="EP343" i="12"/>
  <c r="EP344" i="12"/>
  <c r="EP345" i="12"/>
  <c r="EP346" i="12"/>
  <c r="EP347" i="12"/>
  <c r="EP348" i="12"/>
  <c r="EP349" i="12"/>
  <c r="EP350" i="12"/>
  <c r="FD9" i="12"/>
  <c r="EW9" i="12"/>
  <c r="EP9" i="12"/>
  <c r="ED9" i="12"/>
  <c r="FD26" i="12"/>
  <c r="EW26" i="12"/>
  <c r="EC27" i="12"/>
  <c r="EC63" i="12"/>
  <c r="EC95" i="12"/>
  <c r="EC127" i="12"/>
  <c r="EC287" i="12"/>
  <c r="DV287" i="12" s="1"/>
  <c r="EC9" i="12"/>
  <c r="EC11" i="12"/>
  <c r="DV11" i="12" s="1"/>
  <c r="EC12" i="12"/>
  <c r="EC13" i="12"/>
  <c r="EC19" i="12"/>
  <c r="EC20" i="12"/>
  <c r="EC21" i="12"/>
  <c r="EP26" i="12"/>
  <c r="EC28" i="12"/>
  <c r="EC29" i="12"/>
  <c r="EC35" i="12"/>
  <c r="DV35" i="12" s="1"/>
  <c r="EC36" i="12"/>
  <c r="EC37" i="12"/>
  <c r="EC43" i="12"/>
  <c r="DV43" i="12" s="1"/>
  <c r="EC44" i="12"/>
  <c r="EC45" i="12"/>
  <c r="EC50" i="12"/>
  <c r="EC51" i="12"/>
  <c r="DV51" i="12" s="1"/>
  <c r="EC52" i="12"/>
  <c r="EC53" i="12"/>
  <c r="EC59" i="12"/>
  <c r="DV59" i="12" s="1"/>
  <c r="EC60" i="12"/>
  <c r="EC61" i="12"/>
  <c r="EC67" i="12"/>
  <c r="DV67" i="12" s="1"/>
  <c r="EC68" i="12"/>
  <c r="EC69" i="12"/>
  <c r="EC75" i="12"/>
  <c r="EC76" i="12"/>
  <c r="EC77" i="12"/>
  <c r="EC83" i="12"/>
  <c r="DV83" i="12" s="1"/>
  <c r="EC84" i="12"/>
  <c r="EC85" i="12"/>
  <c r="EC91" i="12"/>
  <c r="DV91" i="12" s="1"/>
  <c r="EC92" i="12"/>
  <c r="EC93" i="12"/>
  <c r="EC99" i="12"/>
  <c r="DV99" i="12" s="1"/>
  <c r="EC100" i="12"/>
  <c r="EC101" i="12"/>
  <c r="EC107" i="12"/>
  <c r="DV107" i="12" s="1"/>
  <c r="EC108" i="12"/>
  <c r="EC109" i="12"/>
  <c r="EC114" i="12"/>
  <c r="EC115" i="12"/>
  <c r="DV115" i="12" s="1"/>
  <c r="EC116" i="12"/>
  <c r="EC117" i="12"/>
  <c r="EC123" i="12"/>
  <c r="EC124" i="12"/>
  <c r="EC125" i="12"/>
  <c r="EC131" i="12"/>
  <c r="EC132" i="12"/>
  <c r="EC133" i="12"/>
  <c r="EC139" i="12"/>
  <c r="DV139" i="12" s="1"/>
  <c r="EC140" i="12"/>
  <c r="EC141" i="12"/>
  <c r="EC147" i="12"/>
  <c r="DV147" i="12" s="1"/>
  <c r="EC148" i="12"/>
  <c r="EC149" i="12"/>
  <c r="EC155" i="12"/>
  <c r="DV155" i="12" s="1"/>
  <c r="EC156" i="12"/>
  <c r="EC157" i="12"/>
  <c r="EC163" i="12"/>
  <c r="DV163" i="12" s="1"/>
  <c r="EC164" i="12"/>
  <c r="EC165" i="12"/>
  <c r="EC171" i="12"/>
  <c r="EC172" i="12"/>
  <c r="EC173" i="12"/>
  <c r="EC178" i="12"/>
  <c r="EC179" i="12"/>
  <c r="DV179" i="12" s="1"/>
  <c r="EC180" i="12"/>
  <c r="EC181" i="12"/>
  <c r="EC187" i="12"/>
  <c r="EC188" i="12"/>
  <c r="EC189" i="12"/>
  <c r="EC195" i="12"/>
  <c r="DV195" i="12" s="1"/>
  <c r="EC196" i="12"/>
  <c r="EC197" i="12"/>
  <c r="EC204" i="12"/>
  <c r="EC205" i="12"/>
  <c r="EC212" i="12"/>
  <c r="EC213" i="12"/>
  <c r="EC219" i="12"/>
  <c r="EC220" i="12"/>
  <c r="EC221" i="12"/>
  <c r="EC226" i="12"/>
  <c r="EC228" i="12"/>
  <c r="EC229" i="12"/>
  <c r="EC235" i="12"/>
  <c r="DV235" i="12" s="1"/>
  <c r="EC236" i="12"/>
  <c r="EC237" i="12"/>
  <c r="EC244" i="12"/>
  <c r="EC245" i="12"/>
  <c r="EC251" i="12"/>
  <c r="EC252" i="12"/>
  <c r="EC253" i="12"/>
  <c r="EC260" i="12"/>
  <c r="EC261" i="12"/>
  <c r="EC268" i="12"/>
  <c r="EC269" i="12"/>
  <c r="EC276" i="12"/>
  <c r="EC277" i="12"/>
  <c r="EC283" i="12"/>
  <c r="EC284" i="12"/>
  <c r="EC285" i="12"/>
  <c r="EC292" i="12"/>
  <c r="EC293" i="12"/>
  <c r="EC299" i="12"/>
  <c r="EC300" i="12"/>
  <c r="EC301" i="12"/>
  <c r="DV301" i="12" s="1"/>
  <c r="EC308" i="12"/>
  <c r="EC309" i="12"/>
  <c r="EC316" i="12"/>
  <c r="EC317" i="12"/>
  <c r="EC324" i="12"/>
  <c r="EC325" i="12"/>
  <c r="EC332" i="12"/>
  <c r="EC333" i="12"/>
  <c r="DV333" i="12" s="1"/>
  <c r="EC340" i="12"/>
  <c r="EC341" i="12"/>
  <c r="EC348" i="12"/>
  <c r="EC349" i="12"/>
  <c r="DV114" i="12" l="1"/>
  <c r="S7" i="23"/>
  <c r="T7" i="23"/>
  <c r="C138" i="23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C155" i="23" s="1"/>
  <c r="C156" i="23" s="1"/>
  <c r="C157" i="23" s="1"/>
  <c r="R4" i="23"/>
  <c r="FB51" i="1"/>
  <c r="EO349" i="12"/>
  <c r="EO341" i="12"/>
  <c r="EO333" i="12"/>
  <c r="EO325" i="12"/>
  <c r="EO317" i="12"/>
  <c r="EO309" i="12"/>
  <c r="EO301" i="12"/>
  <c r="EO293" i="12"/>
  <c r="EO285" i="12"/>
  <c r="EO277" i="12"/>
  <c r="EO269" i="12"/>
  <c r="EO261" i="12"/>
  <c r="EO253" i="12"/>
  <c r="EO245" i="12"/>
  <c r="EO237" i="12"/>
  <c r="EO229" i="12"/>
  <c r="EO221" i="12"/>
  <c r="EO213" i="12"/>
  <c r="EO205" i="12"/>
  <c r="EO197" i="12"/>
  <c r="EO189" i="12"/>
  <c r="EO181" i="12"/>
  <c r="EO173" i="12"/>
  <c r="EO165" i="12"/>
  <c r="EO157" i="12"/>
  <c r="EO149" i="12"/>
  <c r="EO141" i="12"/>
  <c r="EO133" i="12"/>
  <c r="EO125" i="12"/>
  <c r="EO117" i="12"/>
  <c r="EO109" i="12"/>
  <c r="EO101" i="12"/>
  <c r="EO93" i="12"/>
  <c r="EO85" i="12"/>
  <c r="EO77" i="12"/>
  <c r="EO69" i="12"/>
  <c r="EO61" i="12"/>
  <c r="EO53" i="12"/>
  <c r="EO45" i="12"/>
  <c r="EO37" i="12"/>
  <c r="EO29" i="12"/>
  <c r="EO20" i="12"/>
  <c r="EO12" i="12"/>
  <c r="EO234" i="12"/>
  <c r="EO338" i="12"/>
  <c r="EO330" i="12"/>
  <c r="EO314" i="12"/>
  <c r="EO298" i="12"/>
  <c r="EO290" i="12"/>
  <c r="EO282" i="12"/>
  <c r="EO266" i="12"/>
  <c r="EO258" i="12"/>
  <c r="EO250" i="12"/>
  <c r="EO242" i="12"/>
  <c r="EO226" i="12"/>
  <c r="EO218" i="12"/>
  <c r="EO210" i="12"/>
  <c r="EO202" i="12"/>
  <c r="EO194" i="12"/>
  <c r="EO186" i="12"/>
  <c r="EO178" i="12"/>
  <c r="EO170" i="12"/>
  <c r="EO162" i="12"/>
  <c r="EO154" i="12"/>
  <c r="EO146" i="12"/>
  <c r="EO138" i="12"/>
  <c r="EO130" i="12"/>
  <c r="EO114" i="12"/>
  <c r="EO106" i="12"/>
  <c r="EO98" i="12"/>
  <c r="EO90" i="12"/>
  <c r="EO82" i="12"/>
  <c r="EO74" i="12"/>
  <c r="EO58" i="12"/>
  <c r="EO50" i="12"/>
  <c r="EO42" i="12"/>
  <c r="EO34" i="12"/>
  <c r="EO25" i="12"/>
  <c r="EO346" i="12"/>
  <c r="EO322" i="12"/>
  <c r="EO274" i="12"/>
  <c r="EO348" i="12"/>
  <c r="EO340" i="12"/>
  <c r="EO332" i="12"/>
  <c r="EO324" i="12"/>
  <c r="EO316" i="12"/>
  <c r="EO308" i="12"/>
  <c r="EO300" i="12"/>
  <c r="EO292" i="12"/>
  <c r="EO284" i="12"/>
  <c r="EO276" i="12"/>
  <c r="EO268" i="12"/>
  <c r="EO260" i="12"/>
  <c r="EO252" i="12"/>
  <c r="EO244" i="12"/>
  <c r="EO236" i="12"/>
  <c r="EO228" i="12"/>
  <c r="EO220" i="12"/>
  <c r="EO212" i="12"/>
  <c r="EO204" i="12"/>
  <c r="EO196" i="12"/>
  <c r="EO188" i="12"/>
  <c r="EO180" i="12"/>
  <c r="EO172" i="12"/>
  <c r="EO164" i="12"/>
  <c r="EO156" i="12"/>
  <c r="EO148" i="12"/>
  <c r="EO140" i="12"/>
  <c r="EO132" i="12"/>
  <c r="EO124" i="12"/>
  <c r="EO116" i="12"/>
  <c r="EO108" i="12"/>
  <c r="EO100" i="12"/>
  <c r="EO92" i="12"/>
  <c r="EO84" i="12"/>
  <c r="EO76" i="12"/>
  <c r="EO68" i="12"/>
  <c r="EO60" i="12"/>
  <c r="EO52" i="12"/>
  <c r="EO44" i="12"/>
  <c r="EO36" i="12"/>
  <c r="EO28" i="12"/>
  <c r="EO19" i="12"/>
  <c r="EO11" i="12"/>
  <c r="EO347" i="12"/>
  <c r="EO339" i="12"/>
  <c r="EO331" i="12"/>
  <c r="EO323" i="12"/>
  <c r="EO315" i="12"/>
  <c r="EO307" i="12"/>
  <c r="EO299" i="12"/>
  <c r="EO291" i="12"/>
  <c r="EO283" i="12"/>
  <c r="EO275" i="12"/>
  <c r="EO267" i="12"/>
  <c r="EO259" i="12"/>
  <c r="EO243" i="12"/>
  <c r="EO235" i="12"/>
  <c r="EO227" i="12"/>
  <c r="EO219" i="12"/>
  <c r="EO211" i="12"/>
  <c r="EO203" i="12"/>
  <c r="EO195" i="12"/>
  <c r="EO187" i="12"/>
  <c r="EO179" i="12"/>
  <c r="EO171" i="12"/>
  <c r="EO163" i="12"/>
  <c r="EO155" i="12"/>
  <c r="EO147" i="12"/>
  <c r="EO139" i="12"/>
  <c r="EO131" i="12"/>
  <c r="EO123" i="12"/>
  <c r="EO115" i="12"/>
  <c r="EO107" i="12"/>
  <c r="EO99" i="12"/>
  <c r="EO91" i="12"/>
  <c r="EO83" i="12"/>
  <c r="EO75" i="12"/>
  <c r="EO67" i="12"/>
  <c r="EO59" i="12"/>
  <c r="EO51" i="12"/>
  <c r="EO43" i="12"/>
  <c r="EO35" i="12"/>
  <c r="EO27" i="12"/>
  <c r="EO18" i="12"/>
  <c r="EO10" i="12"/>
  <c r="FH51" i="1"/>
  <c r="ET51" i="1"/>
  <c r="EM43" i="1"/>
  <c r="EM35" i="1"/>
  <c r="EM27" i="1"/>
  <c r="EM19" i="1"/>
  <c r="EM11" i="1"/>
  <c r="FA51" i="1"/>
  <c r="EU51" i="1"/>
  <c r="EN51" i="1"/>
  <c r="FI51" i="1"/>
  <c r="EM49" i="1"/>
  <c r="EM41" i="1"/>
  <c r="EM48" i="1"/>
  <c r="EM40" i="1"/>
  <c r="EM32" i="1"/>
  <c r="EM24" i="1"/>
  <c r="EM16" i="1"/>
  <c r="EM45" i="1"/>
  <c r="EM37" i="1"/>
  <c r="EM29" i="1"/>
  <c r="EM21" i="1"/>
  <c r="EM13" i="1"/>
  <c r="EM44" i="1"/>
  <c r="EM36" i="1"/>
  <c r="EM28" i="1"/>
  <c r="EM20" i="1"/>
  <c r="EM12" i="1"/>
  <c r="EM25" i="1"/>
  <c r="EM17" i="1"/>
  <c r="EM33" i="1"/>
  <c r="FI12" i="1"/>
  <c r="FI20" i="1"/>
  <c r="FI28" i="1"/>
  <c r="FI44" i="1"/>
  <c r="FI39" i="1"/>
  <c r="FI25" i="1"/>
  <c r="FI33" i="1"/>
  <c r="FI41" i="1"/>
  <c r="FI34" i="1"/>
  <c r="FI30" i="1"/>
  <c r="FI47" i="1"/>
  <c r="FI26" i="1"/>
  <c r="FI36" i="1"/>
  <c r="FI13" i="1"/>
  <c r="FI21" i="1"/>
  <c r="FI29" i="1"/>
  <c r="FI37" i="1"/>
  <c r="FI45" i="1"/>
  <c r="FI15" i="1"/>
  <c r="FI23" i="1"/>
  <c r="FI31" i="1"/>
  <c r="FI46" i="1"/>
  <c r="FI16" i="1"/>
  <c r="FI24" i="1"/>
  <c r="FI40" i="1"/>
  <c r="FI17" i="1"/>
  <c r="FI49" i="1"/>
  <c r="FI42" i="1"/>
  <c r="FI18" i="1"/>
  <c r="FI10" i="1"/>
  <c r="FJ206" i="12"/>
  <c r="EH206" i="12" s="1"/>
  <c r="FJ102" i="12"/>
  <c r="EH102" i="12" s="1"/>
  <c r="EG11" i="12"/>
  <c r="FJ94" i="12"/>
  <c r="EH94" i="12" s="1"/>
  <c r="EG328" i="12"/>
  <c r="FJ14" i="12"/>
  <c r="EH14" i="12" s="1"/>
  <c r="EG331" i="12"/>
  <c r="EG195" i="12"/>
  <c r="FJ315" i="12"/>
  <c r="EH315" i="12" s="1"/>
  <c r="EG131" i="12"/>
  <c r="EG56" i="12"/>
  <c r="FJ222" i="12"/>
  <c r="EH222" i="12" s="1"/>
  <c r="EG67" i="12"/>
  <c r="EG312" i="12"/>
  <c r="EG232" i="12"/>
  <c r="EG168" i="12"/>
  <c r="EG104" i="12"/>
  <c r="EG48" i="12"/>
  <c r="FJ310" i="12"/>
  <c r="EH310" i="12" s="1"/>
  <c r="FJ190" i="12"/>
  <c r="EH190" i="12" s="1"/>
  <c r="FJ78" i="12"/>
  <c r="EH78" i="12" s="1"/>
  <c r="EG235" i="12"/>
  <c r="EG171" i="12"/>
  <c r="EG107" i="12"/>
  <c r="FJ302" i="12"/>
  <c r="EH302" i="12" s="1"/>
  <c r="FJ174" i="12"/>
  <c r="EH174" i="12" s="1"/>
  <c r="FJ70" i="12"/>
  <c r="EH70" i="12" s="1"/>
  <c r="EG296" i="12"/>
  <c r="EG216" i="12"/>
  <c r="EG152" i="12"/>
  <c r="EG88" i="12"/>
  <c r="EG40" i="12"/>
  <c r="FJ286" i="12"/>
  <c r="EH286" i="12" s="1"/>
  <c r="FJ158" i="12"/>
  <c r="EH158" i="12" s="1"/>
  <c r="FJ62" i="12"/>
  <c r="EH62" i="12" s="1"/>
  <c r="EG299" i="12"/>
  <c r="EG280" i="12"/>
  <c r="EG227" i="12"/>
  <c r="EG163" i="12"/>
  <c r="EG99" i="12"/>
  <c r="EG80" i="12"/>
  <c r="EG43" i="12"/>
  <c r="FJ350" i="12"/>
  <c r="EH350" i="12" s="1"/>
  <c r="FJ270" i="12"/>
  <c r="EH270" i="12" s="1"/>
  <c r="FJ142" i="12"/>
  <c r="EH142" i="12" s="1"/>
  <c r="FJ46" i="12"/>
  <c r="EH46" i="12" s="1"/>
  <c r="EG200" i="12"/>
  <c r="EG136" i="12"/>
  <c r="EG24" i="12"/>
  <c r="FJ342" i="12"/>
  <c r="EH342" i="12" s="1"/>
  <c r="FJ254" i="12"/>
  <c r="EH254" i="12" s="1"/>
  <c r="FJ126" i="12"/>
  <c r="EH126" i="12" s="1"/>
  <c r="FJ38" i="12"/>
  <c r="EH38" i="12" s="1"/>
  <c r="EG344" i="12"/>
  <c r="EG264" i="12"/>
  <c r="EG203" i="12"/>
  <c r="EG139" i="12"/>
  <c r="EG72" i="12"/>
  <c r="EG35" i="12"/>
  <c r="EG16" i="12"/>
  <c r="EH312" i="12"/>
  <c r="EH304" i="12"/>
  <c r="EH296" i="12"/>
  <c r="EH288" i="12"/>
  <c r="EH280" i="12"/>
  <c r="EH272" i="12"/>
  <c r="EH264" i="12"/>
  <c r="EH256" i="12"/>
  <c r="EH248" i="12"/>
  <c r="EH240" i="12"/>
  <c r="EH232" i="12"/>
  <c r="EH224" i="12"/>
  <c r="EH216" i="12"/>
  <c r="EH208" i="12"/>
  <c r="EH200" i="12"/>
  <c r="EH192" i="12"/>
  <c r="EH184" i="12"/>
  <c r="EH176" i="12"/>
  <c r="EH168" i="12"/>
  <c r="EH160" i="12"/>
  <c r="EH152" i="12"/>
  <c r="EH144" i="12"/>
  <c r="EH136" i="12"/>
  <c r="EH128" i="12"/>
  <c r="EH120" i="12"/>
  <c r="EH112" i="12"/>
  <c r="EH104" i="12"/>
  <c r="EH96" i="12"/>
  <c r="EH88" i="12"/>
  <c r="EH80" i="12"/>
  <c r="EH72" i="12"/>
  <c r="EH64" i="12"/>
  <c r="EH56" i="12"/>
  <c r="EH48" i="12"/>
  <c r="EH40" i="12"/>
  <c r="EH32" i="12"/>
  <c r="EH24" i="12"/>
  <c r="EH16" i="12"/>
  <c r="FJ9" i="12"/>
  <c r="FJ238" i="12"/>
  <c r="EH238" i="12" s="1"/>
  <c r="FJ110" i="12"/>
  <c r="EH110" i="12" s="1"/>
  <c r="FJ30" i="12"/>
  <c r="EH30" i="12" s="1"/>
  <c r="EG267" i="12"/>
  <c r="EG248" i="12"/>
  <c r="EG184" i="12"/>
  <c r="EG120" i="12"/>
  <c r="EG75" i="12"/>
  <c r="EG292" i="12"/>
  <c r="FJ292" i="12"/>
  <c r="EH292" i="12" s="1"/>
  <c r="EG236" i="12"/>
  <c r="FJ236" i="12"/>
  <c r="EH236" i="12" s="1"/>
  <c r="EG196" i="12"/>
  <c r="FJ196" i="12"/>
  <c r="EH196" i="12" s="1"/>
  <c r="EG164" i="12"/>
  <c r="FJ164" i="12"/>
  <c r="EH164" i="12" s="1"/>
  <c r="EG132" i="12"/>
  <c r="FJ132" i="12"/>
  <c r="EH132" i="12" s="1"/>
  <c r="EG76" i="12"/>
  <c r="FJ76" i="12"/>
  <c r="EH76" i="12" s="1"/>
  <c r="FJ341" i="12"/>
  <c r="EH341" i="12" s="1"/>
  <c r="FJ349" i="12"/>
  <c r="EH349" i="12" s="1"/>
  <c r="FJ339" i="12"/>
  <c r="EH339" i="12" s="1"/>
  <c r="FJ326" i="12"/>
  <c r="EH326" i="12" s="1"/>
  <c r="FJ309" i="12"/>
  <c r="EH309" i="12" s="1"/>
  <c r="FJ278" i="12"/>
  <c r="EH278" i="12" s="1"/>
  <c r="FJ246" i="12"/>
  <c r="EH246" i="12" s="1"/>
  <c r="FJ214" i="12"/>
  <c r="EH214" i="12" s="1"/>
  <c r="FJ182" i="12"/>
  <c r="EH182" i="12" s="1"/>
  <c r="FJ150" i="12"/>
  <c r="EH150" i="12" s="1"/>
  <c r="FJ118" i="12"/>
  <c r="EH118" i="12" s="1"/>
  <c r="FJ86" i="12"/>
  <c r="EH86" i="12" s="1"/>
  <c r="FJ54" i="12"/>
  <c r="EH54" i="12" s="1"/>
  <c r="FJ22" i="12"/>
  <c r="EH22" i="12" s="1"/>
  <c r="EG320" i="12"/>
  <c r="EG288" i="12"/>
  <c r="EG256" i="12"/>
  <c r="EG224" i="12"/>
  <c r="EG192" i="12"/>
  <c r="EG160" i="12"/>
  <c r="EG128" i="12"/>
  <c r="EG96" i="12"/>
  <c r="EG64" i="12"/>
  <c r="EG32" i="12"/>
  <c r="EG316" i="12"/>
  <c r="FJ316" i="12"/>
  <c r="EH316" i="12" s="1"/>
  <c r="EG276" i="12"/>
  <c r="FJ276" i="12"/>
  <c r="EH276" i="12" s="1"/>
  <c r="EG244" i="12"/>
  <c r="FJ244" i="12"/>
  <c r="EH244" i="12" s="1"/>
  <c r="EG212" i="12"/>
  <c r="FJ212" i="12"/>
  <c r="EH212" i="12" s="1"/>
  <c r="EG180" i="12"/>
  <c r="FJ180" i="12"/>
  <c r="EH180" i="12" s="1"/>
  <c r="EG148" i="12"/>
  <c r="FJ148" i="12"/>
  <c r="EH148" i="12" s="1"/>
  <c r="EG108" i="12"/>
  <c r="FJ108" i="12"/>
  <c r="EH108" i="12" s="1"/>
  <c r="EG100" i="12"/>
  <c r="FJ100" i="12"/>
  <c r="EH100" i="12" s="1"/>
  <c r="EG52" i="12"/>
  <c r="FJ52" i="12"/>
  <c r="EH52" i="12" s="1"/>
  <c r="FJ330" i="12"/>
  <c r="EH330" i="12" s="1"/>
  <c r="EG330" i="12"/>
  <c r="FJ306" i="12"/>
  <c r="EH306" i="12" s="1"/>
  <c r="EG306" i="12"/>
  <c r="FJ290" i="12"/>
  <c r="EH290" i="12" s="1"/>
  <c r="EG290" i="12"/>
  <c r="FJ242" i="12"/>
  <c r="EH242" i="12" s="1"/>
  <c r="EG242" i="12"/>
  <c r="FJ218" i="12"/>
  <c r="EH218" i="12" s="1"/>
  <c r="EG218" i="12"/>
  <c r="FJ186" i="12"/>
  <c r="EH186" i="12" s="1"/>
  <c r="EG186" i="12"/>
  <c r="FJ170" i="12"/>
  <c r="EH170" i="12" s="1"/>
  <c r="EG170" i="12"/>
  <c r="FJ130" i="12"/>
  <c r="EH130" i="12" s="1"/>
  <c r="EG130" i="12"/>
  <c r="FJ106" i="12"/>
  <c r="EH106" i="12" s="1"/>
  <c r="EG106" i="12"/>
  <c r="FJ82" i="12"/>
  <c r="EH82" i="12" s="1"/>
  <c r="EG82" i="12"/>
  <c r="FJ42" i="12"/>
  <c r="EH42" i="12" s="1"/>
  <c r="EG42" i="12"/>
  <c r="EG297" i="12"/>
  <c r="FJ297" i="12"/>
  <c r="EH297" i="12" s="1"/>
  <c r="EG265" i="12"/>
  <c r="FJ265" i="12"/>
  <c r="EH265" i="12" s="1"/>
  <c r="EG249" i="12"/>
  <c r="FJ249" i="12"/>
  <c r="EH249" i="12" s="1"/>
  <c r="EG225" i="12"/>
  <c r="FJ225" i="12"/>
  <c r="EH225" i="12" s="1"/>
  <c r="EG193" i="12"/>
  <c r="FJ193" i="12"/>
  <c r="EH193" i="12" s="1"/>
  <c r="EG137" i="12"/>
  <c r="FJ137" i="12"/>
  <c r="EH137" i="12" s="1"/>
  <c r="EG121" i="12"/>
  <c r="FJ121" i="12"/>
  <c r="EH121" i="12" s="1"/>
  <c r="EG105" i="12"/>
  <c r="FJ105" i="12"/>
  <c r="EH105" i="12" s="1"/>
  <c r="EG73" i="12"/>
  <c r="FJ73" i="12"/>
  <c r="EH73" i="12" s="1"/>
  <c r="EG33" i="12"/>
  <c r="FJ33" i="12"/>
  <c r="EH33" i="12" s="1"/>
  <c r="FJ323" i="12"/>
  <c r="EH323" i="12" s="1"/>
  <c r="FJ346" i="12"/>
  <c r="EH346" i="12" s="1"/>
  <c r="FJ336" i="12"/>
  <c r="EH336" i="12" s="1"/>
  <c r="FJ301" i="12"/>
  <c r="EH301" i="12" s="1"/>
  <c r="FJ269" i="12"/>
  <c r="EH269" i="12" s="1"/>
  <c r="FJ237" i="12"/>
  <c r="EH237" i="12" s="1"/>
  <c r="FJ205" i="12"/>
  <c r="EH205" i="12" s="1"/>
  <c r="FJ173" i="12"/>
  <c r="EH173" i="12" s="1"/>
  <c r="FJ141" i="12"/>
  <c r="EH141" i="12" s="1"/>
  <c r="FJ109" i="12"/>
  <c r="EH109" i="12" s="1"/>
  <c r="FJ77" i="12"/>
  <c r="EH77" i="12" s="1"/>
  <c r="FJ45" i="12"/>
  <c r="EH45" i="12" s="1"/>
  <c r="FJ13" i="12"/>
  <c r="EH13" i="12" s="1"/>
  <c r="EG347" i="12"/>
  <c r="EG283" i="12"/>
  <c r="EG251" i="12"/>
  <c r="EG219" i="12"/>
  <c r="EG187" i="12"/>
  <c r="EG155" i="12"/>
  <c r="EG123" i="12"/>
  <c r="EG91" i="12"/>
  <c r="EG59" i="12"/>
  <c r="EG27" i="12"/>
  <c r="EG340" i="12"/>
  <c r="FJ340" i="12"/>
  <c r="EH340" i="12" s="1"/>
  <c r="EG324" i="12"/>
  <c r="FJ324" i="12"/>
  <c r="EH324" i="12" s="1"/>
  <c r="EG308" i="12"/>
  <c r="FJ308" i="12"/>
  <c r="EH308" i="12" s="1"/>
  <c r="EG284" i="12"/>
  <c r="FJ284" i="12"/>
  <c r="EH284" i="12" s="1"/>
  <c r="EG252" i="12"/>
  <c r="FJ252" i="12"/>
  <c r="EH252" i="12" s="1"/>
  <c r="EG220" i="12"/>
  <c r="FJ220" i="12"/>
  <c r="EH220" i="12" s="1"/>
  <c r="EG204" i="12"/>
  <c r="FJ204" i="12"/>
  <c r="EH204" i="12" s="1"/>
  <c r="EG172" i="12"/>
  <c r="FJ172" i="12"/>
  <c r="EH172" i="12" s="1"/>
  <c r="EG140" i="12"/>
  <c r="FJ140" i="12"/>
  <c r="EH140" i="12" s="1"/>
  <c r="EG116" i="12"/>
  <c r="FJ116" i="12"/>
  <c r="EH116" i="12" s="1"/>
  <c r="EG92" i="12"/>
  <c r="FJ92" i="12"/>
  <c r="EH92" i="12" s="1"/>
  <c r="EG68" i="12"/>
  <c r="FJ68" i="12"/>
  <c r="EH68" i="12" s="1"/>
  <c r="EG44" i="12"/>
  <c r="FJ44" i="12"/>
  <c r="EH44" i="12" s="1"/>
  <c r="EG28" i="12"/>
  <c r="FJ28" i="12"/>
  <c r="EH28" i="12" s="1"/>
  <c r="EG12" i="12"/>
  <c r="FJ12" i="12"/>
  <c r="EH12" i="12" s="1"/>
  <c r="FJ285" i="12"/>
  <c r="EH285" i="12" s="1"/>
  <c r="FJ221" i="12"/>
  <c r="EH221" i="12" s="1"/>
  <c r="FJ157" i="12"/>
  <c r="EH157" i="12" s="1"/>
  <c r="FJ93" i="12"/>
  <c r="EH93" i="12" s="1"/>
  <c r="FJ29" i="12"/>
  <c r="EH29" i="12" s="1"/>
  <c r="FJ322" i="12"/>
  <c r="EH322" i="12" s="1"/>
  <c r="EG322" i="12"/>
  <c r="FJ298" i="12"/>
  <c r="EH298" i="12" s="1"/>
  <c r="EG298" i="12"/>
  <c r="FJ266" i="12"/>
  <c r="EH266" i="12" s="1"/>
  <c r="EG266" i="12"/>
  <c r="FJ250" i="12"/>
  <c r="EH250" i="12" s="1"/>
  <c r="EG250" i="12"/>
  <c r="FJ234" i="12"/>
  <c r="EH234" i="12" s="1"/>
  <c r="EG234" i="12"/>
  <c r="FJ202" i="12"/>
  <c r="EH202" i="12" s="1"/>
  <c r="EG202" i="12"/>
  <c r="FJ178" i="12"/>
  <c r="EH178" i="12" s="1"/>
  <c r="EG178" i="12"/>
  <c r="FJ162" i="12"/>
  <c r="EH162" i="12" s="1"/>
  <c r="EG162" i="12"/>
  <c r="FJ146" i="12"/>
  <c r="EH146" i="12" s="1"/>
  <c r="EG146" i="12"/>
  <c r="FJ122" i="12"/>
  <c r="EH122" i="12" s="1"/>
  <c r="EG122" i="12"/>
  <c r="FJ98" i="12"/>
  <c r="EH98" i="12" s="1"/>
  <c r="EG98" i="12"/>
  <c r="FJ74" i="12"/>
  <c r="EH74" i="12" s="1"/>
  <c r="EG74" i="12"/>
  <c r="FJ58" i="12"/>
  <c r="EH58" i="12" s="1"/>
  <c r="EG58" i="12"/>
  <c r="FJ34" i="12"/>
  <c r="EH34" i="12" s="1"/>
  <c r="EG34" i="12"/>
  <c r="FJ26" i="12"/>
  <c r="EH26" i="12" s="1"/>
  <c r="EG26" i="12"/>
  <c r="FJ10" i="12"/>
  <c r="EH10" i="12" s="1"/>
  <c r="EG10" i="12"/>
  <c r="EH344" i="12"/>
  <c r="EH328" i="12"/>
  <c r="EH320" i="12"/>
  <c r="FJ348" i="12"/>
  <c r="EH348" i="12" s="1"/>
  <c r="FJ338" i="12"/>
  <c r="EH338" i="12" s="1"/>
  <c r="FJ325" i="12"/>
  <c r="EH325" i="12" s="1"/>
  <c r="FJ307" i="12"/>
  <c r="EH307" i="12" s="1"/>
  <c r="FJ277" i="12"/>
  <c r="EH277" i="12" s="1"/>
  <c r="FJ245" i="12"/>
  <c r="EH245" i="12" s="1"/>
  <c r="FJ213" i="12"/>
  <c r="EH213" i="12" s="1"/>
  <c r="FJ181" i="12"/>
  <c r="EH181" i="12" s="1"/>
  <c r="FJ149" i="12"/>
  <c r="EH149" i="12" s="1"/>
  <c r="FJ117" i="12"/>
  <c r="EH117" i="12" s="1"/>
  <c r="FJ85" i="12"/>
  <c r="EH85" i="12" s="1"/>
  <c r="FJ53" i="12"/>
  <c r="EH53" i="12" s="1"/>
  <c r="FJ21" i="12"/>
  <c r="EH21" i="12" s="1"/>
  <c r="EG291" i="12"/>
  <c r="EG259" i="12"/>
  <c r="EG329" i="12"/>
  <c r="FJ329" i="12"/>
  <c r="EH329" i="12" s="1"/>
  <c r="EG321" i="12"/>
  <c r="FJ321" i="12"/>
  <c r="EH321" i="12" s="1"/>
  <c r="EG305" i="12"/>
  <c r="FJ305" i="12"/>
  <c r="EH305" i="12" s="1"/>
  <c r="EG289" i="12"/>
  <c r="FJ289" i="12"/>
  <c r="EH289" i="12" s="1"/>
  <c r="EG273" i="12"/>
  <c r="FJ273" i="12"/>
  <c r="EH273" i="12" s="1"/>
  <c r="EG257" i="12"/>
  <c r="FJ257" i="12"/>
  <c r="EH257" i="12" s="1"/>
  <c r="EG241" i="12"/>
  <c r="FJ241" i="12"/>
  <c r="EH241" i="12" s="1"/>
  <c r="EG217" i="12"/>
  <c r="FJ217" i="12"/>
  <c r="EH217" i="12" s="1"/>
  <c r="EG201" i="12"/>
  <c r="FJ201" i="12"/>
  <c r="EH201" i="12" s="1"/>
  <c r="EG177" i="12"/>
  <c r="FJ177" i="12"/>
  <c r="EH177" i="12" s="1"/>
  <c r="EG161" i="12"/>
  <c r="FJ161" i="12"/>
  <c r="EH161" i="12" s="1"/>
  <c r="EG145" i="12"/>
  <c r="FJ145" i="12"/>
  <c r="EH145" i="12" s="1"/>
  <c r="EG97" i="12"/>
  <c r="FJ97" i="12"/>
  <c r="EH97" i="12" s="1"/>
  <c r="EG81" i="12"/>
  <c r="FJ81" i="12"/>
  <c r="EH81" i="12" s="1"/>
  <c r="EG57" i="12"/>
  <c r="FJ57" i="12"/>
  <c r="EH57" i="12" s="1"/>
  <c r="EG41" i="12"/>
  <c r="FJ41" i="12"/>
  <c r="EH41" i="12" s="1"/>
  <c r="EG17" i="12"/>
  <c r="FJ17" i="12"/>
  <c r="EH17" i="12" s="1"/>
  <c r="FJ343" i="12"/>
  <c r="EH343" i="12" s="1"/>
  <c r="EG343" i="12"/>
  <c r="FJ327" i="12"/>
  <c r="EH327" i="12" s="1"/>
  <c r="EG327" i="12"/>
  <c r="FJ311" i="12"/>
  <c r="EH311" i="12" s="1"/>
  <c r="EG311" i="12"/>
  <c r="FJ303" i="12"/>
  <c r="EH303" i="12" s="1"/>
  <c r="EG303" i="12"/>
  <c r="FJ199" i="12"/>
  <c r="EH199" i="12" s="1"/>
  <c r="EG199" i="12"/>
  <c r="FJ183" i="12"/>
  <c r="EH183" i="12" s="1"/>
  <c r="EG183" i="12"/>
  <c r="FJ175" i="12"/>
  <c r="EH175" i="12" s="1"/>
  <c r="EG175" i="12"/>
  <c r="FJ167" i="12"/>
  <c r="EH167" i="12" s="1"/>
  <c r="EG167" i="12"/>
  <c r="FJ159" i="12"/>
  <c r="EH159" i="12" s="1"/>
  <c r="EG159" i="12"/>
  <c r="FJ151" i="12"/>
  <c r="EH151" i="12" s="1"/>
  <c r="EG151" i="12"/>
  <c r="FJ143" i="12"/>
  <c r="EH143" i="12" s="1"/>
  <c r="EG143" i="12"/>
  <c r="FJ135" i="12"/>
  <c r="EH135" i="12" s="1"/>
  <c r="EG135" i="12"/>
  <c r="FJ127" i="12"/>
  <c r="EH127" i="12" s="1"/>
  <c r="EG127" i="12"/>
  <c r="FJ119" i="12"/>
  <c r="EH119" i="12" s="1"/>
  <c r="EG119" i="12"/>
  <c r="FJ111" i="12"/>
  <c r="EH111" i="12" s="1"/>
  <c r="EG111" i="12"/>
  <c r="FJ103" i="12"/>
  <c r="EH103" i="12" s="1"/>
  <c r="EG103" i="12"/>
  <c r="FJ95" i="12"/>
  <c r="EH95" i="12" s="1"/>
  <c r="EG95" i="12"/>
  <c r="FJ87" i="12"/>
  <c r="EH87" i="12" s="1"/>
  <c r="EG87" i="12"/>
  <c r="FJ79" i="12"/>
  <c r="EH79" i="12" s="1"/>
  <c r="EG79" i="12"/>
  <c r="FJ71" i="12"/>
  <c r="EH71" i="12" s="1"/>
  <c r="EG71" i="12"/>
  <c r="FJ63" i="12"/>
  <c r="EH63" i="12" s="1"/>
  <c r="EG63" i="12"/>
  <c r="FJ55" i="12"/>
  <c r="EH55" i="12" s="1"/>
  <c r="EG55" i="12"/>
  <c r="FJ47" i="12"/>
  <c r="EH47" i="12" s="1"/>
  <c r="EG47" i="12"/>
  <c r="FJ39" i="12"/>
  <c r="EH39" i="12" s="1"/>
  <c r="EG39" i="12"/>
  <c r="FJ31" i="12"/>
  <c r="EH31" i="12" s="1"/>
  <c r="EG31" i="12"/>
  <c r="FJ23" i="12"/>
  <c r="EH23" i="12" s="1"/>
  <c r="EG23" i="12"/>
  <c r="FJ15" i="12"/>
  <c r="EH15" i="12" s="1"/>
  <c r="EG15" i="12"/>
  <c r="FJ345" i="12"/>
  <c r="EH345" i="12" s="1"/>
  <c r="FJ334" i="12"/>
  <c r="EH334" i="12" s="1"/>
  <c r="FJ318" i="12"/>
  <c r="EH318" i="12" s="1"/>
  <c r="FJ294" i="12"/>
  <c r="EH294" i="12" s="1"/>
  <c r="FJ262" i="12"/>
  <c r="EH262" i="12" s="1"/>
  <c r="FJ230" i="12"/>
  <c r="EH230" i="12" s="1"/>
  <c r="FJ198" i="12"/>
  <c r="EH198" i="12" s="1"/>
  <c r="FJ166" i="12"/>
  <c r="EH166" i="12" s="1"/>
  <c r="FJ134" i="12"/>
  <c r="EH134" i="12" s="1"/>
  <c r="EG304" i="12"/>
  <c r="EG272" i="12"/>
  <c r="EG240" i="12"/>
  <c r="EG208" i="12"/>
  <c r="EG176" i="12"/>
  <c r="EG144" i="12"/>
  <c r="EG112" i="12"/>
  <c r="EG332" i="12"/>
  <c r="FJ332" i="12"/>
  <c r="EH332" i="12" s="1"/>
  <c r="EG300" i="12"/>
  <c r="FJ300" i="12"/>
  <c r="EH300" i="12" s="1"/>
  <c r="EG268" i="12"/>
  <c r="FJ268" i="12"/>
  <c r="EH268" i="12" s="1"/>
  <c r="EG260" i="12"/>
  <c r="FJ260" i="12"/>
  <c r="EH260" i="12" s="1"/>
  <c r="EG228" i="12"/>
  <c r="FJ228" i="12"/>
  <c r="EH228" i="12" s="1"/>
  <c r="EG188" i="12"/>
  <c r="FJ188" i="12"/>
  <c r="EH188" i="12" s="1"/>
  <c r="EG156" i="12"/>
  <c r="FJ156" i="12"/>
  <c r="EH156" i="12" s="1"/>
  <c r="EG124" i="12"/>
  <c r="FJ124" i="12"/>
  <c r="EH124" i="12" s="1"/>
  <c r="EG84" i="12"/>
  <c r="FJ84" i="12"/>
  <c r="EH84" i="12" s="1"/>
  <c r="EG60" i="12"/>
  <c r="FJ60" i="12"/>
  <c r="EH60" i="12" s="1"/>
  <c r="EG36" i="12"/>
  <c r="FJ36" i="12"/>
  <c r="EH36" i="12" s="1"/>
  <c r="EG20" i="12"/>
  <c r="FJ20" i="12"/>
  <c r="EH20" i="12" s="1"/>
  <c r="FJ253" i="12"/>
  <c r="EH253" i="12" s="1"/>
  <c r="FJ189" i="12"/>
  <c r="EH189" i="12" s="1"/>
  <c r="FJ125" i="12"/>
  <c r="EH125" i="12" s="1"/>
  <c r="FJ61" i="12"/>
  <c r="EH61" i="12" s="1"/>
  <c r="FJ314" i="12"/>
  <c r="EH314" i="12" s="1"/>
  <c r="EG314" i="12"/>
  <c r="FJ282" i="12"/>
  <c r="EH282" i="12" s="1"/>
  <c r="EG282" i="12"/>
  <c r="FJ274" i="12"/>
  <c r="EH274" i="12" s="1"/>
  <c r="EG274" i="12"/>
  <c r="FJ258" i="12"/>
  <c r="EH258" i="12" s="1"/>
  <c r="EG258" i="12"/>
  <c r="FJ226" i="12"/>
  <c r="EH226" i="12" s="1"/>
  <c r="EG226" i="12"/>
  <c r="FJ210" i="12"/>
  <c r="EH210" i="12" s="1"/>
  <c r="EG210" i="12"/>
  <c r="FJ194" i="12"/>
  <c r="EH194" i="12" s="1"/>
  <c r="EG194" i="12"/>
  <c r="FJ154" i="12"/>
  <c r="EH154" i="12" s="1"/>
  <c r="EG154" i="12"/>
  <c r="FJ138" i="12"/>
  <c r="EH138" i="12" s="1"/>
  <c r="EG138" i="12"/>
  <c r="FJ114" i="12"/>
  <c r="EH114" i="12" s="1"/>
  <c r="EG114" i="12"/>
  <c r="FJ90" i="12"/>
  <c r="EH90" i="12" s="1"/>
  <c r="EG90" i="12"/>
  <c r="FJ66" i="12"/>
  <c r="EH66" i="12" s="1"/>
  <c r="EG66" i="12"/>
  <c r="FJ50" i="12"/>
  <c r="EH50" i="12" s="1"/>
  <c r="EG50" i="12"/>
  <c r="FJ18" i="12"/>
  <c r="EH18" i="12" s="1"/>
  <c r="EG18" i="12"/>
  <c r="EG313" i="12"/>
  <c r="FJ313" i="12"/>
  <c r="EH313" i="12" s="1"/>
  <c r="EG281" i="12"/>
  <c r="FJ281" i="12"/>
  <c r="EH281" i="12" s="1"/>
  <c r="EG233" i="12"/>
  <c r="FJ233" i="12"/>
  <c r="EH233" i="12" s="1"/>
  <c r="EG209" i="12"/>
  <c r="FJ209" i="12"/>
  <c r="EH209" i="12" s="1"/>
  <c r="EG185" i="12"/>
  <c r="FJ185" i="12"/>
  <c r="EH185" i="12" s="1"/>
  <c r="EG169" i="12"/>
  <c r="FJ169" i="12"/>
  <c r="EH169" i="12" s="1"/>
  <c r="EG153" i="12"/>
  <c r="FJ153" i="12"/>
  <c r="EH153" i="12" s="1"/>
  <c r="EG129" i="12"/>
  <c r="FJ129" i="12"/>
  <c r="EH129" i="12" s="1"/>
  <c r="EG113" i="12"/>
  <c r="FJ113" i="12"/>
  <c r="EH113" i="12" s="1"/>
  <c r="EG89" i="12"/>
  <c r="FJ89" i="12"/>
  <c r="EH89" i="12" s="1"/>
  <c r="EG65" i="12"/>
  <c r="FJ65" i="12"/>
  <c r="EH65" i="12" s="1"/>
  <c r="EG49" i="12"/>
  <c r="FJ49" i="12"/>
  <c r="EH49" i="12" s="1"/>
  <c r="EG25" i="12"/>
  <c r="FJ25" i="12"/>
  <c r="EH25" i="12" s="1"/>
  <c r="EH9" i="12"/>
  <c r="FJ337" i="12"/>
  <c r="EH337" i="12" s="1"/>
  <c r="FJ335" i="12"/>
  <c r="EH335" i="12" s="1"/>
  <c r="EG335" i="12"/>
  <c r="FJ319" i="12"/>
  <c r="EH319" i="12" s="1"/>
  <c r="EG319" i="12"/>
  <c r="FJ295" i="12"/>
  <c r="EH295" i="12" s="1"/>
  <c r="EG295" i="12"/>
  <c r="FJ287" i="12"/>
  <c r="EH287" i="12" s="1"/>
  <c r="EG287" i="12"/>
  <c r="FJ279" i="12"/>
  <c r="EH279" i="12" s="1"/>
  <c r="EG279" i="12"/>
  <c r="FJ271" i="12"/>
  <c r="EH271" i="12" s="1"/>
  <c r="EG271" i="12"/>
  <c r="FJ263" i="12"/>
  <c r="EH263" i="12" s="1"/>
  <c r="EG263" i="12"/>
  <c r="FJ255" i="12"/>
  <c r="EH255" i="12" s="1"/>
  <c r="EG255" i="12"/>
  <c r="FJ247" i="12"/>
  <c r="EH247" i="12" s="1"/>
  <c r="EG247" i="12"/>
  <c r="FJ239" i="12"/>
  <c r="EH239" i="12" s="1"/>
  <c r="EG239" i="12"/>
  <c r="FJ231" i="12"/>
  <c r="EH231" i="12" s="1"/>
  <c r="EG231" i="12"/>
  <c r="FJ223" i="12"/>
  <c r="EH223" i="12" s="1"/>
  <c r="EG223" i="12"/>
  <c r="FJ215" i="12"/>
  <c r="EH215" i="12" s="1"/>
  <c r="EG215" i="12"/>
  <c r="FJ207" i="12"/>
  <c r="EH207" i="12" s="1"/>
  <c r="EG207" i="12"/>
  <c r="FJ191" i="12"/>
  <c r="EH191" i="12" s="1"/>
  <c r="EG191" i="12"/>
  <c r="FJ333" i="12"/>
  <c r="EH333" i="12" s="1"/>
  <c r="FJ317" i="12"/>
  <c r="EH317" i="12" s="1"/>
  <c r="FJ293" i="12"/>
  <c r="EH293" i="12" s="1"/>
  <c r="FJ261" i="12"/>
  <c r="EH261" i="12" s="1"/>
  <c r="FJ229" i="12"/>
  <c r="EH229" i="12" s="1"/>
  <c r="FJ197" i="12"/>
  <c r="EH197" i="12" s="1"/>
  <c r="FJ165" i="12"/>
  <c r="EH165" i="12" s="1"/>
  <c r="FJ133" i="12"/>
  <c r="EH133" i="12" s="1"/>
  <c r="FJ101" i="12"/>
  <c r="EH101" i="12" s="1"/>
  <c r="FJ69" i="12"/>
  <c r="EH69" i="12" s="1"/>
  <c r="FJ37" i="12"/>
  <c r="EH37" i="12" s="1"/>
  <c r="EG275" i="12"/>
  <c r="EG243" i="12"/>
  <c r="EG211" i="12"/>
  <c r="EG179" i="12"/>
  <c r="EG147" i="12"/>
  <c r="EG115" i="12"/>
  <c r="EG83" i="12"/>
  <c r="EG51" i="12"/>
  <c r="EG19" i="12"/>
  <c r="CP35" i="12"/>
  <c r="FK116" i="12"/>
  <c r="CD116" i="12" s="1"/>
  <c r="CP327" i="12"/>
  <c r="CP32" i="12"/>
  <c r="CP179" i="12"/>
  <c r="CP347" i="12"/>
  <c r="CP215" i="12"/>
  <c r="CP59" i="12"/>
  <c r="CP325" i="12"/>
  <c r="CP306" i="12"/>
  <c r="CP171" i="12"/>
  <c r="CP303" i="12"/>
  <c r="CP259" i="12"/>
  <c r="CP242" i="12"/>
  <c r="CP75" i="12"/>
  <c r="CP33" i="12"/>
  <c r="CP314" i="12"/>
  <c r="CP168" i="12"/>
  <c r="CP318" i="12"/>
  <c r="CP283" i="12"/>
  <c r="FK231" i="12"/>
  <c r="CD231" i="12" s="1"/>
  <c r="DV292" i="12"/>
  <c r="DV188" i="12"/>
  <c r="DV148" i="12"/>
  <c r="DV348" i="12"/>
  <c r="DV124" i="12"/>
  <c r="DV60" i="12"/>
  <c r="DV20" i="12"/>
  <c r="EO17" i="12"/>
  <c r="DV308" i="12"/>
  <c r="DV100" i="12"/>
  <c r="DV116" i="12"/>
  <c r="DV76" i="12"/>
  <c r="EO306" i="12"/>
  <c r="EO122" i="12"/>
  <c r="EO66" i="12"/>
  <c r="DV212" i="12"/>
  <c r="DV84" i="12"/>
  <c r="DV300" i="12"/>
  <c r="DV196" i="12"/>
  <c r="EO217" i="12"/>
  <c r="EO161" i="12"/>
  <c r="EO105" i="12"/>
  <c r="EO33" i="12"/>
  <c r="DV340" i="12"/>
  <c r="DV180" i="12"/>
  <c r="DV140" i="12"/>
  <c r="DV132" i="12"/>
  <c r="DV92" i="12"/>
  <c r="DV316" i="12"/>
  <c r="DV324" i="12"/>
  <c r="DV268" i="12"/>
  <c r="DV325" i="12"/>
  <c r="DV293" i="12"/>
  <c r="DV237" i="12"/>
  <c r="DV149" i="12"/>
  <c r="DV109" i="12"/>
  <c r="EH291" i="12"/>
  <c r="DV125" i="12"/>
  <c r="DV45" i="12"/>
  <c r="DV341" i="12"/>
  <c r="DV50" i="12"/>
  <c r="EO343" i="12"/>
  <c r="EO335" i="12"/>
  <c r="EO327" i="12"/>
  <c r="EO319" i="12"/>
  <c r="EO311" i="12"/>
  <c r="EO303" i="12"/>
  <c r="EO295" i="12"/>
  <c r="EO287" i="12"/>
  <c r="EO279" i="12"/>
  <c r="EO271" i="12"/>
  <c r="EO263" i="12"/>
  <c r="EO255" i="12"/>
  <c r="EO247" i="12"/>
  <c r="EO239" i="12"/>
  <c r="EO231" i="12"/>
  <c r="EO223" i="12"/>
  <c r="EO215" i="12"/>
  <c r="EO207" i="12"/>
  <c r="EO199" i="12"/>
  <c r="EO191" i="12"/>
  <c r="EO183" i="12"/>
  <c r="EO175" i="12"/>
  <c r="EO167" i="12"/>
  <c r="EO159" i="12"/>
  <c r="EO151" i="12"/>
  <c r="EO143" i="12"/>
  <c r="EO135" i="12"/>
  <c r="EO127" i="12"/>
  <c r="EO119" i="12"/>
  <c r="EO111" i="12"/>
  <c r="EO103" i="12"/>
  <c r="EO95" i="12"/>
  <c r="EO87" i="12"/>
  <c r="EO79" i="12"/>
  <c r="EO71" i="12"/>
  <c r="EO63" i="12"/>
  <c r="EO55" i="12"/>
  <c r="EO47" i="12"/>
  <c r="EO39" i="12"/>
  <c r="EO31" i="12"/>
  <c r="EO22" i="12"/>
  <c r="EO14" i="12"/>
  <c r="DV178" i="12"/>
  <c r="DV260" i="12"/>
  <c r="DV165" i="12"/>
  <c r="DV61" i="12"/>
  <c r="DV21" i="12"/>
  <c r="EH347" i="12"/>
  <c r="EH331" i="12"/>
  <c r="EH299" i="12"/>
  <c r="EH283" i="12"/>
  <c r="EH275" i="12"/>
  <c r="EH267" i="12"/>
  <c r="EH259" i="12"/>
  <c r="EH243" i="12"/>
  <c r="EH235" i="12"/>
  <c r="EH227" i="12"/>
  <c r="EH219" i="12"/>
  <c r="EH211" i="12"/>
  <c r="EH203" i="12"/>
  <c r="EH195" i="12"/>
  <c r="EH187" i="12"/>
  <c r="EH179" i="12"/>
  <c r="EH171" i="12"/>
  <c r="EH163" i="12"/>
  <c r="EH155" i="12"/>
  <c r="EH147" i="12"/>
  <c r="EH139" i="12"/>
  <c r="EH131" i="12"/>
  <c r="EH123" i="12"/>
  <c r="EH115" i="12"/>
  <c r="EH107" i="12"/>
  <c r="EH99" i="12"/>
  <c r="EH91" i="12"/>
  <c r="EH83" i="12"/>
  <c r="EH75" i="12"/>
  <c r="EH67" i="12"/>
  <c r="EH59" i="12"/>
  <c r="EH51" i="12"/>
  <c r="EH43" i="12"/>
  <c r="EH35" i="12"/>
  <c r="EH27" i="12"/>
  <c r="EH19" i="12"/>
  <c r="EH11" i="12"/>
  <c r="DV252" i="12"/>
  <c r="DV228" i="12"/>
  <c r="DV117" i="12"/>
  <c r="DV77" i="12"/>
  <c r="DV127" i="12"/>
  <c r="DV229" i="12"/>
  <c r="DV277" i="12"/>
  <c r="DV197" i="12"/>
  <c r="DV157" i="12"/>
  <c r="DV53" i="12"/>
  <c r="DV13" i="12"/>
  <c r="DV101" i="12"/>
  <c r="DV276" i="12"/>
  <c r="DV245" i="12"/>
  <c r="DV133" i="12"/>
  <c r="DV63" i="12"/>
  <c r="DV181" i="12"/>
  <c r="DV269" i="12"/>
  <c r="DV244" i="12"/>
  <c r="DV220" i="12"/>
  <c r="DV173" i="12"/>
  <c r="DV69" i="12"/>
  <c r="DV29" i="12"/>
  <c r="DV28" i="12"/>
  <c r="EO26" i="12"/>
  <c r="DV44" i="12"/>
  <c r="DV68" i="12"/>
  <c r="EO350" i="12"/>
  <c r="EO342" i="12"/>
  <c r="EO334" i="12"/>
  <c r="EO326" i="12"/>
  <c r="EO318" i="12"/>
  <c r="EO310" i="12"/>
  <c r="EO302" i="12"/>
  <c r="EO294" i="12"/>
  <c r="EO286" i="12"/>
  <c r="EO278" i="12"/>
  <c r="EO270" i="12"/>
  <c r="EO262" i="12"/>
  <c r="EO254" i="12"/>
  <c r="EO246" i="12"/>
  <c r="EO238" i="12"/>
  <c r="EO230" i="12"/>
  <c r="EO222" i="12"/>
  <c r="EO214" i="12"/>
  <c r="EO206" i="12"/>
  <c r="EO198" i="12"/>
  <c r="EO190" i="12"/>
  <c r="EO182" i="12"/>
  <c r="EO174" i="12"/>
  <c r="EO166" i="12"/>
  <c r="EO158" i="12"/>
  <c r="EO150" i="12"/>
  <c r="EO142" i="12"/>
  <c r="EO134" i="12"/>
  <c r="EO126" i="12"/>
  <c r="EO118" i="12"/>
  <c r="EO110" i="12"/>
  <c r="EO102" i="12"/>
  <c r="EO94" i="12"/>
  <c r="EO86" i="12"/>
  <c r="EO78" i="12"/>
  <c r="EO70" i="12"/>
  <c r="EO62" i="12"/>
  <c r="EO54" i="12"/>
  <c r="EO46" i="12"/>
  <c r="EO38" i="12"/>
  <c r="EO30" i="12"/>
  <c r="EO21" i="12"/>
  <c r="EO13" i="12"/>
  <c r="DV36" i="12"/>
  <c r="DV95" i="12"/>
  <c r="EO345" i="12"/>
  <c r="EO337" i="12"/>
  <c r="EO329" i="12"/>
  <c r="EO321" i="12"/>
  <c r="EO313" i="12"/>
  <c r="EO305" i="12"/>
  <c r="EO297" i="12"/>
  <c r="EO289" i="12"/>
  <c r="EO281" i="12"/>
  <c r="EO273" i="12"/>
  <c r="EO265" i="12"/>
  <c r="EO257" i="12"/>
  <c r="EO249" i="12"/>
  <c r="EO241" i="12"/>
  <c r="EO233" i="12"/>
  <c r="EO225" i="12"/>
  <c r="EO209" i="12"/>
  <c r="EO201" i="12"/>
  <c r="EO193" i="12"/>
  <c r="EO185" i="12"/>
  <c r="EO177" i="12"/>
  <c r="EO169" i="12"/>
  <c r="EO153" i="12"/>
  <c r="EO145" i="12"/>
  <c r="EO137" i="12"/>
  <c r="EO129" i="12"/>
  <c r="EO121" i="12"/>
  <c r="EO113" i="12"/>
  <c r="EO97" i="12"/>
  <c r="EO89" i="12"/>
  <c r="EO81" i="12"/>
  <c r="EO73" i="12"/>
  <c r="EO65" i="12"/>
  <c r="EO57" i="12"/>
  <c r="EO49" i="12"/>
  <c r="EO41" i="12"/>
  <c r="EO24" i="12"/>
  <c r="EO16" i="12"/>
  <c r="EO344" i="12"/>
  <c r="EO336" i="12"/>
  <c r="EO328" i="12"/>
  <c r="EO320" i="12"/>
  <c r="EO312" i="12"/>
  <c r="EO304" i="12"/>
  <c r="EO296" i="12"/>
  <c r="EO288" i="12"/>
  <c r="EO280" i="12"/>
  <c r="EO272" i="12"/>
  <c r="EO264" i="12"/>
  <c r="EO256" i="12"/>
  <c r="EO248" i="12"/>
  <c r="EO240" i="12"/>
  <c r="EO232" i="12"/>
  <c r="EO224" i="12"/>
  <c r="EO216" i="12"/>
  <c r="EO208" i="12"/>
  <c r="EO200" i="12"/>
  <c r="EO192" i="12"/>
  <c r="EO184" i="12"/>
  <c r="EO176" i="12"/>
  <c r="EO168" i="12"/>
  <c r="EO160" i="12"/>
  <c r="EO152" i="12"/>
  <c r="EO144" i="12"/>
  <c r="EO136" i="12"/>
  <c r="EO128" i="12"/>
  <c r="EO120" i="12"/>
  <c r="EO112" i="12"/>
  <c r="EO104" i="12"/>
  <c r="EO96" i="12"/>
  <c r="EO88" i="12"/>
  <c r="EO80" i="12"/>
  <c r="EO72" i="12"/>
  <c r="EO64" i="12"/>
  <c r="EO56" i="12"/>
  <c r="EO48" i="12"/>
  <c r="EO40" i="12"/>
  <c r="EO32" i="12"/>
  <c r="EO23" i="12"/>
  <c r="EO15" i="12"/>
  <c r="DV332" i="12"/>
  <c r="DV12" i="12"/>
  <c r="DV299" i="12"/>
  <c r="DV226" i="12"/>
  <c r="DV172" i="12"/>
  <c r="DV261" i="12"/>
  <c r="DV213" i="12"/>
  <c r="DV309" i="12"/>
  <c r="DV284" i="12"/>
  <c r="DV205" i="12"/>
  <c r="DV253" i="12"/>
  <c r="DV189" i="12"/>
  <c r="DV141" i="12"/>
  <c r="DV93" i="12"/>
  <c r="DV85" i="12"/>
  <c r="DV37" i="12"/>
  <c r="DV221" i="12"/>
  <c r="DV236" i="12"/>
  <c r="DV156" i="12"/>
  <c r="DV108" i="12"/>
  <c r="DV52" i="12"/>
  <c r="DV349" i="12"/>
  <c r="DV285" i="12"/>
  <c r="DV219" i="12"/>
  <c r="DV131" i="12"/>
  <c r="DV19" i="12"/>
  <c r="DV283" i="12"/>
  <c r="DV187" i="12"/>
  <c r="DV123" i="12"/>
  <c r="DV27" i="12"/>
  <c r="DV317" i="12"/>
  <c r="DV204" i="12"/>
  <c r="DV251" i="12"/>
  <c r="DV75" i="12"/>
  <c r="EH251" i="12"/>
  <c r="DV171" i="12"/>
  <c r="EO9" i="12"/>
  <c r="DV164" i="12"/>
  <c r="EO251" i="12"/>
  <c r="EF351" i="12"/>
  <c r="FR349" i="12"/>
  <c r="FR342" i="12"/>
  <c r="FZ341" i="12"/>
  <c r="FL340" i="12"/>
  <c r="FL335" i="12"/>
  <c r="FL333" i="12"/>
  <c r="FS329" i="12"/>
  <c r="FS328" i="12"/>
  <c r="FZ342" i="12"/>
  <c r="FL339" i="12"/>
  <c r="FZ243" i="12"/>
  <c r="FK243" i="12" s="1"/>
  <c r="CD243" i="12" s="1"/>
  <c r="FZ344" i="12"/>
  <c r="FL341" i="12"/>
  <c r="FZ324" i="12"/>
  <c r="FL244" i="12"/>
  <c r="FS224" i="12"/>
  <c r="FS339" i="12"/>
  <c r="GF338" i="12"/>
  <c r="FS337" i="12"/>
  <c r="GF336" i="12"/>
  <c r="FS336" i="12"/>
  <c r="FS335" i="12"/>
  <c r="GF333" i="12"/>
  <c r="FZ328" i="12"/>
  <c r="FZ325" i="12"/>
  <c r="FK325" i="12" s="1"/>
  <c r="CD325" i="12" s="1"/>
  <c r="FZ286" i="12"/>
  <c r="FL256" i="12"/>
  <c r="FS251" i="12"/>
  <c r="FL245" i="12"/>
  <c r="FS239" i="12"/>
  <c r="FK239" i="12" s="1"/>
  <c r="CD239" i="12" s="1"/>
  <c r="FS350" i="12"/>
  <c r="FL347" i="12"/>
  <c r="FY344" i="12"/>
  <c r="CP344" i="12" s="1"/>
  <c r="FL344" i="12"/>
  <c r="FY343" i="12"/>
  <c r="CP343" i="12" s="1"/>
  <c r="FL343" i="12"/>
  <c r="FK343" i="12" s="1"/>
  <c r="CD343" i="12" s="1"/>
  <c r="FS341" i="12"/>
  <c r="FS340" i="12"/>
  <c r="FK340" i="12" s="1"/>
  <c r="CD340" i="12" s="1"/>
  <c r="FZ335" i="12"/>
  <c r="FZ330" i="12"/>
  <c r="FK330" i="12" s="1"/>
  <c r="CD330" i="12" s="1"/>
  <c r="FS318" i="12"/>
  <c r="FK227" i="12"/>
  <c r="CD227" i="12" s="1"/>
  <c r="FK9" i="12"/>
  <c r="FS342" i="12"/>
  <c r="GF341" i="12"/>
  <c r="FZ339" i="12"/>
  <c r="FR335" i="12"/>
  <c r="CP335" i="12" s="1"/>
  <c r="FZ315" i="12"/>
  <c r="FS293" i="12"/>
  <c r="FL259" i="12"/>
  <c r="FK259" i="12" s="1"/>
  <c r="CD259" i="12" s="1"/>
  <c r="FL247" i="12"/>
  <c r="FZ350" i="12"/>
  <c r="FS349" i="12"/>
  <c r="FK349" i="12" s="1"/>
  <c r="CD349" i="12" s="1"/>
  <c r="GF348" i="12"/>
  <c r="FZ333" i="12"/>
  <c r="FY331" i="12"/>
  <c r="FK255" i="12"/>
  <c r="CD255" i="12" s="1"/>
  <c r="FZ252" i="12"/>
  <c r="FZ332" i="12"/>
  <c r="FY329" i="12"/>
  <c r="FL327" i="12"/>
  <c r="FL326" i="12"/>
  <c r="FK326" i="12" s="1"/>
  <c r="CD326" i="12" s="1"/>
  <c r="GF321" i="12"/>
  <c r="FS321" i="12"/>
  <c r="FS320" i="12"/>
  <c r="FS319" i="12"/>
  <c r="GF313" i="12"/>
  <c r="FS313" i="12"/>
  <c r="GF312" i="12"/>
  <c r="FS312" i="12"/>
  <c r="FR311" i="12"/>
  <c r="FZ308" i="12"/>
  <c r="FY305" i="12"/>
  <c r="FL305" i="12"/>
  <c r="FL303" i="12"/>
  <c r="FL302" i="12"/>
  <c r="FK302" i="12" s="1"/>
  <c r="CD302" i="12" s="1"/>
  <c r="FY301" i="12"/>
  <c r="FL298" i="12"/>
  <c r="FY295" i="12"/>
  <c r="CP295" i="12" s="1"/>
  <c r="FL292" i="12"/>
  <c r="GF287" i="12"/>
  <c r="FS287" i="12"/>
  <c r="GF281" i="12"/>
  <c r="FS281" i="12"/>
  <c r="GF280" i="12"/>
  <c r="FR279" i="12"/>
  <c r="FZ278" i="12"/>
  <c r="FR276" i="12"/>
  <c r="FZ275" i="12"/>
  <c r="FK275" i="12" s="1"/>
  <c r="CD275" i="12" s="1"/>
  <c r="GF267" i="12"/>
  <c r="FL266" i="12"/>
  <c r="FL261" i="12"/>
  <c r="FR258" i="12"/>
  <c r="FL249" i="12"/>
  <c r="FZ245" i="12"/>
  <c r="FZ244" i="12"/>
  <c r="FL238" i="12"/>
  <c r="FL226" i="12"/>
  <c r="FL225" i="12"/>
  <c r="FZ219" i="12"/>
  <c r="FY213" i="12"/>
  <c r="FL210" i="12"/>
  <c r="FZ205" i="12"/>
  <c r="FZ204" i="12"/>
  <c r="FK204" i="12" s="1"/>
  <c r="CD204" i="12" s="1"/>
  <c r="FZ201" i="12"/>
  <c r="GF196" i="12"/>
  <c r="FZ192" i="12"/>
  <c r="FZ189" i="12"/>
  <c r="FL184" i="12"/>
  <c r="FL183" i="12"/>
  <c r="GF170" i="12"/>
  <c r="FS170" i="12"/>
  <c r="FZ161" i="12"/>
  <c r="FK129" i="12"/>
  <c r="CD129" i="12" s="1"/>
  <c r="FZ87" i="12"/>
  <c r="FZ31" i="12"/>
  <c r="FL209" i="12"/>
  <c r="FZ200" i="12"/>
  <c r="FK200" i="12" s="1"/>
  <c r="CD200" i="12" s="1"/>
  <c r="FZ199" i="12"/>
  <c r="FY192" i="12"/>
  <c r="CP192" i="12" s="1"/>
  <c r="FZ190" i="12"/>
  <c r="FY188" i="12"/>
  <c r="FL188" i="12"/>
  <c r="FL187" i="12"/>
  <c r="FS182" i="12"/>
  <c r="FS178" i="12"/>
  <c r="GF174" i="12"/>
  <c r="FS174" i="12"/>
  <c r="FS166" i="12"/>
  <c r="FZ163" i="12"/>
  <c r="FZ162" i="12"/>
  <c r="FZ154" i="12"/>
  <c r="FY153" i="12"/>
  <c r="FY152" i="12"/>
  <c r="CP152" i="12" s="1"/>
  <c r="FY149" i="12"/>
  <c r="FY147" i="12"/>
  <c r="FL147" i="12"/>
  <c r="GF143" i="12"/>
  <c r="CP143" i="12" s="1"/>
  <c r="FS142" i="12"/>
  <c r="FL133" i="12"/>
  <c r="FS101" i="12"/>
  <c r="FL306" i="12"/>
  <c r="FK306" i="12" s="1"/>
  <c r="CD306" i="12" s="1"/>
  <c r="FS303" i="12"/>
  <c r="FS300" i="12"/>
  <c r="FK300" i="12" s="1"/>
  <c r="CD300" i="12" s="1"/>
  <c r="FS299" i="12"/>
  <c r="FS296" i="12"/>
  <c r="FS283" i="12"/>
  <c r="FZ279" i="12"/>
  <c r="FL278" i="12"/>
  <c r="FL277" i="12"/>
  <c r="FL276" i="12"/>
  <c r="FZ271" i="12"/>
  <c r="FS270" i="12"/>
  <c r="FS264" i="12"/>
  <c r="FL258" i="12"/>
  <c r="FS236" i="12"/>
  <c r="FK236" i="12" s="1"/>
  <c r="CD236" i="12" s="1"/>
  <c r="FL234" i="12"/>
  <c r="FK234" i="12" s="1"/>
  <c r="CD234" i="12" s="1"/>
  <c r="FZ229" i="12"/>
  <c r="FS225" i="12"/>
  <c r="FL219" i="12"/>
  <c r="FL217" i="12"/>
  <c r="FL216" i="12"/>
  <c r="FY200" i="12"/>
  <c r="FS185" i="12"/>
  <c r="FR323" i="12"/>
  <c r="FZ320" i="12"/>
  <c r="FZ318" i="12"/>
  <c r="FZ314" i="12"/>
  <c r="FK314" i="12" s="1"/>
  <c r="CD314" i="12" s="1"/>
  <c r="FZ313" i="12"/>
  <c r="FZ312" i="12"/>
  <c r="FL309" i="12"/>
  <c r="FS304" i="12"/>
  <c r="FS301" i="12"/>
  <c r="FS295" i="12"/>
  <c r="FS291" i="12"/>
  <c r="FZ287" i="12"/>
  <c r="FR285" i="12"/>
  <c r="FZ284" i="12"/>
  <c r="FK284" i="12" s="1"/>
  <c r="CD284" i="12" s="1"/>
  <c r="FR284" i="12"/>
  <c r="FZ282" i="12"/>
  <c r="FZ281" i="12"/>
  <c r="FZ280" i="12"/>
  <c r="FL279" i="12"/>
  <c r="FY278" i="12"/>
  <c r="FR264" i="12"/>
  <c r="FS260" i="12"/>
  <c r="FZ253" i="12"/>
  <c r="FR252" i="12"/>
  <c r="FL246" i="12"/>
  <c r="FR243" i="12"/>
  <c r="FZ241" i="12"/>
  <c r="FZ240" i="12"/>
  <c r="FK240" i="12" s="1"/>
  <c r="CD240" i="12" s="1"/>
  <c r="FS237" i="12"/>
  <c r="FR230" i="12"/>
  <c r="FY221" i="12"/>
  <c r="FY220" i="12"/>
  <c r="FL220" i="12"/>
  <c r="FS214" i="12"/>
  <c r="FS212" i="12"/>
  <c r="GF210" i="12"/>
  <c r="FL201" i="12"/>
  <c r="FZ197" i="12"/>
  <c r="FY194" i="12"/>
  <c r="FL193" i="12"/>
  <c r="FY190" i="12"/>
  <c r="FL190" i="12"/>
  <c r="FS184" i="12"/>
  <c r="FZ180" i="12"/>
  <c r="FZ176" i="12"/>
  <c r="FZ175" i="12"/>
  <c r="FR175" i="12"/>
  <c r="FZ172" i="12"/>
  <c r="FZ170" i="12"/>
  <c r="FZ169" i="12"/>
  <c r="FZ165" i="12"/>
  <c r="FL162" i="12"/>
  <c r="FL161" i="12"/>
  <c r="FL159" i="12"/>
  <c r="FL154" i="12"/>
  <c r="FS145" i="12"/>
  <c r="FZ141" i="12"/>
  <c r="FZ140" i="12"/>
  <c r="FS95" i="12"/>
  <c r="GF334" i="12"/>
  <c r="FL334" i="12"/>
  <c r="FK334" i="12" s="1"/>
  <c r="CD334" i="12" s="1"/>
  <c r="GF330" i="12"/>
  <c r="GF329" i="12"/>
  <c r="FZ327" i="12"/>
  <c r="FZ322" i="12"/>
  <c r="FR322" i="12"/>
  <c r="FZ321" i="12"/>
  <c r="FZ317" i="12"/>
  <c r="FZ316" i="12"/>
  <c r="FY315" i="12"/>
  <c r="FY311" i="12"/>
  <c r="FL311" i="12"/>
  <c r="FL310" i="12"/>
  <c r="FK310" i="12" s="1"/>
  <c r="CD310" i="12" s="1"/>
  <c r="FS307" i="12"/>
  <c r="GF305" i="12"/>
  <c r="FZ300" i="12"/>
  <c r="FZ299" i="12"/>
  <c r="FR299" i="12"/>
  <c r="CP299" i="12" s="1"/>
  <c r="FZ297" i="12"/>
  <c r="FR297" i="12"/>
  <c r="FR296" i="12"/>
  <c r="FZ294" i="12"/>
  <c r="FS292" i="12"/>
  <c r="FZ290" i="12"/>
  <c r="FZ288" i="12"/>
  <c r="FZ285" i="12"/>
  <c r="FZ283" i="12"/>
  <c r="FY280" i="12"/>
  <c r="FL274" i="12"/>
  <c r="FZ267" i="12"/>
  <c r="FK267" i="12" s="1"/>
  <c r="CD267" i="12" s="1"/>
  <c r="FS249" i="12"/>
  <c r="FS248" i="12"/>
  <c r="FZ166" i="12"/>
  <c r="FL163" i="12"/>
  <c r="FK163" i="12" s="1"/>
  <c r="CD163" i="12" s="1"/>
  <c r="FL158" i="12"/>
  <c r="FL155" i="12"/>
  <c r="FL137" i="12"/>
  <c r="FK137" i="12" s="1"/>
  <c r="CD137" i="12" s="1"/>
  <c r="FL136" i="12"/>
  <c r="FK136" i="12" s="1"/>
  <c r="CD136" i="12" s="1"/>
  <c r="FS133" i="12"/>
  <c r="FS124" i="12"/>
  <c r="FK124" i="12" s="1"/>
  <c r="CD124" i="12" s="1"/>
  <c r="FY124" i="12"/>
  <c r="CP124" i="12" s="1"/>
  <c r="FS105" i="12"/>
  <c r="FL316" i="12"/>
  <c r="FS309" i="12"/>
  <c r="FZ304" i="12"/>
  <c r="FR302" i="12"/>
  <c r="FR298" i="12"/>
  <c r="FZ291" i="12"/>
  <c r="FY287" i="12"/>
  <c r="GF277" i="12"/>
  <c r="GF276" i="12"/>
  <c r="GF275" i="12"/>
  <c r="FZ265" i="12"/>
  <c r="FZ263" i="12"/>
  <c r="FK263" i="12" s="1"/>
  <c r="CD263" i="12" s="1"/>
  <c r="FR263" i="12"/>
  <c r="CP263" i="12" s="1"/>
  <c r="FS262" i="12"/>
  <c r="FK262" i="12" s="1"/>
  <c r="CD262" i="12" s="1"/>
  <c r="FZ260" i="12"/>
  <c r="FR260" i="12"/>
  <c r="CP260" i="12" s="1"/>
  <c r="GF258" i="12"/>
  <c r="GF257" i="12"/>
  <c r="FS256" i="12"/>
  <c r="FL253" i="12"/>
  <c r="FR239" i="12"/>
  <c r="FZ237" i="12"/>
  <c r="GF234" i="12"/>
  <c r="GF233" i="12"/>
  <c r="FS233" i="12"/>
  <c r="FS232" i="12"/>
  <c r="FK232" i="12" s="1"/>
  <c r="CD232" i="12" s="1"/>
  <c r="FL230" i="12"/>
  <c r="FK230" i="12" s="1"/>
  <c r="CD230" i="12" s="1"/>
  <c r="FZ224" i="12"/>
  <c r="FS220" i="12"/>
  <c r="FY197" i="12"/>
  <c r="FL196" i="12"/>
  <c r="FS186" i="12"/>
  <c r="FZ183" i="12"/>
  <c r="FZ182" i="12"/>
  <c r="FY180" i="12"/>
  <c r="FL180" i="12"/>
  <c r="FZ178" i="12"/>
  <c r="FY172" i="12"/>
  <c r="FL172" i="12"/>
  <c r="FL168" i="12"/>
  <c r="FL167" i="12"/>
  <c r="FK167" i="12" s="1"/>
  <c r="CD167" i="12" s="1"/>
  <c r="FL165" i="12"/>
  <c r="FL157" i="12"/>
  <c r="FS149" i="12"/>
  <c r="FZ145" i="12"/>
  <c r="FZ144" i="12"/>
  <c r="FR144" i="12"/>
  <c r="CP144" i="12" s="1"/>
  <c r="FL138" i="12"/>
  <c r="FK247" i="12"/>
  <c r="CD247" i="12" s="1"/>
  <c r="FZ211" i="12"/>
  <c r="FK211" i="12" s="1"/>
  <c r="CD211" i="12" s="1"/>
  <c r="FZ209" i="12"/>
  <c r="FZ208" i="12"/>
  <c r="FK208" i="12" s="1"/>
  <c r="CD208" i="12" s="1"/>
  <c r="FS190" i="12"/>
  <c r="FZ187" i="12"/>
  <c r="FZ184" i="12"/>
  <c r="FL181" i="12"/>
  <c r="FL179" i="12"/>
  <c r="FK179" i="12" s="1"/>
  <c r="CD179" i="12" s="1"/>
  <c r="FL177" i="12"/>
  <c r="FL176" i="12"/>
  <c r="FL175" i="12"/>
  <c r="FL173" i="12"/>
  <c r="FL171" i="12"/>
  <c r="FK171" i="12" s="1"/>
  <c r="CD171" i="12" s="1"/>
  <c r="FL170" i="12"/>
  <c r="FL166" i="12"/>
  <c r="FS161" i="12"/>
  <c r="FL142" i="12"/>
  <c r="FL141" i="12"/>
  <c r="FZ329" i="12"/>
  <c r="FL328" i="12"/>
  <c r="FL323" i="12"/>
  <c r="FL322" i="12"/>
  <c r="FL318" i="12"/>
  <c r="FL317" i="12"/>
  <c r="FZ305" i="12"/>
  <c r="FL304" i="12"/>
  <c r="FL301" i="12"/>
  <c r="FL295" i="12"/>
  <c r="FL291" i="12"/>
  <c r="FL289" i="12"/>
  <c r="FK289" i="12" s="1"/>
  <c r="CD289" i="12" s="1"/>
  <c r="FS280" i="12"/>
  <c r="FR278" i="12"/>
  <c r="FZ277" i="12"/>
  <c r="FS271" i="12"/>
  <c r="FL270" i="12"/>
  <c r="FL268" i="12"/>
  <c r="FL264" i="12"/>
  <c r="FZ257" i="12"/>
  <c r="FZ256" i="12"/>
  <c r="FS246" i="12"/>
  <c r="FR244" i="12"/>
  <c r="FL237" i="12"/>
  <c r="FZ233" i="12"/>
  <c r="FK233" i="12" s="1"/>
  <c r="CD233" i="12" s="1"/>
  <c r="GF230" i="12"/>
  <c r="FS228" i="12"/>
  <c r="FK228" i="12" s="1"/>
  <c r="CD228" i="12" s="1"/>
  <c r="FZ218" i="12"/>
  <c r="FK218" i="12" s="1"/>
  <c r="CD218" i="12" s="1"/>
  <c r="FZ216" i="12"/>
  <c r="FZ215" i="12"/>
  <c r="FZ213" i="12"/>
  <c r="FK213" i="12" s="1"/>
  <c r="CD213" i="12" s="1"/>
  <c r="FZ212" i="12"/>
  <c r="FZ207" i="12"/>
  <c r="FZ203" i="12"/>
  <c r="FS194" i="12"/>
  <c r="FK194" i="12" s="1"/>
  <c r="CD194" i="12" s="1"/>
  <c r="FZ191" i="12"/>
  <c r="FK191" i="12" s="1"/>
  <c r="CD191" i="12" s="1"/>
  <c r="FZ186" i="12"/>
  <c r="FZ185" i="12"/>
  <c r="FL182" i="12"/>
  <c r="FL178" i="12"/>
  <c r="FL174" i="12"/>
  <c r="FZ152" i="12"/>
  <c r="FZ150" i="12"/>
  <c r="FK150" i="12" s="1"/>
  <c r="CD150" i="12" s="1"/>
  <c r="FZ148" i="12"/>
  <c r="FZ146" i="12"/>
  <c r="FL143" i="12"/>
  <c r="FS141" i="12"/>
  <c r="FZ125" i="12"/>
  <c r="FK125" i="12" s="1"/>
  <c r="CD125" i="12" s="1"/>
  <c r="FS123" i="12"/>
  <c r="FS119" i="12"/>
  <c r="FL112" i="12"/>
  <c r="FK112" i="12" s="1"/>
  <c r="CD112" i="12" s="1"/>
  <c r="FL104" i="12"/>
  <c r="FK104" i="12" s="1"/>
  <c r="CD104" i="12" s="1"/>
  <c r="FS98" i="12"/>
  <c r="FS93" i="12"/>
  <c r="FS83" i="12"/>
  <c r="FK83" i="12" s="1"/>
  <c r="CD83" i="12" s="1"/>
  <c r="FS82" i="12"/>
  <c r="FS80" i="12"/>
  <c r="FS79" i="12"/>
  <c r="FK79" i="12" s="1"/>
  <c r="CD79" i="12" s="1"/>
  <c r="FS78" i="12"/>
  <c r="FS74" i="12"/>
  <c r="FS72" i="12"/>
  <c r="FS70" i="12"/>
  <c r="FR68" i="12"/>
  <c r="FS66" i="12"/>
  <c r="FK66" i="12" s="1"/>
  <c r="CD66" i="12" s="1"/>
  <c r="FS64" i="12"/>
  <c r="FS62" i="12"/>
  <c r="FR60" i="12"/>
  <c r="FS58" i="12"/>
  <c r="FS56" i="12"/>
  <c r="FS54" i="12"/>
  <c r="FS53" i="12"/>
  <c r="FS48" i="12"/>
  <c r="GF46" i="12"/>
  <c r="FS46" i="12"/>
  <c r="FS45" i="12"/>
  <c r="FR44" i="12"/>
  <c r="FS43" i="12"/>
  <c r="FR40" i="12"/>
  <c r="CP40" i="12" s="1"/>
  <c r="FR36" i="12"/>
  <c r="FZ29" i="12"/>
  <c r="FL25" i="12"/>
  <c r="FY23" i="12"/>
  <c r="FZ21" i="12"/>
  <c r="FZ16" i="12"/>
  <c r="FK16" i="12" s="1"/>
  <c r="CD16" i="12" s="1"/>
  <c r="FS14" i="12"/>
  <c r="FK14" i="12" s="1"/>
  <c r="CD14" i="12" s="1"/>
  <c r="FL131" i="12"/>
  <c r="FK131" i="12" s="1"/>
  <c r="CD131" i="12" s="1"/>
  <c r="FZ127" i="12"/>
  <c r="FS115" i="12"/>
  <c r="FS106" i="12"/>
  <c r="FS100" i="12"/>
  <c r="FZ89" i="12"/>
  <c r="FS75" i="12"/>
  <c r="FS71" i="12"/>
  <c r="FS67" i="12"/>
  <c r="FS63" i="12"/>
  <c r="FS59" i="12"/>
  <c r="FS55" i="12"/>
  <c r="FS51" i="12"/>
  <c r="GF50" i="12"/>
  <c r="FS50" i="12"/>
  <c r="FS38" i="12"/>
  <c r="FZ33" i="12"/>
  <c r="FZ30" i="12"/>
  <c r="FL26" i="12"/>
  <c r="FZ17" i="12"/>
  <c r="FZ12" i="12"/>
  <c r="FS10" i="12"/>
  <c r="FL130" i="12"/>
  <c r="FZ121" i="12"/>
  <c r="FK121" i="12" s="1"/>
  <c r="CD121" i="12" s="1"/>
  <c r="FZ117" i="12"/>
  <c r="FK117" i="12" s="1"/>
  <c r="CD117" i="12" s="1"/>
  <c r="FZ113" i="12"/>
  <c r="FK113" i="12" s="1"/>
  <c r="CD113" i="12" s="1"/>
  <c r="FS111" i="12"/>
  <c r="FS107" i="12"/>
  <c r="FS102" i="12"/>
  <c r="FZ91" i="12"/>
  <c r="FK91" i="12" s="1"/>
  <c r="CD91" i="12" s="1"/>
  <c r="FZ90" i="12"/>
  <c r="FZ84" i="12"/>
  <c r="FZ80" i="12"/>
  <c r="FZ76" i="12"/>
  <c r="FK76" i="12" s="1"/>
  <c r="CD76" i="12" s="1"/>
  <c r="FZ72" i="12"/>
  <c r="FZ64" i="12"/>
  <c r="FZ60" i="12"/>
  <c r="FK60" i="12" s="1"/>
  <c r="CD60" i="12" s="1"/>
  <c r="FZ56" i="12"/>
  <c r="FZ41" i="12"/>
  <c r="FZ34" i="12"/>
  <c r="FL27" i="12"/>
  <c r="FS24" i="12"/>
  <c r="FL21" i="12"/>
  <c r="FZ13" i="12"/>
  <c r="FS140" i="12"/>
  <c r="FS138" i="12"/>
  <c r="FS135" i="12"/>
  <c r="FL132" i="12"/>
  <c r="FL126" i="12"/>
  <c r="FZ123" i="12"/>
  <c r="FY121" i="12"/>
  <c r="CP121" i="12" s="1"/>
  <c r="FZ119" i="12"/>
  <c r="FS103" i="12"/>
  <c r="FZ97" i="12"/>
  <c r="FZ86" i="12"/>
  <c r="FY85" i="12"/>
  <c r="FZ77" i="12"/>
  <c r="FZ73" i="12"/>
  <c r="FZ69" i="12"/>
  <c r="FZ65" i="12"/>
  <c r="FZ61" i="12"/>
  <c r="FZ57" i="12"/>
  <c r="FZ53" i="12"/>
  <c r="FZ45" i="12"/>
  <c r="FY44" i="12"/>
  <c r="FZ42" i="12"/>
  <c r="FK42" i="12" s="1"/>
  <c r="CD42" i="12" s="1"/>
  <c r="FZ37" i="12"/>
  <c r="FY31" i="12"/>
  <c r="CP31" i="12" s="1"/>
  <c r="FL30" i="12"/>
  <c r="FS23" i="12"/>
  <c r="FK23" i="12" s="1"/>
  <c r="CD23" i="12" s="1"/>
  <c r="FL22" i="12"/>
  <c r="FK22" i="12" s="1"/>
  <c r="CD22" i="12" s="1"/>
  <c r="FY15" i="12"/>
  <c r="FR10" i="12"/>
  <c r="CP10" i="12" s="1"/>
  <c r="FZ160" i="12"/>
  <c r="FR160" i="12"/>
  <c r="FZ158" i="12"/>
  <c r="FS157" i="12"/>
  <c r="FZ153" i="12"/>
  <c r="FZ149" i="12"/>
  <c r="FL146" i="12"/>
  <c r="FK146" i="12" s="1"/>
  <c r="CD146" i="12" s="1"/>
  <c r="FY145" i="12"/>
  <c r="FL145" i="12"/>
  <c r="GF140" i="12"/>
  <c r="GF132" i="12"/>
  <c r="CP132" i="12" s="1"/>
  <c r="FS132" i="12"/>
  <c r="FS130" i="12"/>
  <c r="GF129" i="12"/>
  <c r="CP129" i="12" s="1"/>
  <c r="FL128" i="12"/>
  <c r="FL118" i="12"/>
  <c r="FR116" i="12"/>
  <c r="CP116" i="12" s="1"/>
  <c r="FZ115" i="12"/>
  <c r="FZ109" i="12"/>
  <c r="FK109" i="12" s="1"/>
  <c r="CD109" i="12" s="1"/>
  <c r="FR109" i="12"/>
  <c r="FZ107" i="12"/>
  <c r="FZ105" i="12"/>
  <c r="FR102" i="12"/>
  <c r="FZ101" i="12"/>
  <c r="FR101" i="12"/>
  <c r="FZ99" i="12"/>
  <c r="FK99" i="12" s="1"/>
  <c r="CD99" i="12" s="1"/>
  <c r="FZ98" i="12"/>
  <c r="FY96" i="12"/>
  <c r="FL95" i="12"/>
  <c r="FY91" i="12"/>
  <c r="FY90" i="12"/>
  <c r="FL90" i="12"/>
  <c r="FZ78" i="12"/>
  <c r="FY76" i="12"/>
  <c r="FZ74" i="12"/>
  <c r="FZ70" i="12"/>
  <c r="FY68" i="12"/>
  <c r="FL67" i="12"/>
  <c r="FY60" i="12"/>
  <c r="FL59" i="12"/>
  <c r="FY52" i="12"/>
  <c r="CP52" i="12" s="1"/>
  <c r="FZ49" i="12"/>
  <c r="FY48" i="12"/>
  <c r="CP48" i="12" s="1"/>
  <c r="FR47" i="12"/>
  <c r="CP47" i="12" s="1"/>
  <c r="FZ46" i="12"/>
  <c r="FY39" i="12"/>
  <c r="CP39" i="12" s="1"/>
  <c r="FZ38" i="12"/>
  <c r="FY36" i="12"/>
  <c r="FL34" i="12"/>
  <c r="FL31" i="12"/>
  <c r="GF28" i="12"/>
  <c r="FS28" i="12"/>
  <c r="GF27" i="12"/>
  <c r="CP27" i="12" s="1"/>
  <c r="FS27" i="12"/>
  <c r="GF26" i="12"/>
  <c r="FS26" i="12"/>
  <c r="GF22" i="12"/>
  <c r="FS21" i="12"/>
  <c r="FS20" i="12"/>
  <c r="FK20" i="12" s="1"/>
  <c r="CD20" i="12" s="1"/>
  <c r="FY18" i="12"/>
  <c r="FL18" i="12"/>
  <c r="GF15" i="12"/>
  <c r="FY11" i="12"/>
  <c r="GF128" i="12"/>
  <c r="FS128" i="12"/>
  <c r="GF125" i="12"/>
  <c r="CP125" i="12" s="1"/>
  <c r="FY109" i="12"/>
  <c r="FY105" i="12"/>
  <c r="FZ103" i="12"/>
  <c r="FY95" i="12"/>
  <c r="FY92" i="12"/>
  <c r="FS89" i="12"/>
  <c r="FL63" i="12"/>
  <c r="FK63" i="12" s="1"/>
  <c r="CD63" i="12" s="1"/>
  <c r="FL55" i="12"/>
  <c r="FL51" i="12"/>
  <c r="FK51" i="12" s="1"/>
  <c r="CD51" i="12" s="1"/>
  <c r="FY43" i="12"/>
  <c r="CP43" i="12" s="1"/>
  <c r="FR28" i="12"/>
  <c r="GF18" i="12"/>
  <c r="FS18" i="12"/>
  <c r="GF11" i="12"/>
  <c r="FR137" i="12"/>
  <c r="CP137" i="12" s="1"/>
  <c r="FY120" i="12"/>
  <c r="FK120" i="12"/>
  <c r="CD120" i="12" s="1"/>
  <c r="GF113" i="12"/>
  <c r="FY112" i="12"/>
  <c r="FY99" i="12"/>
  <c r="FY98" i="12"/>
  <c r="FS90" i="12"/>
  <c r="FY83" i="12"/>
  <c r="FY82" i="12"/>
  <c r="FY79" i="12"/>
  <c r="FY71" i="12"/>
  <c r="CP71" i="12" s="1"/>
  <c r="FY63" i="12"/>
  <c r="CP63" i="12" s="1"/>
  <c r="FL62" i="12"/>
  <c r="FK62" i="12" s="1"/>
  <c r="CD62" i="12" s="1"/>
  <c r="FL58" i="12"/>
  <c r="FK58" i="12" s="1"/>
  <c r="CD58" i="12" s="1"/>
  <c r="FY55" i="12"/>
  <c r="CP55" i="12" s="1"/>
  <c r="FL54" i="12"/>
  <c r="FY51" i="12"/>
  <c r="CP51" i="12" s="1"/>
  <c r="FL46" i="12"/>
  <c r="FL43" i="12"/>
  <c r="FS40" i="12"/>
  <c r="FL39" i="12"/>
  <c r="FK39" i="12" s="1"/>
  <c r="CD39" i="12" s="1"/>
  <c r="FL38" i="12"/>
  <c r="FS33" i="12"/>
  <c r="FS31" i="12"/>
  <c r="GF30" i="12"/>
  <c r="FS30" i="12"/>
  <c r="FZ25" i="12"/>
  <c r="FS15" i="12"/>
  <c r="FK15" i="12" s="1"/>
  <c r="CD15" i="12" s="1"/>
  <c r="GF12" i="12"/>
  <c r="FS12" i="12"/>
  <c r="FL10" i="12"/>
  <c r="FY350" i="12"/>
  <c r="GF342" i="12"/>
  <c r="GF337" i="12"/>
  <c r="FY330" i="12"/>
  <c r="CP330" i="12" s="1"/>
  <c r="GF320" i="12"/>
  <c r="GF319" i="12"/>
  <c r="CP319" i="12" s="1"/>
  <c r="GF307" i="12"/>
  <c r="FY302" i="12"/>
  <c r="FY288" i="12"/>
  <c r="FY271" i="12"/>
  <c r="CP271" i="12" s="1"/>
  <c r="FR268" i="12"/>
  <c r="FY266" i="12"/>
  <c r="FR261" i="12"/>
  <c r="FY257" i="12"/>
  <c r="FY256" i="12"/>
  <c r="FR247" i="12"/>
  <c r="GF244" i="12"/>
  <c r="FR340" i="12"/>
  <c r="FY326" i="12"/>
  <c r="CP326" i="12" s="1"/>
  <c r="FR324" i="12"/>
  <c r="FY316" i="12"/>
  <c r="FR312" i="12"/>
  <c r="FY270" i="12"/>
  <c r="CP270" i="12" s="1"/>
  <c r="GF264" i="12"/>
  <c r="FR254" i="12"/>
  <c r="CP254" i="12" s="1"/>
  <c r="FR253" i="12"/>
  <c r="FY249" i="12"/>
  <c r="FY248" i="12"/>
  <c r="GF349" i="12"/>
  <c r="FR320" i="12"/>
  <c r="GF315" i="12"/>
  <c r="FR308" i="12"/>
  <c r="GF290" i="12"/>
  <c r="GF286" i="12"/>
  <c r="GF284" i="12"/>
  <c r="GF256" i="12"/>
  <c r="FY255" i="12"/>
  <c r="CP255" i="12" s="1"/>
  <c r="GF350" i="12"/>
  <c r="FY340" i="12"/>
  <c r="FY348" i="12"/>
  <c r="FR338" i="12"/>
  <c r="FR334" i="12"/>
  <c r="FR333" i="12"/>
  <c r="CP333" i="12" s="1"/>
  <c r="FY322" i="12"/>
  <c r="FY310" i="12"/>
  <c r="CP310" i="12" s="1"/>
  <c r="FY307" i="12"/>
  <c r="FR288" i="12"/>
  <c r="GF285" i="12"/>
  <c r="GF278" i="12"/>
  <c r="FR273" i="12"/>
  <c r="FY268" i="12"/>
  <c r="FR265" i="12"/>
  <c r="FR328" i="12"/>
  <c r="FR304" i="12"/>
  <c r="FY298" i="12"/>
  <c r="FY297" i="12"/>
  <c r="FR294" i="12"/>
  <c r="FR290" i="12"/>
  <c r="FR287" i="12"/>
  <c r="CP287" i="12" s="1"/>
  <c r="GF340" i="12"/>
  <c r="GF339" i="12"/>
  <c r="CP339" i="12" s="1"/>
  <c r="FY337" i="12"/>
  <c r="GF324" i="12"/>
  <c r="GF323" i="12"/>
  <c r="FR316" i="12"/>
  <c r="GF296" i="12"/>
  <c r="FR291" i="12"/>
  <c r="GF282" i="12"/>
  <c r="GF279" i="12"/>
  <c r="FY276" i="12"/>
  <c r="GF268" i="12"/>
  <c r="GF240" i="12"/>
  <c r="FY239" i="12"/>
  <c r="FR223" i="12"/>
  <c r="FR220" i="12"/>
  <c r="CP220" i="12" s="1"/>
  <c r="GF209" i="12"/>
  <c r="GF208" i="12"/>
  <c r="GF206" i="12"/>
  <c r="FY199" i="12"/>
  <c r="GF193" i="12"/>
  <c r="FY185" i="12"/>
  <c r="FR178" i="12"/>
  <c r="CP178" i="12" s="1"/>
  <c r="FY175" i="12"/>
  <c r="GF169" i="12"/>
  <c r="GF161" i="12"/>
  <c r="GF160" i="12"/>
  <c r="FY155" i="12"/>
  <c r="FY150" i="12"/>
  <c r="FR148" i="12"/>
  <c r="FR146" i="12"/>
  <c r="GF139" i="12"/>
  <c r="GF138" i="12"/>
  <c r="GF135" i="12"/>
  <c r="FY130" i="12"/>
  <c r="CP130" i="12" s="1"/>
  <c r="FY122" i="12"/>
  <c r="CP122" i="12" s="1"/>
  <c r="FR120" i="12"/>
  <c r="FR117" i="12"/>
  <c r="GF115" i="12"/>
  <c r="FY110" i="12"/>
  <c r="FR105" i="12"/>
  <c r="CP105" i="12" s="1"/>
  <c r="GF95" i="12"/>
  <c r="FY94" i="12"/>
  <c r="FR92" i="12"/>
  <c r="FR91" i="12"/>
  <c r="FR90" i="12"/>
  <c r="FY89" i="12"/>
  <c r="GF80" i="12"/>
  <c r="CP80" i="12" s="1"/>
  <c r="FY77" i="12"/>
  <c r="GF64" i="12"/>
  <c r="CP64" i="12" s="1"/>
  <c r="FY61" i="12"/>
  <c r="FR22" i="12"/>
  <c r="FR21" i="12"/>
  <c r="GF17" i="12"/>
  <c r="CP17" i="12" s="1"/>
  <c r="FY236" i="12"/>
  <c r="FY228" i="12"/>
  <c r="GF224" i="12"/>
  <c r="FR217" i="12"/>
  <c r="CP217" i="12" s="1"/>
  <c r="GF207" i="12"/>
  <c r="GF203" i="12"/>
  <c r="FR197" i="12"/>
  <c r="GF188" i="12"/>
  <c r="GF187" i="12"/>
  <c r="CP187" i="12" s="1"/>
  <c r="FR173" i="12"/>
  <c r="FR172" i="12"/>
  <c r="GF164" i="12"/>
  <c r="GF163" i="12"/>
  <c r="FR149" i="12"/>
  <c r="FY123" i="12"/>
  <c r="FY117" i="12"/>
  <c r="GF96" i="12"/>
  <c r="GF83" i="12"/>
  <c r="GF79" i="12"/>
  <c r="FR69" i="12"/>
  <c r="FR53" i="12"/>
  <c r="FY49" i="12"/>
  <c r="FY41" i="12"/>
  <c r="FY29" i="12"/>
  <c r="GF24" i="12"/>
  <c r="CP24" i="12" s="1"/>
  <c r="GF23" i="12"/>
  <c r="FY12" i="12"/>
  <c r="FR241" i="12"/>
  <c r="FY237" i="12"/>
  <c r="FR234" i="12"/>
  <c r="FR233" i="12"/>
  <c r="FY141" i="12"/>
  <c r="CP141" i="12" s="1"/>
  <c r="FR133" i="12"/>
  <c r="CP133" i="12" s="1"/>
  <c r="GF112" i="12"/>
  <c r="FY106" i="12"/>
  <c r="FR104" i="12"/>
  <c r="CP104" i="12" s="1"/>
  <c r="GF100" i="12"/>
  <c r="GF99" i="12"/>
  <c r="GF98" i="12"/>
  <c r="FY87" i="12"/>
  <c r="GF76" i="12"/>
  <c r="FY73" i="12"/>
  <c r="GF60" i="12"/>
  <c r="FY57" i="12"/>
  <c r="FY50" i="12"/>
  <c r="FR45" i="12"/>
  <c r="FY30" i="12"/>
  <c r="FY22" i="12"/>
  <c r="FY20" i="12"/>
  <c r="FR16" i="12"/>
  <c r="FY13" i="12"/>
  <c r="FY167" i="12"/>
  <c r="CP167" i="12" s="1"/>
  <c r="FR162" i="12"/>
  <c r="FR161" i="12"/>
  <c r="GF153" i="12"/>
  <c r="FY148" i="12"/>
  <c r="FY146" i="12"/>
  <c r="FY107" i="12"/>
  <c r="GF249" i="12"/>
  <c r="GF248" i="12"/>
  <c r="FR246" i="12"/>
  <c r="FR245" i="12"/>
  <c r="CP245" i="12" s="1"/>
  <c r="GF238" i="12"/>
  <c r="CP238" i="12" s="1"/>
  <c r="GF237" i="12"/>
  <c r="GF236" i="12"/>
  <c r="GF229" i="12"/>
  <c r="CP229" i="12" s="1"/>
  <c r="GF228" i="12"/>
  <c r="FY227" i="12"/>
  <c r="CP227" i="12" s="1"/>
  <c r="FR226" i="12"/>
  <c r="FR225" i="12"/>
  <c r="CP225" i="12" s="1"/>
  <c r="GF222" i="12"/>
  <c r="FY214" i="12"/>
  <c r="FY212" i="12"/>
  <c r="FY211" i="12"/>
  <c r="CP211" i="12" s="1"/>
  <c r="FY210" i="12"/>
  <c r="FR208" i="12"/>
  <c r="CP208" i="12" s="1"/>
  <c r="FR207" i="12"/>
  <c r="FR204" i="12"/>
  <c r="CP204" i="12" s="1"/>
  <c r="FR203" i="12"/>
  <c r="GF199" i="12"/>
  <c r="FY195" i="12"/>
  <c r="CP195" i="12" s="1"/>
  <c r="FY191" i="12"/>
  <c r="CP191" i="12" s="1"/>
  <c r="FR189" i="12"/>
  <c r="FR188" i="12"/>
  <c r="GF185" i="12"/>
  <c r="GF176" i="12"/>
  <c r="CP176" i="12" s="1"/>
  <c r="GF175" i="12"/>
  <c r="FR165" i="12"/>
  <c r="FR164" i="12"/>
  <c r="FY160" i="12"/>
  <c r="FY134" i="12"/>
  <c r="CP134" i="12" s="1"/>
  <c r="FY126" i="12"/>
  <c r="CP126" i="12" s="1"/>
  <c r="GF120" i="12"/>
  <c r="FY113" i="12"/>
  <c r="GF108" i="12"/>
  <c r="GF107" i="12"/>
  <c r="FY101" i="12"/>
  <c r="FR96" i="12"/>
  <c r="GF93" i="12"/>
  <c r="GF89" i="12"/>
  <c r="GF88" i="12"/>
  <c r="CP88" i="12" s="1"/>
  <c r="FR84" i="12"/>
  <c r="FR83" i="12"/>
  <c r="FR82" i="12"/>
  <c r="GF72" i="12"/>
  <c r="CP72" i="12" s="1"/>
  <c r="FY69" i="12"/>
  <c r="FR66" i="12"/>
  <c r="CP66" i="12" s="1"/>
  <c r="GF56" i="12"/>
  <c r="FY53" i="12"/>
  <c r="GF49" i="12"/>
  <c r="GF41" i="12"/>
  <c r="FR38" i="12"/>
  <c r="CP38" i="12" s="1"/>
  <c r="GF29" i="12"/>
  <c r="FR25" i="12"/>
  <c r="CP25" i="12" s="1"/>
  <c r="GF13" i="12"/>
  <c r="FY284" i="12"/>
  <c r="FR280" i="12"/>
  <c r="FY274" i="12"/>
  <c r="CP274" i="12" s="1"/>
  <c r="FY273" i="12"/>
  <c r="FY272" i="12"/>
  <c r="CP272" i="12" s="1"/>
  <c r="FY264" i="12"/>
  <c r="FY253" i="12"/>
  <c r="FY252" i="12"/>
  <c r="FY241" i="12"/>
  <c r="FY240" i="12"/>
  <c r="FY233" i="12"/>
  <c r="FY232" i="12"/>
  <c r="CP232" i="12" s="1"/>
  <c r="FR231" i="12"/>
  <c r="FR224" i="12"/>
  <c r="GF219" i="12"/>
  <c r="CP219" i="12" s="1"/>
  <c r="FY209" i="12"/>
  <c r="CP209" i="12" s="1"/>
  <c r="FY207" i="12"/>
  <c r="FR205" i="12"/>
  <c r="FR201" i="12"/>
  <c r="CP201" i="12" s="1"/>
  <c r="FR190" i="12"/>
  <c r="FR184" i="12"/>
  <c r="FR183" i="12"/>
  <c r="CP183" i="12" s="1"/>
  <c r="FR181" i="12"/>
  <c r="FR180" i="12"/>
  <c r="FY169" i="12"/>
  <c r="FR166" i="12"/>
  <c r="CP166" i="12" s="1"/>
  <c r="FY163" i="12"/>
  <c r="FY158" i="12"/>
  <c r="FR153" i="12"/>
  <c r="GF145" i="12"/>
  <c r="FY135" i="12"/>
  <c r="FY114" i="12"/>
  <c r="FY102" i="12"/>
  <c r="FR100" i="12"/>
  <c r="CP100" i="12" s="1"/>
  <c r="FR99" i="12"/>
  <c r="FY97" i="12"/>
  <c r="GF92" i="12"/>
  <c r="GF91" i="12"/>
  <c r="GF90" i="12"/>
  <c r="GF87" i="12"/>
  <c r="FR77" i="12"/>
  <c r="FR76" i="12"/>
  <c r="GF67" i="12"/>
  <c r="CP67" i="12" s="1"/>
  <c r="FR61" i="12"/>
  <c r="FR56" i="12"/>
  <c r="FY45" i="12"/>
  <c r="GF21" i="12"/>
  <c r="GF20" i="12"/>
  <c r="GF19" i="12"/>
  <c r="CP19" i="12" s="1"/>
  <c r="FY16" i="12"/>
  <c r="FY184" i="12"/>
  <c r="GF136" i="12"/>
  <c r="CP136" i="12" s="1"/>
  <c r="FY338" i="12"/>
  <c r="FR337" i="12"/>
  <c r="FZ336" i="12"/>
  <c r="FY324" i="12"/>
  <c r="FR321" i="12"/>
  <c r="FR313" i="12"/>
  <c r="GF308" i="12"/>
  <c r="FS297" i="12"/>
  <c r="FL294" i="12"/>
  <c r="FY282" i="12"/>
  <c r="CP282" i="12" s="1"/>
  <c r="FY279" i="12"/>
  <c r="FS279" i="12"/>
  <c r="FL269" i="12"/>
  <c r="FS347" i="12"/>
  <c r="FL338" i="12"/>
  <c r="FK338" i="12" s="1"/>
  <c r="CD338" i="12" s="1"/>
  <c r="FR329" i="12"/>
  <c r="FS323" i="12"/>
  <c r="FL320" i="12"/>
  <c r="GF316" i="12"/>
  <c r="FS315" i="12"/>
  <c r="FL312" i="12"/>
  <c r="FZ307" i="12"/>
  <c r="FY304" i="12"/>
  <c r="FR301" i="12"/>
  <c r="GF297" i="12"/>
  <c r="FR292" i="12"/>
  <c r="CP292" i="12" s="1"/>
  <c r="FR289" i="12"/>
  <c r="FR286" i="12"/>
  <c r="FY346" i="12"/>
  <c r="CP346" i="12" s="1"/>
  <c r="FZ345" i="12"/>
  <c r="FK345" i="12" s="1"/>
  <c r="CD345" i="12" s="1"/>
  <c r="FY294" i="12"/>
  <c r="FL348" i="12"/>
  <c r="FK348" i="12" s="1"/>
  <c r="CD348" i="12" s="1"/>
  <c r="FZ347" i="12"/>
  <c r="FL346" i="12"/>
  <c r="FR345" i="12"/>
  <c r="CP345" i="12" s="1"/>
  <c r="FL337" i="12"/>
  <c r="FK337" i="12" s="1"/>
  <c r="CD337" i="12" s="1"/>
  <c r="FY336" i="12"/>
  <c r="CP336" i="12" s="1"/>
  <c r="FL336" i="12"/>
  <c r="FZ323" i="12"/>
  <c r="FY320" i="12"/>
  <c r="FY312" i="12"/>
  <c r="FR309" i="12"/>
  <c r="CP309" i="12" s="1"/>
  <c r="GF304" i="12"/>
  <c r="FZ296" i="12"/>
  <c r="FK296" i="12" s="1"/>
  <c r="CD296" i="12" s="1"/>
  <c r="FL342" i="12"/>
  <c r="FR341" i="12"/>
  <c r="FS333" i="12"/>
  <c r="GF332" i="12"/>
  <c r="GF331" i="12"/>
  <c r="FZ331" i="12"/>
  <c r="FS331" i="12"/>
  <c r="FY328" i="12"/>
  <c r="FR317" i="12"/>
  <c r="CP317" i="12" s="1"/>
  <c r="FS311" i="12"/>
  <c r="FL308" i="12"/>
  <c r="FZ303" i="12"/>
  <c r="FY300" i="12"/>
  <c r="FY291" i="12"/>
  <c r="FS288" i="12"/>
  <c r="FR332" i="12"/>
  <c r="FL332" i="12"/>
  <c r="FS346" i="12"/>
  <c r="GF328" i="12"/>
  <c r="FS327" i="12"/>
  <c r="FL324" i="12"/>
  <c r="FZ319" i="12"/>
  <c r="FZ311" i="12"/>
  <c r="FK309" i="12"/>
  <c r="CD309" i="12" s="1"/>
  <c r="FY308" i="12"/>
  <c r="FR305" i="12"/>
  <c r="GF300" i="12"/>
  <c r="FL297" i="12"/>
  <c r="FZ293" i="12"/>
  <c r="GF291" i="12"/>
  <c r="GF288" i="12"/>
  <c r="FS285" i="12"/>
  <c r="FK225" i="12"/>
  <c r="CD225" i="12" s="1"/>
  <c r="FS290" i="12"/>
  <c r="FY277" i="12"/>
  <c r="FR266" i="12"/>
  <c r="FY289" i="12"/>
  <c r="FS273" i="12"/>
  <c r="FK273" i="12" s="1"/>
  <c r="CD273" i="12" s="1"/>
  <c r="FR262" i="12"/>
  <c r="CP262" i="12" s="1"/>
  <c r="FY246" i="12"/>
  <c r="FS241" i="12"/>
  <c r="FK241" i="12" s="1"/>
  <c r="CD241" i="12" s="1"/>
  <c r="FS238" i="12"/>
  <c r="FY231" i="12"/>
  <c r="FZ220" i="12"/>
  <c r="FR213" i="12"/>
  <c r="FS282" i="12"/>
  <c r="FS277" i="12"/>
  <c r="FS272" i="12"/>
  <c r="FK272" i="12" s="1"/>
  <c r="CD272" i="12" s="1"/>
  <c r="FY269" i="12"/>
  <c r="CP269" i="12" s="1"/>
  <c r="FY250" i="12"/>
  <c r="CP250" i="12" s="1"/>
  <c r="FS245" i="12"/>
  <c r="FS242" i="12"/>
  <c r="FK242" i="12" s="1"/>
  <c r="CD242" i="12" s="1"/>
  <c r="FY235" i="12"/>
  <c r="CP235" i="12" s="1"/>
  <c r="GF223" i="12"/>
  <c r="FR221" i="12"/>
  <c r="FZ217" i="12"/>
  <c r="FS294" i="12"/>
  <c r="FY281" i="12"/>
  <c r="FY265" i="12"/>
  <c r="FL265" i="12"/>
  <c r="FK248" i="12"/>
  <c r="CD248" i="12" s="1"/>
  <c r="FY293" i="12"/>
  <c r="CP293" i="12" s="1"/>
  <c r="FS269" i="12"/>
  <c r="FY261" i="12"/>
  <c r="FY258" i="12"/>
  <c r="FS253" i="12"/>
  <c r="FK252" i="12"/>
  <c r="CD252" i="12" s="1"/>
  <c r="FS250" i="12"/>
  <c r="FK250" i="12" s="1"/>
  <c r="CD250" i="12" s="1"/>
  <c r="FY243" i="12"/>
  <c r="FY226" i="12"/>
  <c r="FL221" i="12"/>
  <c r="FK221" i="12" s="1"/>
  <c r="CD221" i="12" s="1"/>
  <c r="FS286" i="12"/>
  <c r="FK286" i="12" s="1"/>
  <c r="CD286" i="12" s="1"/>
  <c r="FS276" i="12"/>
  <c r="FS268" i="12"/>
  <c r="FK268" i="12" s="1"/>
  <c r="CD268" i="12" s="1"/>
  <c r="GF265" i="12"/>
  <c r="FS265" i="12"/>
  <c r="FS257" i="12"/>
  <c r="FS254" i="12"/>
  <c r="FK254" i="12" s="1"/>
  <c r="CD254" i="12" s="1"/>
  <c r="FY247" i="12"/>
  <c r="FK235" i="12"/>
  <c r="CD235" i="12" s="1"/>
  <c r="FY230" i="12"/>
  <c r="FR216" i="12"/>
  <c r="CP216" i="12" s="1"/>
  <c r="FK203" i="12"/>
  <c r="CD203" i="12" s="1"/>
  <c r="FS298" i="12"/>
  <c r="FY285" i="12"/>
  <c r="FY275" i="12"/>
  <c r="FS274" i="12"/>
  <c r="FY267" i="12"/>
  <c r="CP267" i="12" s="1"/>
  <c r="FS266" i="12"/>
  <c r="FK266" i="12" s="1"/>
  <c r="CD266" i="12" s="1"/>
  <c r="FS261" i="12"/>
  <c r="FS258" i="12"/>
  <c r="FY251" i="12"/>
  <c r="FY234" i="12"/>
  <c r="FS229" i="12"/>
  <c r="FS226" i="12"/>
  <c r="GF212" i="12"/>
  <c r="FL205" i="12"/>
  <c r="FR200" i="12"/>
  <c r="FR218" i="12"/>
  <c r="CP218" i="12" s="1"/>
  <c r="FR210" i="12"/>
  <c r="FR202" i="12"/>
  <c r="CP202" i="12" s="1"/>
  <c r="FS196" i="12"/>
  <c r="FL195" i="12"/>
  <c r="FK195" i="12" s="1"/>
  <c r="CD195" i="12" s="1"/>
  <c r="FR194" i="12"/>
  <c r="CP194" i="12" s="1"/>
  <c r="FZ188" i="12"/>
  <c r="FS180" i="12"/>
  <c r="FY177" i="12"/>
  <c r="FR174" i="12"/>
  <c r="FZ168" i="12"/>
  <c r="FS164" i="12"/>
  <c r="FY156" i="12"/>
  <c r="FY154" i="12"/>
  <c r="FL151" i="12"/>
  <c r="FZ222" i="12"/>
  <c r="FK222" i="12" s="1"/>
  <c r="CD222" i="12" s="1"/>
  <c r="FZ214" i="12"/>
  <c r="FZ206" i="12"/>
  <c r="FK206" i="12" s="1"/>
  <c r="CD206" i="12" s="1"/>
  <c r="FZ198" i="12"/>
  <c r="FK198" i="12" s="1"/>
  <c r="CD198" i="12" s="1"/>
  <c r="FZ196" i="12"/>
  <c r="FY193" i="12"/>
  <c r="CP193" i="12" s="1"/>
  <c r="FS176" i="12"/>
  <c r="FY173" i="12"/>
  <c r="FR170" i="12"/>
  <c r="CP170" i="12" s="1"/>
  <c r="FZ164" i="12"/>
  <c r="FS153" i="12"/>
  <c r="FL223" i="12"/>
  <c r="FK223" i="12" s="1"/>
  <c r="CD223" i="12" s="1"/>
  <c r="GF221" i="12"/>
  <c r="FL215" i="12"/>
  <c r="FK215" i="12" s="1"/>
  <c r="CD215" i="12" s="1"/>
  <c r="GF213" i="12"/>
  <c r="FL207" i="12"/>
  <c r="GF205" i="12"/>
  <c r="FL199" i="12"/>
  <c r="GF197" i="12"/>
  <c r="FL197" i="12"/>
  <c r="FR196" i="12"/>
  <c r="CP196" i="12" s="1"/>
  <c r="FL189" i="12"/>
  <c r="GF177" i="12"/>
  <c r="FL169" i="12"/>
  <c r="GF156" i="12"/>
  <c r="FR222" i="12"/>
  <c r="FR214" i="12"/>
  <c r="FR206" i="12"/>
  <c r="CP206" i="12" s="1"/>
  <c r="FR198" i="12"/>
  <c r="CP198" i="12" s="1"/>
  <c r="FS192" i="12"/>
  <c r="FY189" i="12"/>
  <c r="FR186" i="12"/>
  <c r="CP186" i="12" s="1"/>
  <c r="FR182" i="12"/>
  <c r="CP182" i="12" s="1"/>
  <c r="FS172" i="12"/>
  <c r="GF118" i="12"/>
  <c r="CP118" i="12" s="1"/>
  <c r="FZ118" i="12"/>
  <c r="FZ210" i="12"/>
  <c r="FZ202" i="12"/>
  <c r="FK202" i="12" s="1"/>
  <c r="CD202" i="12" s="1"/>
  <c r="FS188" i="12"/>
  <c r="FY181" i="12"/>
  <c r="FS168" i="12"/>
  <c r="FY165" i="12"/>
  <c r="FY159" i="12"/>
  <c r="FR157" i="12"/>
  <c r="CP157" i="12" s="1"/>
  <c r="FZ155" i="12"/>
  <c r="FZ147" i="12"/>
  <c r="FL123" i="12"/>
  <c r="FY115" i="12"/>
  <c r="FR112" i="12"/>
  <c r="FR111" i="12"/>
  <c r="FL111" i="12"/>
  <c r="GF106" i="12"/>
  <c r="FZ106" i="12"/>
  <c r="FZ96" i="12"/>
  <c r="FK96" i="12" s="1"/>
  <c r="CD96" i="12" s="1"/>
  <c r="GF162" i="12"/>
  <c r="FL156" i="12"/>
  <c r="FK156" i="12" s="1"/>
  <c r="CD156" i="12" s="1"/>
  <c r="GF154" i="12"/>
  <c r="FL148" i="12"/>
  <c r="GF146" i="12"/>
  <c r="FY142" i="12"/>
  <c r="FR140" i="12"/>
  <c r="FZ139" i="12"/>
  <c r="FZ138" i="12"/>
  <c r="FZ134" i="12"/>
  <c r="FY131" i="12"/>
  <c r="GF127" i="12"/>
  <c r="FZ126" i="12"/>
  <c r="FS114" i="12"/>
  <c r="FY103" i="12"/>
  <c r="FR97" i="12"/>
  <c r="FL97" i="12"/>
  <c r="FR86" i="12"/>
  <c r="FR163" i="12"/>
  <c r="FR155" i="12"/>
  <c r="CP155" i="12" s="1"/>
  <c r="FR147" i="12"/>
  <c r="CP147" i="12" s="1"/>
  <c r="FS143" i="12"/>
  <c r="FR139" i="12"/>
  <c r="FR119" i="12"/>
  <c r="CP119" i="12" s="1"/>
  <c r="FL119" i="12"/>
  <c r="GF114" i="12"/>
  <c r="FZ114" i="12"/>
  <c r="FS193" i="12"/>
  <c r="FK193" i="12" s="1"/>
  <c r="CD193" i="12" s="1"/>
  <c r="FS189" i="12"/>
  <c r="FS181" i="12"/>
  <c r="FS177" i="12"/>
  <c r="FS173" i="12"/>
  <c r="FS169" i="12"/>
  <c r="FS165" i="12"/>
  <c r="FS162" i="12"/>
  <c r="FS159" i="12"/>
  <c r="FS154" i="12"/>
  <c r="FK154" i="12" s="1"/>
  <c r="CD154" i="12" s="1"/>
  <c r="FS151" i="12"/>
  <c r="FS148" i="12"/>
  <c r="GF142" i="12"/>
  <c r="FL140" i="12"/>
  <c r="FS122" i="12"/>
  <c r="FY111" i="12"/>
  <c r="FR108" i="12"/>
  <c r="FR107" i="12"/>
  <c r="FL107" i="12"/>
  <c r="GF102" i="12"/>
  <c r="FZ102" i="12"/>
  <c r="FK102" i="12" s="1"/>
  <c r="CD102" i="12" s="1"/>
  <c r="FK87" i="12"/>
  <c r="CD87" i="12" s="1"/>
  <c r="FY86" i="12"/>
  <c r="FZ159" i="12"/>
  <c r="FZ151" i="12"/>
  <c r="FZ143" i="12"/>
  <c r="FL139" i="12"/>
  <c r="FY138" i="12"/>
  <c r="FL135" i="12"/>
  <c r="GF131" i="12"/>
  <c r="FZ130" i="12"/>
  <c r="FR128" i="12"/>
  <c r="CP128" i="12" s="1"/>
  <c r="FL127" i="12"/>
  <c r="FS110" i="12"/>
  <c r="FR94" i="12"/>
  <c r="FL160" i="12"/>
  <c r="GF158" i="12"/>
  <c r="FL152" i="12"/>
  <c r="FK152" i="12" s="1"/>
  <c r="CD152" i="12" s="1"/>
  <c r="GF150" i="12"/>
  <c r="FL144" i="12"/>
  <c r="GF123" i="12"/>
  <c r="FZ122" i="12"/>
  <c r="FR115" i="12"/>
  <c r="FL115" i="12"/>
  <c r="GF110" i="12"/>
  <c r="FZ110" i="12"/>
  <c r="FK108" i="12"/>
  <c r="CD108" i="12" s="1"/>
  <c r="FZ88" i="12"/>
  <c r="FK88" i="12" s="1"/>
  <c r="CD88" i="12" s="1"/>
  <c r="FR159" i="12"/>
  <c r="FR151" i="12"/>
  <c r="CP151" i="12" s="1"/>
  <c r="FS134" i="12"/>
  <c r="FY127" i="12"/>
  <c r="FS118" i="12"/>
  <c r="FR103" i="12"/>
  <c r="FL103" i="12"/>
  <c r="FK94" i="12"/>
  <c r="CD94" i="12" s="1"/>
  <c r="FR89" i="12"/>
  <c r="FL89" i="12"/>
  <c r="FY78" i="12"/>
  <c r="CP78" i="12" s="1"/>
  <c r="FR74" i="12"/>
  <c r="FZ68" i="12"/>
  <c r="FK68" i="12" s="1"/>
  <c r="CD68" i="12" s="1"/>
  <c r="FR58" i="12"/>
  <c r="CP58" i="12" s="1"/>
  <c r="FZ52" i="12"/>
  <c r="FK52" i="12" s="1"/>
  <c r="CD52" i="12" s="1"/>
  <c r="FL49" i="12"/>
  <c r="GF45" i="12"/>
  <c r="FL41" i="12"/>
  <c r="FS37" i="12"/>
  <c r="FY26" i="12"/>
  <c r="FS25" i="12"/>
  <c r="FS17" i="12"/>
  <c r="FZ93" i="12"/>
  <c r="FZ85" i="12"/>
  <c r="FK85" i="12" s="1"/>
  <c r="CD85" i="12" s="1"/>
  <c r="GF81" i="12"/>
  <c r="CP81" i="12" s="1"/>
  <c r="FS77" i="12"/>
  <c r="FL73" i="12"/>
  <c r="GF65" i="12"/>
  <c r="CP65" i="12" s="1"/>
  <c r="FY62" i="12"/>
  <c r="CP62" i="12" s="1"/>
  <c r="FS61" i="12"/>
  <c r="FK61" i="12" s="1"/>
  <c r="CD61" i="12" s="1"/>
  <c r="FL57" i="12"/>
  <c r="FK50" i="12"/>
  <c r="CD50" i="12" s="1"/>
  <c r="FZ44" i="12"/>
  <c r="FK44" i="12" s="1"/>
  <c r="CD44" i="12" s="1"/>
  <c r="GF37" i="12"/>
  <c r="CP37" i="12" s="1"/>
  <c r="FR34" i="12"/>
  <c r="FZ32" i="12"/>
  <c r="FK32" i="12" s="1"/>
  <c r="CD32" i="12" s="1"/>
  <c r="FL29" i="12"/>
  <c r="FL13" i="12"/>
  <c r="FK12" i="12"/>
  <c r="CD12" i="12" s="1"/>
  <c r="FL86" i="12"/>
  <c r="GF84" i="12"/>
  <c r="FK75" i="12"/>
  <c r="CD75" i="12" s="1"/>
  <c r="FY42" i="12"/>
  <c r="CP42" i="12" s="1"/>
  <c r="FR93" i="12"/>
  <c r="FR85" i="12"/>
  <c r="CP85" i="12" s="1"/>
  <c r="FL84" i="12"/>
  <c r="FZ81" i="12"/>
  <c r="GF77" i="12"/>
  <c r="FY74" i="12"/>
  <c r="FS73" i="12"/>
  <c r="FL69" i="12"/>
  <c r="GF61" i="12"/>
  <c r="FY58" i="12"/>
  <c r="FS57" i="12"/>
  <c r="FL53" i="12"/>
  <c r="FS49" i="12"/>
  <c r="FR46" i="12"/>
  <c r="FS41" i="12"/>
  <c r="FZ36" i="12"/>
  <c r="FK36" i="12" s="1"/>
  <c r="CD36" i="12" s="1"/>
  <c r="FK35" i="12"/>
  <c r="CD35" i="12" s="1"/>
  <c r="FL33" i="12"/>
  <c r="FS29" i="12"/>
  <c r="FZ24" i="12"/>
  <c r="FY14" i="12"/>
  <c r="CP14" i="12" s="1"/>
  <c r="FZ82" i="12"/>
  <c r="FK71" i="12"/>
  <c r="CD71" i="12" s="1"/>
  <c r="FY34" i="12"/>
  <c r="FK28" i="12"/>
  <c r="CD28" i="12" s="1"/>
  <c r="FS13" i="12"/>
  <c r="FZ100" i="12"/>
  <c r="FK100" i="12" s="1"/>
  <c r="CD100" i="12" s="1"/>
  <c r="FZ92" i="12"/>
  <c r="FK92" i="12" s="1"/>
  <c r="CD92" i="12" s="1"/>
  <c r="FL81" i="12"/>
  <c r="GF73" i="12"/>
  <c r="FY70" i="12"/>
  <c r="CP70" i="12" s="1"/>
  <c r="FS69" i="12"/>
  <c r="FL65" i="12"/>
  <c r="GF57" i="12"/>
  <c r="FY54" i="12"/>
  <c r="CP54" i="12" s="1"/>
  <c r="FZ48" i="12"/>
  <c r="FK47" i="12"/>
  <c r="CD47" i="12" s="1"/>
  <c r="FZ40" i="12"/>
  <c r="FL37" i="12"/>
  <c r="FR26" i="12"/>
  <c r="FK19" i="12"/>
  <c r="CD19" i="12" s="1"/>
  <c r="FL17" i="12"/>
  <c r="FK11" i="12"/>
  <c r="CD11" i="12" s="1"/>
  <c r="GF9" i="12"/>
  <c r="FY9" i="12"/>
  <c r="EE9" i="12"/>
  <c r="EE351" i="12" s="1"/>
  <c r="EC256" i="12"/>
  <c r="DV256" i="12" s="1"/>
  <c r="EC72" i="12"/>
  <c r="DV72" i="12" s="1"/>
  <c r="EC247" i="12"/>
  <c r="DV247" i="12" s="1"/>
  <c r="EC159" i="12"/>
  <c r="DV159" i="12" s="1"/>
  <c r="EC71" i="12"/>
  <c r="DV71" i="12" s="1"/>
  <c r="EC31" i="12"/>
  <c r="DV31" i="12" s="1"/>
  <c r="EC350" i="12"/>
  <c r="DV350" i="12" s="1"/>
  <c r="EC326" i="12"/>
  <c r="DV326" i="12" s="1"/>
  <c r="EC310" i="12"/>
  <c r="DV310" i="12" s="1"/>
  <c r="EC286" i="12"/>
  <c r="DV286" i="12" s="1"/>
  <c r="EC278" i="12"/>
  <c r="DV278" i="12" s="1"/>
  <c r="EC270" i="12"/>
  <c r="DV270" i="12" s="1"/>
  <c r="EC262" i="12"/>
  <c r="DV262" i="12" s="1"/>
  <c r="EC254" i="12"/>
  <c r="DV254" i="12" s="1"/>
  <c r="EC246" i="12"/>
  <c r="DV246" i="12" s="1"/>
  <c r="EC230" i="12"/>
  <c r="DV230" i="12" s="1"/>
  <c r="EC222" i="12"/>
  <c r="DV222" i="12" s="1"/>
  <c r="EC214" i="12"/>
  <c r="DV214" i="12" s="1"/>
  <c r="EC206" i="12"/>
  <c r="DV206" i="12" s="1"/>
  <c r="EC198" i="12"/>
  <c r="DV198" i="12" s="1"/>
  <c r="EC190" i="12"/>
  <c r="DV190" i="12" s="1"/>
  <c r="EC182" i="12"/>
  <c r="DV182" i="12" s="1"/>
  <c r="EC174" i="12"/>
  <c r="DV174" i="12" s="1"/>
  <c r="EC166" i="12"/>
  <c r="DV166" i="12" s="1"/>
  <c r="EC158" i="12"/>
  <c r="DV158" i="12" s="1"/>
  <c r="EC150" i="12"/>
  <c r="DV150" i="12" s="1"/>
  <c r="EC142" i="12"/>
  <c r="DV142" i="12" s="1"/>
  <c r="EC134" i="12"/>
  <c r="DV134" i="12" s="1"/>
  <c r="EC126" i="12"/>
  <c r="DV126" i="12" s="1"/>
  <c r="EC118" i="12"/>
  <c r="DV118" i="12" s="1"/>
  <c r="EC110" i="12"/>
  <c r="DV110" i="12" s="1"/>
  <c r="EC102" i="12"/>
  <c r="DV102" i="12" s="1"/>
  <c r="EC94" i="12"/>
  <c r="DV94" i="12" s="1"/>
  <c r="EC86" i="12"/>
  <c r="DV86" i="12" s="1"/>
  <c r="EC78" i="12"/>
  <c r="DV78" i="12" s="1"/>
  <c r="EC70" i="12"/>
  <c r="DV70" i="12" s="1"/>
  <c r="EC62" i="12"/>
  <c r="DV62" i="12" s="1"/>
  <c r="EC54" i="12"/>
  <c r="DV54" i="12" s="1"/>
  <c r="EC46" i="12"/>
  <c r="DV46" i="12" s="1"/>
  <c r="EC38" i="12"/>
  <c r="DV38" i="12" s="1"/>
  <c r="EC30" i="12"/>
  <c r="DV30" i="12" s="1"/>
  <c r="EC22" i="12"/>
  <c r="DV22" i="12" s="1"/>
  <c r="EC14" i="12"/>
  <c r="DV14" i="12" s="1"/>
  <c r="EC346" i="12"/>
  <c r="DV346" i="12" s="1"/>
  <c r="EC216" i="12"/>
  <c r="DV216" i="12" s="1"/>
  <c r="EC168" i="12"/>
  <c r="DV168" i="12" s="1"/>
  <c r="EC136" i="12"/>
  <c r="DV136" i="12" s="1"/>
  <c r="EC104" i="12"/>
  <c r="DV104" i="12" s="1"/>
  <c r="EC80" i="12"/>
  <c r="DV80" i="12" s="1"/>
  <c r="EC64" i="12"/>
  <c r="DV64" i="12" s="1"/>
  <c r="EC56" i="12"/>
  <c r="DV56" i="12" s="1"/>
  <c r="EC48" i="12"/>
  <c r="DV48" i="12" s="1"/>
  <c r="EC40" i="12"/>
  <c r="DV40" i="12" s="1"/>
  <c r="EC32" i="12"/>
  <c r="DV32" i="12" s="1"/>
  <c r="EC16" i="12"/>
  <c r="DV16" i="12" s="1"/>
  <c r="EC55" i="12"/>
  <c r="DV55" i="12" s="1"/>
  <c r="EC39" i="12"/>
  <c r="DV39" i="12" s="1"/>
  <c r="EC322" i="12"/>
  <c r="DV322" i="12" s="1"/>
  <c r="EC314" i="12"/>
  <c r="DV314" i="12" s="1"/>
  <c r="EC306" i="12"/>
  <c r="DV306" i="12" s="1"/>
  <c r="EC298" i="12"/>
  <c r="DV298" i="12" s="1"/>
  <c r="EC290" i="12"/>
  <c r="DV290" i="12" s="1"/>
  <c r="EC282" i="12"/>
  <c r="DV282" i="12" s="1"/>
  <c r="EC274" i="12"/>
  <c r="DV274" i="12" s="1"/>
  <c r="EC266" i="12"/>
  <c r="DV266" i="12" s="1"/>
  <c r="EC258" i="12"/>
  <c r="DV258" i="12" s="1"/>
  <c r="EC250" i="12"/>
  <c r="DV250" i="12" s="1"/>
  <c r="EC242" i="12"/>
  <c r="DV242" i="12" s="1"/>
  <c r="EC234" i="12"/>
  <c r="DV234" i="12" s="1"/>
  <c r="EC218" i="12"/>
  <c r="DV218" i="12" s="1"/>
  <c r="EC210" i="12"/>
  <c r="DV210" i="12" s="1"/>
  <c r="EC202" i="12"/>
  <c r="DV202" i="12" s="1"/>
  <c r="EC194" i="12"/>
  <c r="DV194" i="12" s="1"/>
  <c r="EC186" i="12"/>
  <c r="DV186" i="12" s="1"/>
  <c r="EC170" i="12"/>
  <c r="DV170" i="12" s="1"/>
  <c r="EC162" i="12"/>
  <c r="DV162" i="12" s="1"/>
  <c r="EC154" i="12"/>
  <c r="DV154" i="12" s="1"/>
  <c r="EC146" i="12"/>
  <c r="DV146" i="12" s="1"/>
  <c r="EC138" i="12"/>
  <c r="DV138" i="12" s="1"/>
  <c r="EC130" i="12"/>
  <c r="DV130" i="12" s="1"/>
  <c r="EC122" i="12"/>
  <c r="DV122" i="12" s="1"/>
  <c r="EC106" i="12"/>
  <c r="DV106" i="12" s="1"/>
  <c r="EC98" i="12"/>
  <c r="DV98" i="12" s="1"/>
  <c r="EC90" i="12"/>
  <c r="DV90" i="12" s="1"/>
  <c r="EC82" i="12"/>
  <c r="DV82" i="12" s="1"/>
  <c r="EC74" i="12"/>
  <c r="DV74" i="12" s="1"/>
  <c r="EC66" i="12"/>
  <c r="DV66" i="12" s="1"/>
  <c r="EC58" i="12"/>
  <c r="DV58" i="12" s="1"/>
  <c r="EC42" i="12"/>
  <c r="DV42" i="12" s="1"/>
  <c r="EC34" i="12"/>
  <c r="DV34" i="12" s="1"/>
  <c r="EC26" i="12"/>
  <c r="DV26" i="12" s="1"/>
  <c r="EC18" i="12"/>
  <c r="DV18" i="12" s="1"/>
  <c r="EC10" i="12"/>
  <c r="DV10" i="12" s="1"/>
  <c r="EC344" i="12"/>
  <c r="DV344" i="12" s="1"/>
  <c r="EC336" i="12"/>
  <c r="DV336" i="12" s="1"/>
  <c r="EC328" i="12"/>
  <c r="DV328" i="12" s="1"/>
  <c r="EC312" i="12"/>
  <c r="DV312" i="12" s="1"/>
  <c r="EC304" i="12"/>
  <c r="DV304" i="12" s="1"/>
  <c r="EC296" i="12"/>
  <c r="DV296" i="12" s="1"/>
  <c r="EC288" i="12"/>
  <c r="DV288" i="12" s="1"/>
  <c r="EC280" i="12"/>
  <c r="DV280" i="12" s="1"/>
  <c r="EC272" i="12"/>
  <c r="DV272" i="12" s="1"/>
  <c r="EC264" i="12"/>
  <c r="DV264" i="12" s="1"/>
  <c r="EC248" i="12"/>
  <c r="DV248" i="12" s="1"/>
  <c r="EC240" i="12"/>
  <c r="DV240" i="12" s="1"/>
  <c r="EC232" i="12"/>
  <c r="DV232" i="12" s="1"/>
  <c r="EC224" i="12"/>
  <c r="DV224" i="12" s="1"/>
  <c r="EC208" i="12"/>
  <c r="DV208" i="12" s="1"/>
  <c r="EC200" i="12"/>
  <c r="DV200" i="12" s="1"/>
  <c r="EC192" i="12"/>
  <c r="DV192" i="12" s="1"/>
  <c r="EC184" i="12"/>
  <c r="DV184" i="12" s="1"/>
  <c r="EC176" i="12"/>
  <c r="DV176" i="12" s="1"/>
  <c r="EC160" i="12"/>
  <c r="DV160" i="12" s="1"/>
  <c r="EC152" i="12"/>
  <c r="DV152" i="12" s="1"/>
  <c r="EC144" i="12"/>
  <c r="DV144" i="12" s="1"/>
  <c r="EC128" i="12"/>
  <c r="DV128" i="12" s="1"/>
  <c r="EC120" i="12"/>
  <c r="DV120" i="12" s="1"/>
  <c r="EC112" i="12"/>
  <c r="DV112" i="12" s="1"/>
  <c r="EC96" i="12"/>
  <c r="DV96" i="12" s="1"/>
  <c r="EC88" i="12"/>
  <c r="DV88" i="12" s="1"/>
  <c r="EC24" i="12"/>
  <c r="DV24" i="12" s="1"/>
  <c r="EC338" i="12"/>
  <c r="DV338" i="12" s="1"/>
  <c r="EC327" i="12"/>
  <c r="DV327" i="12" s="1"/>
  <c r="EC319" i="12"/>
  <c r="DV319" i="12" s="1"/>
  <c r="EC295" i="12"/>
  <c r="DV295" i="12" s="1"/>
  <c r="EC279" i="12"/>
  <c r="DV279" i="12" s="1"/>
  <c r="EC271" i="12"/>
  <c r="DV271" i="12" s="1"/>
  <c r="EC263" i="12"/>
  <c r="DV263" i="12" s="1"/>
  <c r="EC255" i="12"/>
  <c r="DV255" i="12" s="1"/>
  <c r="EC239" i="12"/>
  <c r="DV239" i="12" s="1"/>
  <c r="EC231" i="12"/>
  <c r="DV231" i="12" s="1"/>
  <c r="EC223" i="12"/>
  <c r="DV223" i="12" s="1"/>
  <c r="EC215" i="12"/>
  <c r="DV215" i="12" s="1"/>
  <c r="EC207" i="12"/>
  <c r="DV207" i="12" s="1"/>
  <c r="EC199" i="12"/>
  <c r="DV199" i="12" s="1"/>
  <c r="EC191" i="12"/>
  <c r="DV191" i="12" s="1"/>
  <c r="EC183" i="12"/>
  <c r="DV183" i="12" s="1"/>
  <c r="EC175" i="12"/>
  <c r="DV175" i="12" s="1"/>
  <c r="EC167" i="12"/>
  <c r="DV167" i="12" s="1"/>
  <c r="EC151" i="12"/>
  <c r="DV151" i="12" s="1"/>
  <c r="EC143" i="12"/>
  <c r="DV143" i="12" s="1"/>
  <c r="EC135" i="12"/>
  <c r="DV135" i="12" s="1"/>
  <c r="EC119" i="12"/>
  <c r="DV119" i="12" s="1"/>
  <c r="EC111" i="12"/>
  <c r="DV111" i="12" s="1"/>
  <c r="EC103" i="12"/>
  <c r="DV103" i="12" s="1"/>
  <c r="EC87" i="12"/>
  <c r="DV87" i="12" s="1"/>
  <c r="EC79" i="12"/>
  <c r="DV79" i="12" s="1"/>
  <c r="EC47" i="12"/>
  <c r="DV47" i="12" s="1"/>
  <c r="EC23" i="12"/>
  <c r="DV23" i="12" s="1"/>
  <c r="EC15" i="12"/>
  <c r="DV15" i="12" s="1"/>
  <c r="EC343" i="12"/>
  <c r="DV343" i="12" s="1"/>
  <c r="EC335" i="12"/>
  <c r="DV335" i="12" s="1"/>
  <c r="EC303" i="12"/>
  <c r="DV303" i="12" s="1"/>
  <c r="EC320" i="12"/>
  <c r="DV320" i="12" s="1"/>
  <c r="EC311" i="12"/>
  <c r="DV311" i="12" s="1"/>
  <c r="EC342" i="12"/>
  <c r="DV342" i="12" s="1"/>
  <c r="EC334" i="12"/>
  <c r="DV334" i="12" s="1"/>
  <c r="EC318" i="12"/>
  <c r="DV318" i="12" s="1"/>
  <c r="EC302" i="12"/>
  <c r="DV302" i="12" s="1"/>
  <c r="EC294" i="12"/>
  <c r="DV294" i="12" s="1"/>
  <c r="EC238" i="12"/>
  <c r="DV238" i="12" s="1"/>
  <c r="EC331" i="12"/>
  <c r="DV331" i="12" s="1"/>
  <c r="EC323" i="12"/>
  <c r="DV323" i="12" s="1"/>
  <c r="EC315" i="12"/>
  <c r="DV315" i="12" s="1"/>
  <c r="EC307" i="12"/>
  <c r="DV307" i="12" s="1"/>
  <c r="EC291" i="12"/>
  <c r="DV291" i="12" s="1"/>
  <c r="EC275" i="12"/>
  <c r="DV275" i="12" s="1"/>
  <c r="EC267" i="12"/>
  <c r="DV267" i="12" s="1"/>
  <c r="EC259" i="12"/>
  <c r="DV259" i="12" s="1"/>
  <c r="EC243" i="12"/>
  <c r="DV243" i="12" s="1"/>
  <c r="EC227" i="12"/>
  <c r="DV227" i="12" s="1"/>
  <c r="EC211" i="12"/>
  <c r="DV211" i="12" s="1"/>
  <c r="EC203" i="12"/>
  <c r="DV203" i="12" s="1"/>
  <c r="EC330" i="12"/>
  <c r="DV330" i="12" s="1"/>
  <c r="EC347" i="12"/>
  <c r="DV347" i="12" s="1"/>
  <c r="EC339" i="12"/>
  <c r="DV339" i="12" s="1"/>
  <c r="EC345" i="12"/>
  <c r="DV345" i="12" s="1"/>
  <c r="EC337" i="12"/>
  <c r="DV337" i="12" s="1"/>
  <c r="EC329" i="12"/>
  <c r="DV329" i="12" s="1"/>
  <c r="EC321" i="12"/>
  <c r="DV321" i="12" s="1"/>
  <c r="EC313" i="12"/>
  <c r="DV313" i="12" s="1"/>
  <c r="EC305" i="12"/>
  <c r="DV305" i="12" s="1"/>
  <c r="EC297" i="12"/>
  <c r="DV297" i="12" s="1"/>
  <c r="EC289" i="12"/>
  <c r="DV289" i="12" s="1"/>
  <c r="EC281" i="12"/>
  <c r="DV281" i="12" s="1"/>
  <c r="EC273" i="12"/>
  <c r="DV273" i="12" s="1"/>
  <c r="EC265" i="12"/>
  <c r="DV265" i="12" s="1"/>
  <c r="EC257" i="12"/>
  <c r="DV257" i="12" s="1"/>
  <c r="EC249" i="12"/>
  <c r="DV249" i="12" s="1"/>
  <c r="EC241" i="12"/>
  <c r="DV241" i="12" s="1"/>
  <c r="EC233" i="12"/>
  <c r="DV233" i="12" s="1"/>
  <c r="EC225" i="12"/>
  <c r="DV225" i="12" s="1"/>
  <c r="EC217" i="12"/>
  <c r="DV217" i="12" s="1"/>
  <c r="EC209" i="12"/>
  <c r="DV209" i="12" s="1"/>
  <c r="EC201" i="12"/>
  <c r="DV201" i="12" s="1"/>
  <c r="EC193" i="12"/>
  <c r="DV193" i="12" s="1"/>
  <c r="EC185" i="12"/>
  <c r="DV185" i="12" s="1"/>
  <c r="EC177" i="12"/>
  <c r="DV177" i="12" s="1"/>
  <c r="EC169" i="12"/>
  <c r="DV169" i="12" s="1"/>
  <c r="EC161" i="12"/>
  <c r="DV161" i="12" s="1"/>
  <c r="EC153" i="12"/>
  <c r="DV153" i="12" s="1"/>
  <c r="EC145" i="12"/>
  <c r="DV145" i="12" s="1"/>
  <c r="EC137" i="12"/>
  <c r="DV137" i="12" s="1"/>
  <c r="EC129" i="12"/>
  <c r="DV129" i="12" s="1"/>
  <c r="EC121" i="12"/>
  <c r="DV121" i="12" s="1"/>
  <c r="EC113" i="12"/>
  <c r="DV113" i="12" s="1"/>
  <c r="EC105" i="12"/>
  <c r="DV105" i="12" s="1"/>
  <c r="EC97" i="12"/>
  <c r="DV97" i="12" s="1"/>
  <c r="EC89" i="12"/>
  <c r="DV89" i="12" s="1"/>
  <c r="EC81" i="12"/>
  <c r="DV81" i="12" s="1"/>
  <c r="EC73" i="12"/>
  <c r="DV73" i="12" s="1"/>
  <c r="EC65" i="12"/>
  <c r="DV65" i="12" s="1"/>
  <c r="EC57" i="12"/>
  <c r="DV57" i="12" s="1"/>
  <c r="EC49" i="12"/>
  <c r="DV49" i="12" s="1"/>
  <c r="EC41" i="12"/>
  <c r="DV41" i="12" s="1"/>
  <c r="EC33" i="12"/>
  <c r="DV33" i="12" s="1"/>
  <c r="EC25" i="12"/>
  <c r="DV25" i="12" s="1"/>
  <c r="EC17" i="12"/>
  <c r="DV17" i="12" s="1"/>
  <c r="CP172" i="12" l="1"/>
  <c r="CP334" i="12"/>
  <c r="FK55" i="12"/>
  <c r="CD55" i="12" s="1"/>
  <c r="FK157" i="12"/>
  <c r="CD157" i="12" s="1"/>
  <c r="FK184" i="12"/>
  <c r="CD184" i="12" s="1"/>
  <c r="FK341" i="12"/>
  <c r="CD341" i="12" s="1"/>
  <c r="FK144" i="12"/>
  <c r="CD144" i="12" s="1"/>
  <c r="FK119" i="12"/>
  <c r="CD119" i="12" s="1"/>
  <c r="FK308" i="12"/>
  <c r="CD308" i="12" s="1"/>
  <c r="FK333" i="12"/>
  <c r="CD333" i="12" s="1"/>
  <c r="FK290" i="12"/>
  <c r="CD290" i="12" s="1"/>
  <c r="FK65" i="12"/>
  <c r="CD65" i="12" s="1"/>
  <c r="T4" i="23"/>
  <c r="S4" i="23"/>
  <c r="C158" i="23"/>
  <c r="C159" i="23" s="1"/>
  <c r="C160" i="23" s="1"/>
  <c r="C161" i="23" s="1"/>
  <c r="C162" i="23" s="1"/>
  <c r="FK313" i="12"/>
  <c r="CD313" i="12" s="1"/>
  <c r="CP135" i="12"/>
  <c r="FK127" i="12"/>
  <c r="CD127" i="12" s="1"/>
  <c r="FK101" i="12"/>
  <c r="CD101" i="12" s="1"/>
  <c r="FK24" i="12"/>
  <c r="CD24" i="12" s="1"/>
  <c r="CP97" i="12"/>
  <c r="FK327" i="12"/>
  <c r="CD327" i="12" s="1"/>
  <c r="FK301" i="12"/>
  <c r="CD301" i="12" s="1"/>
  <c r="CP301" i="12"/>
  <c r="FK280" i="12"/>
  <c r="CD280" i="12" s="1"/>
  <c r="FK81" i="12"/>
  <c r="CD81" i="12" s="1"/>
  <c r="FK317" i="12"/>
  <c r="CD317" i="12" s="1"/>
  <c r="FK180" i="12"/>
  <c r="CD180" i="12" s="1"/>
  <c r="FK264" i="12"/>
  <c r="CD264" i="12" s="1"/>
  <c r="FK170" i="12"/>
  <c r="CD170" i="12" s="1"/>
  <c r="FK190" i="12"/>
  <c r="CD190" i="12" s="1"/>
  <c r="FK95" i="12"/>
  <c r="CD95" i="12" s="1"/>
  <c r="FK165" i="12"/>
  <c r="CD165" i="12" s="1"/>
  <c r="FK199" i="12"/>
  <c r="CD199" i="12" s="1"/>
  <c r="FK214" i="12"/>
  <c r="CD214" i="12" s="1"/>
  <c r="CP174" i="12"/>
  <c r="FK174" i="12"/>
  <c r="CD174" i="12" s="1"/>
  <c r="CP164" i="12"/>
  <c r="CP139" i="12"/>
  <c r="FK106" i="12"/>
  <c r="CD106" i="12" s="1"/>
  <c r="FK205" i="12"/>
  <c r="CD205" i="12" s="1"/>
  <c r="FK336" i="12"/>
  <c r="CD336" i="12" s="1"/>
  <c r="CP56" i="12"/>
  <c r="CP82" i="12"/>
  <c r="FK30" i="12"/>
  <c r="CD30" i="12" s="1"/>
  <c r="FK281" i="12"/>
  <c r="CD281" i="12" s="1"/>
  <c r="FK278" i="12"/>
  <c r="CD278" i="12" s="1"/>
  <c r="CP156" i="12"/>
  <c r="FK331" i="12"/>
  <c r="CD331" i="12" s="1"/>
  <c r="FK307" i="12"/>
  <c r="CD307" i="12" s="1"/>
  <c r="FK80" i="12"/>
  <c r="CD80" i="12" s="1"/>
  <c r="CP107" i="12"/>
  <c r="FK111" i="12"/>
  <c r="CD111" i="12" s="1"/>
  <c r="CP321" i="12"/>
  <c r="CP161" i="12"/>
  <c r="CP149" i="12"/>
  <c r="FK18" i="12"/>
  <c r="CD18" i="12" s="1"/>
  <c r="FK132" i="12"/>
  <c r="CD132" i="12" s="1"/>
  <c r="FK34" i="12"/>
  <c r="CD34" i="12" s="1"/>
  <c r="FK161" i="12"/>
  <c r="CD161" i="12" s="1"/>
  <c r="FK207" i="12"/>
  <c r="CD207" i="12" s="1"/>
  <c r="FK48" i="12"/>
  <c r="CD48" i="12" s="1"/>
  <c r="CP89" i="12"/>
  <c r="CP159" i="12"/>
  <c r="FK149" i="12"/>
  <c r="CD149" i="12" s="1"/>
  <c r="EC351" i="12"/>
  <c r="EM51" i="1"/>
  <c r="EG351" i="12"/>
  <c r="CP142" i="12"/>
  <c r="CP153" i="12"/>
  <c r="CP300" i="12"/>
  <c r="CP108" i="12"/>
  <c r="FK158" i="12"/>
  <c r="CD158" i="12" s="1"/>
  <c r="CP205" i="12"/>
  <c r="FK186" i="12"/>
  <c r="CD186" i="12" s="1"/>
  <c r="FK29" i="12"/>
  <c r="CD29" i="12" s="1"/>
  <c r="CP341" i="12"/>
  <c r="CP140" i="12"/>
  <c r="CP96" i="12"/>
  <c r="CP323" i="12"/>
  <c r="CP9" i="12"/>
  <c r="FK229" i="12"/>
  <c r="CD229" i="12" s="1"/>
  <c r="CP199" i="12"/>
  <c r="CP98" i="12"/>
  <c r="CP11" i="12"/>
  <c r="CP15" i="12"/>
  <c r="CP240" i="12"/>
  <c r="CP237" i="12"/>
  <c r="FK105" i="12"/>
  <c r="CD105" i="12" s="1"/>
  <c r="FK140" i="12"/>
  <c r="CD140" i="12" s="1"/>
  <c r="FK123" i="12"/>
  <c r="CD123" i="12" s="1"/>
  <c r="CP275" i="12"/>
  <c r="CP281" i="12"/>
  <c r="FK78" i="12"/>
  <c r="CD78" i="12" s="1"/>
  <c r="FK287" i="12"/>
  <c r="CD287" i="12" s="1"/>
  <c r="CP278" i="12"/>
  <c r="CP257" i="12"/>
  <c r="FK53" i="12"/>
  <c r="CD53" i="12" s="1"/>
  <c r="FK160" i="12"/>
  <c r="CD160" i="12" s="1"/>
  <c r="CP329" i="12"/>
  <c r="CP114" i="12"/>
  <c r="CP106" i="12"/>
  <c r="CP12" i="12"/>
  <c r="CP248" i="12"/>
  <c r="CP18" i="12"/>
  <c r="CP349" i="12"/>
  <c r="FK257" i="12"/>
  <c r="CD257" i="12" s="1"/>
  <c r="CP277" i="12"/>
  <c r="CP73" i="12"/>
  <c r="FK219" i="12"/>
  <c r="CD219" i="12" s="1"/>
  <c r="FK224" i="12"/>
  <c r="CD224" i="12" s="1"/>
  <c r="CP222" i="12"/>
  <c r="FK86" i="12"/>
  <c r="CD86" i="12" s="1"/>
  <c r="FK77" i="12"/>
  <c r="CD77" i="12" s="1"/>
  <c r="FK134" i="12"/>
  <c r="CD134" i="12" s="1"/>
  <c r="FK33" i="12"/>
  <c r="CD33" i="12" s="1"/>
  <c r="FK192" i="12"/>
  <c r="CD192" i="12" s="1"/>
  <c r="CP154" i="12"/>
  <c r="FK347" i="12"/>
  <c r="CD347" i="12" s="1"/>
  <c r="CP223" i="12"/>
  <c r="CP290" i="12"/>
  <c r="FK212" i="12"/>
  <c r="CD212" i="12" s="1"/>
  <c r="FK97" i="12"/>
  <c r="CD97" i="12" s="1"/>
  <c r="FK188" i="12"/>
  <c r="CD188" i="12" s="1"/>
  <c r="CP162" i="12"/>
  <c r="CP50" i="12"/>
  <c r="CP307" i="12"/>
  <c r="FK56" i="12"/>
  <c r="CD56" i="12" s="1"/>
  <c r="FK72" i="12"/>
  <c r="CD72" i="12" s="1"/>
  <c r="FK318" i="12"/>
  <c r="CD318" i="12" s="1"/>
  <c r="FK122" i="12"/>
  <c r="CD122" i="12" s="1"/>
  <c r="CP127" i="12"/>
  <c r="CP138" i="12"/>
  <c r="CP177" i="12"/>
  <c r="FK324" i="12"/>
  <c r="CD324" i="12" s="1"/>
  <c r="CP169" i="12"/>
  <c r="CP57" i="12"/>
  <c r="CP28" i="12"/>
  <c r="CP95" i="12"/>
  <c r="FK74" i="12"/>
  <c r="CD74" i="12" s="1"/>
  <c r="CP296" i="12"/>
  <c r="FK183" i="12"/>
  <c r="CD183" i="12" s="1"/>
  <c r="FK350" i="12"/>
  <c r="CD350" i="12" s="1"/>
  <c r="FK244" i="12"/>
  <c r="CD244" i="12" s="1"/>
  <c r="FK329" i="12"/>
  <c r="CD329" i="12" s="1"/>
  <c r="CP13" i="12"/>
  <c r="CP228" i="12"/>
  <c r="CP110" i="12"/>
  <c r="CP249" i="12"/>
  <c r="FK46" i="12"/>
  <c r="CD46" i="12" s="1"/>
  <c r="CP79" i="12"/>
  <c r="CP23" i="12"/>
  <c r="FK185" i="12"/>
  <c r="CD185" i="12" s="1"/>
  <c r="FK89" i="12"/>
  <c r="CD89" i="12" s="1"/>
  <c r="CP224" i="12"/>
  <c r="CP212" i="12"/>
  <c r="CP20" i="12"/>
  <c r="CP236" i="12"/>
  <c r="FK64" i="12"/>
  <c r="CD64" i="12" s="1"/>
  <c r="CP315" i="12"/>
  <c r="FK260" i="12"/>
  <c r="CD260" i="12" s="1"/>
  <c r="CP93" i="12"/>
  <c r="CP185" i="12"/>
  <c r="CP350" i="12"/>
  <c r="FK82" i="12"/>
  <c r="CD82" i="12" s="1"/>
  <c r="FK237" i="12"/>
  <c r="CD237" i="12" s="1"/>
  <c r="FK271" i="12"/>
  <c r="CD271" i="12" s="1"/>
  <c r="FK304" i="12"/>
  <c r="CD304" i="12" s="1"/>
  <c r="FK216" i="12"/>
  <c r="CD216" i="12" s="1"/>
  <c r="FK107" i="12"/>
  <c r="CD107" i="12" s="1"/>
  <c r="CP221" i="12"/>
  <c r="CP87" i="12"/>
  <c r="CP29" i="12"/>
  <c r="CP46" i="12"/>
  <c r="FK25" i="12"/>
  <c r="CD25" i="12" s="1"/>
  <c r="FK103" i="12"/>
  <c r="CD103" i="12" s="1"/>
  <c r="CP131" i="12"/>
  <c r="CP112" i="12"/>
  <c r="FK168" i="12"/>
  <c r="CD168" i="12" s="1"/>
  <c r="FK172" i="12"/>
  <c r="CD172" i="12" s="1"/>
  <c r="FK196" i="12"/>
  <c r="CD196" i="12" s="1"/>
  <c r="FK253" i="12"/>
  <c r="CD253" i="12" s="1"/>
  <c r="FK282" i="12"/>
  <c r="CD282" i="12" s="1"/>
  <c r="FK285" i="12"/>
  <c r="CD285" i="12" s="1"/>
  <c r="FK332" i="12"/>
  <c r="CD332" i="12" s="1"/>
  <c r="CP286" i="12"/>
  <c r="FK315" i="12"/>
  <c r="CD315" i="12" s="1"/>
  <c r="CP313" i="12"/>
  <c r="CP158" i="12"/>
  <c r="CP203" i="12"/>
  <c r="CP30" i="12"/>
  <c r="CP41" i="12"/>
  <c r="CP123" i="12"/>
  <c r="CP197" i="12"/>
  <c r="CP21" i="12"/>
  <c r="CP120" i="12"/>
  <c r="CP150" i="12"/>
  <c r="CP348" i="12"/>
  <c r="CP244" i="12"/>
  <c r="FK166" i="12"/>
  <c r="CD166" i="12" s="1"/>
  <c r="FK344" i="12"/>
  <c r="CD344" i="12" s="1"/>
  <c r="CP342" i="12"/>
  <c r="FK153" i="12"/>
  <c r="CD153" i="12" s="1"/>
  <c r="CP213" i="12"/>
  <c r="CP332" i="12"/>
  <c r="CP84" i="12"/>
  <c r="CP113" i="12"/>
  <c r="CP49" i="12"/>
  <c r="CP256" i="12"/>
  <c r="CP145" i="12"/>
  <c r="FK70" i="12"/>
  <c r="CD70" i="12" s="1"/>
  <c r="FK321" i="12"/>
  <c r="CD321" i="12" s="1"/>
  <c r="CP331" i="12"/>
  <c r="CP77" i="12"/>
  <c r="CP188" i="12"/>
  <c r="CP261" i="12"/>
  <c r="CP297" i="12"/>
  <c r="CP181" i="12"/>
  <c r="CP173" i="12"/>
  <c r="CP214" i="12"/>
  <c r="FK31" i="12"/>
  <c r="CD31" i="12" s="1"/>
  <c r="CP239" i="12"/>
  <c r="FK115" i="12"/>
  <c r="CD115" i="12" s="1"/>
  <c r="FK342" i="12"/>
  <c r="CD342" i="12" s="1"/>
  <c r="CP45" i="12"/>
  <c r="CP22" i="12"/>
  <c r="CP288" i="12"/>
  <c r="FK59" i="12"/>
  <c r="CD59" i="12" s="1"/>
  <c r="FK27" i="12"/>
  <c r="CD27" i="12" s="1"/>
  <c r="FK141" i="12"/>
  <c r="CD141" i="12" s="1"/>
  <c r="FK339" i="12"/>
  <c r="CD339" i="12" s="1"/>
  <c r="CP200" i="12"/>
  <c r="CP266" i="12"/>
  <c r="CP280" i="12"/>
  <c r="FK128" i="12"/>
  <c r="CD128" i="12" s="1"/>
  <c r="FK142" i="12"/>
  <c r="CD142" i="12" s="1"/>
  <c r="CP69" i="12"/>
  <c r="FK45" i="12"/>
  <c r="CD45" i="12" s="1"/>
  <c r="CP337" i="12"/>
  <c r="CP34" i="12"/>
  <c r="CP163" i="12"/>
  <c r="CP265" i="12"/>
  <c r="CP311" i="12"/>
  <c r="CP273" i="12"/>
  <c r="CP16" i="12"/>
  <c r="CP115" i="12"/>
  <c r="CP94" i="12"/>
  <c r="CP190" i="12"/>
  <c r="FK178" i="12"/>
  <c r="CD178" i="12" s="1"/>
  <c r="CP305" i="12"/>
  <c r="FK320" i="12"/>
  <c r="CD320" i="12" s="1"/>
  <c r="CP99" i="12"/>
  <c r="CP234" i="12"/>
  <c r="CP92" i="12"/>
  <c r="CP302" i="12"/>
  <c r="CP111" i="12"/>
  <c r="FK297" i="12"/>
  <c r="CD297" i="12" s="1"/>
  <c r="CP180" i="12"/>
  <c r="CP189" i="12"/>
  <c r="CP324" i="12"/>
  <c r="CP102" i="12"/>
  <c r="CP322" i="12"/>
  <c r="FK256" i="12"/>
  <c r="CD256" i="12" s="1"/>
  <c r="CP251" i="12"/>
  <c r="CP291" i="12"/>
  <c r="CP268" i="12"/>
  <c r="FK67" i="12"/>
  <c r="CD67" i="12" s="1"/>
  <c r="CP44" i="12"/>
  <c r="CP243" i="12"/>
  <c r="CP276" i="12"/>
  <c r="FK292" i="12"/>
  <c r="CD292" i="12" s="1"/>
  <c r="CP86" i="12"/>
  <c r="CP146" i="12"/>
  <c r="CP253" i="12"/>
  <c r="CP340" i="12"/>
  <c r="CP60" i="12"/>
  <c r="CP241" i="12"/>
  <c r="CP328" i="12"/>
  <c r="CP26" i="12"/>
  <c r="FK41" i="12"/>
  <c r="CD41" i="12" s="1"/>
  <c r="FK135" i="12"/>
  <c r="CD135" i="12" s="1"/>
  <c r="CP210" i="12"/>
  <c r="FK251" i="12"/>
  <c r="CD251" i="12" s="1"/>
  <c r="FK303" i="12"/>
  <c r="CD303" i="12" s="1"/>
  <c r="CP184" i="12"/>
  <c r="CP231" i="12"/>
  <c r="CP165" i="12"/>
  <c r="CP90" i="12"/>
  <c r="CP117" i="12"/>
  <c r="CP148" i="12"/>
  <c r="CP316" i="12"/>
  <c r="CP294" i="12"/>
  <c r="CP338" i="12"/>
  <c r="FK54" i="12"/>
  <c r="CD54" i="12" s="1"/>
  <c r="CP109" i="12"/>
  <c r="FK295" i="12"/>
  <c r="CD295" i="12" s="1"/>
  <c r="FK283" i="12"/>
  <c r="CD283" i="12" s="1"/>
  <c r="CP252" i="12"/>
  <c r="FK249" i="12"/>
  <c r="CD249" i="12" s="1"/>
  <c r="CP279" i="12"/>
  <c r="FK298" i="12"/>
  <c r="CD298" i="12" s="1"/>
  <c r="CP74" i="12"/>
  <c r="CP103" i="12"/>
  <c r="CP289" i="12"/>
  <c r="CP61" i="12"/>
  <c r="CP83" i="12"/>
  <c r="CP233" i="12"/>
  <c r="CP91" i="12"/>
  <c r="CP308" i="12"/>
  <c r="CP247" i="12"/>
  <c r="FK270" i="12"/>
  <c r="CD270" i="12" s="1"/>
  <c r="CP175" i="12"/>
  <c r="CP284" i="12"/>
  <c r="CP258" i="12"/>
  <c r="FK40" i="12"/>
  <c r="CD40" i="12" s="1"/>
  <c r="CP160" i="12"/>
  <c r="CP298" i="12"/>
  <c r="FK299" i="12"/>
  <c r="CD299" i="12" s="1"/>
  <c r="CP230" i="12"/>
  <c r="FK93" i="12"/>
  <c r="CD93" i="12" s="1"/>
  <c r="FK319" i="12"/>
  <c r="CD319" i="12" s="1"/>
  <c r="CP76" i="12"/>
  <c r="CP207" i="12"/>
  <c r="CP226" i="12"/>
  <c r="CP246" i="12"/>
  <c r="CP53" i="12"/>
  <c r="CP304" i="12"/>
  <c r="CP320" i="12"/>
  <c r="CP312" i="12"/>
  <c r="CP101" i="12"/>
  <c r="CP36" i="12"/>
  <c r="CP68" i="12"/>
  <c r="CP264" i="12"/>
  <c r="CP285" i="12"/>
  <c r="FK261" i="12"/>
  <c r="CD261" i="12" s="1"/>
  <c r="FK173" i="12"/>
  <c r="CD173" i="12" s="1"/>
  <c r="FK126" i="12"/>
  <c r="CD126" i="12" s="1"/>
  <c r="FK258" i="12"/>
  <c r="CD258" i="12" s="1"/>
  <c r="FK130" i="12"/>
  <c r="CD130" i="12" s="1"/>
  <c r="FK162" i="12"/>
  <c r="CD162" i="12" s="1"/>
  <c r="FK118" i="12"/>
  <c r="CD118" i="12" s="1"/>
  <c r="FK138" i="12"/>
  <c r="CD138" i="12" s="1"/>
  <c r="FK311" i="12"/>
  <c r="CD311" i="12" s="1"/>
  <c r="FK177" i="12"/>
  <c r="CD177" i="12" s="1"/>
  <c r="FK155" i="12"/>
  <c r="CD155" i="12" s="1"/>
  <c r="FK274" i="12"/>
  <c r="CD274" i="12" s="1"/>
  <c r="FK276" i="12"/>
  <c r="CD276" i="12" s="1"/>
  <c r="FK43" i="12"/>
  <c r="CD43" i="12" s="1"/>
  <c r="FK226" i="12"/>
  <c r="CD226" i="12" s="1"/>
  <c r="FK181" i="12"/>
  <c r="CD181" i="12" s="1"/>
  <c r="FK176" i="12"/>
  <c r="CD176" i="12" s="1"/>
  <c r="FK217" i="12"/>
  <c r="CD217" i="12" s="1"/>
  <c r="FK279" i="12"/>
  <c r="CD279" i="12" s="1"/>
  <c r="FK182" i="12"/>
  <c r="CD182" i="12" s="1"/>
  <c r="FK147" i="12"/>
  <c r="CD147" i="12" s="1"/>
  <c r="FK145" i="12"/>
  <c r="CD145" i="12" s="1"/>
  <c r="FK335" i="12"/>
  <c r="CD335" i="12" s="1"/>
  <c r="CD9" i="12"/>
  <c r="FK238" i="12"/>
  <c r="CD238" i="12" s="1"/>
  <c r="FK277" i="12"/>
  <c r="CD277" i="12" s="1"/>
  <c r="EH351" i="12"/>
  <c r="DV9" i="12"/>
  <c r="FK143" i="12"/>
  <c r="CD143" i="12" s="1"/>
  <c r="FK114" i="12"/>
  <c r="CD114" i="12" s="1"/>
  <c r="FK346" i="12"/>
  <c r="CD346" i="12" s="1"/>
  <c r="FK10" i="12"/>
  <c r="CD10" i="12" s="1"/>
  <c r="FK201" i="12"/>
  <c r="CD201" i="12" s="1"/>
  <c r="FK133" i="12"/>
  <c r="CD133" i="12" s="1"/>
  <c r="FK209" i="12"/>
  <c r="CD209" i="12" s="1"/>
  <c r="FK151" i="12"/>
  <c r="CD151" i="12" s="1"/>
  <c r="FK197" i="12"/>
  <c r="CD197" i="12" s="1"/>
  <c r="FK38" i="12"/>
  <c r="CD38" i="12" s="1"/>
  <c r="FK187" i="12"/>
  <c r="CD187" i="12" s="1"/>
  <c r="FK37" i="12"/>
  <c r="CD37" i="12" s="1"/>
  <c r="FK159" i="12"/>
  <c r="CD159" i="12" s="1"/>
  <c r="FK245" i="12"/>
  <c r="CD245" i="12" s="1"/>
  <c r="FK220" i="12"/>
  <c r="CD220" i="12" s="1"/>
  <c r="FK288" i="12"/>
  <c r="CD288" i="12" s="1"/>
  <c r="FK291" i="12"/>
  <c r="CD291" i="12" s="1"/>
  <c r="FK164" i="12"/>
  <c r="CD164" i="12" s="1"/>
  <c r="FK323" i="12"/>
  <c r="CD323" i="12" s="1"/>
  <c r="FK90" i="12"/>
  <c r="CD90" i="12" s="1"/>
  <c r="FK98" i="12"/>
  <c r="CD98" i="12" s="1"/>
  <c r="FK328" i="12"/>
  <c r="CD328" i="12" s="1"/>
  <c r="FK316" i="12"/>
  <c r="CD316" i="12" s="1"/>
  <c r="FK322" i="12"/>
  <c r="CD322" i="12" s="1"/>
  <c r="FK305" i="12"/>
  <c r="CD305" i="12" s="1"/>
  <c r="FK84" i="12"/>
  <c r="CD84" i="12" s="1"/>
  <c r="FK21" i="12"/>
  <c r="CD21" i="12" s="1"/>
  <c r="FK26" i="12"/>
  <c r="CD26" i="12" s="1"/>
  <c r="FK246" i="12"/>
  <c r="CD246" i="12" s="1"/>
  <c r="FK110" i="12"/>
  <c r="CD110" i="12" s="1"/>
  <c r="FK139" i="12"/>
  <c r="CD139" i="12" s="1"/>
  <c r="FK210" i="12"/>
  <c r="CD210" i="12" s="1"/>
  <c r="FK312" i="12"/>
  <c r="CD312" i="12" s="1"/>
  <c r="FK293" i="12"/>
  <c r="CD293" i="12" s="1"/>
  <c r="FK175" i="12"/>
  <c r="CD175" i="12" s="1"/>
  <c r="FK69" i="12"/>
  <c r="CD69" i="12" s="1"/>
  <c r="FK57" i="12"/>
  <c r="CD57" i="12" s="1"/>
  <c r="FK49" i="12"/>
  <c r="CD49" i="12" s="1"/>
  <c r="FK189" i="12"/>
  <c r="CD189" i="12" s="1"/>
  <c r="FK13" i="12"/>
  <c r="CD13" i="12" s="1"/>
  <c r="FK148" i="12"/>
  <c r="CD148" i="12" s="1"/>
  <c r="FK294" i="12"/>
  <c r="CD294" i="12" s="1"/>
  <c r="FK73" i="12"/>
  <c r="CD73" i="12" s="1"/>
  <c r="FK269" i="12"/>
  <c r="CD269" i="12" s="1"/>
  <c r="FK17" i="12"/>
  <c r="CD17" i="12" s="1"/>
  <c r="FK169" i="12"/>
  <c r="CD169" i="12" s="1"/>
  <c r="FK265" i="12"/>
  <c r="CD265" i="12" s="1"/>
  <c r="AA95" i="20"/>
  <c r="O95" i="20"/>
  <c r="S5" i="12"/>
  <c r="C163" i="23" l="1"/>
  <c r="C164" i="23" s="1"/>
  <c r="C165" i="23" s="1"/>
  <c r="C166" i="23" s="1"/>
  <c r="C167" i="23" s="1"/>
  <c r="C168" i="23" s="1"/>
  <c r="R8" i="23"/>
  <c r="EN1" i="12"/>
  <c r="CG73" i="12"/>
  <c r="CG292" i="12"/>
  <c r="EL1" i="1"/>
  <c r="EL11" i="1"/>
  <c r="EL12" i="1"/>
  <c r="EL13" i="1"/>
  <c r="EL14" i="1"/>
  <c r="EL15" i="1"/>
  <c r="EL16" i="1"/>
  <c r="EL17" i="1"/>
  <c r="EL18" i="1"/>
  <c r="EL19" i="1"/>
  <c r="EL20" i="1"/>
  <c r="EL21" i="1"/>
  <c r="EL22" i="1"/>
  <c r="EL23" i="1"/>
  <c r="EL24" i="1"/>
  <c r="EL25" i="1"/>
  <c r="EL26" i="1"/>
  <c r="EL27" i="1"/>
  <c r="EL28" i="1"/>
  <c r="EL29" i="1"/>
  <c r="EL30" i="1"/>
  <c r="EL31" i="1"/>
  <c r="EL32" i="1"/>
  <c r="EL33" i="1"/>
  <c r="EL34" i="1"/>
  <c r="EL35" i="1"/>
  <c r="EL36" i="1"/>
  <c r="EL37" i="1"/>
  <c r="EL38" i="1"/>
  <c r="EL39" i="1"/>
  <c r="EL40" i="1"/>
  <c r="EL41" i="1"/>
  <c r="EL42" i="1"/>
  <c r="EL43" i="1"/>
  <c r="EL44" i="1"/>
  <c r="EL45" i="1"/>
  <c r="EL46" i="1"/>
  <c r="EL47" i="1"/>
  <c r="EL48" i="1"/>
  <c r="EL49" i="1"/>
  <c r="EL10" i="1"/>
  <c r="EK51" i="1"/>
  <c r="EJ51" i="1"/>
  <c r="EF1" i="1"/>
  <c r="EG1" i="1" s="1"/>
  <c r="EH1" i="1" s="1"/>
  <c r="EI1" i="1" s="1"/>
  <c r="EJ1" i="1" s="1"/>
  <c r="EK1" i="1" s="1"/>
  <c r="R9" i="23" l="1"/>
  <c r="C169" i="23"/>
  <c r="C170" i="23" s="1"/>
  <c r="C171" i="23" s="1"/>
  <c r="C172" i="23" s="1"/>
  <c r="C173" i="23" s="1"/>
  <c r="C174" i="23" s="1"/>
  <c r="C175" i="23" s="1"/>
  <c r="C176" i="23" s="1"/>
  <c r="C177" i="23" s="1"/>
  <c r="C178" i="23" s="1"/>
  <c r="C179" i="23" s="1"/>
  <c r="C180" i="23" s="1"/>
  <c r="C181" i="23" s="1"/>
  <c r="C182" i="23" s="1"/>
  <c r="C183" i="23" s="1"/>
  <c r="C184" i="23" s="1"/>
  <c r="C185" i="23" s="1"/>
  <c r="C186" i="23" s="1"/>
  <c r="C187" i="23" s="1"/>
  <c r="C188" i="23" s="1"/>
  <c r="C189" i="23" s="1"/>
  <c r="C190" i="23" s="1"/>
  <c r="C191" i="23" s="1"/>
  <c r="C192" i="23" s="1"/>
  <c r="C193" i="23" s="1"/>
  <c r="C194" i="23" s="1"/>
  <c r="C195" i="23" s="1"/>
  <c r="C196" i="23" s="1"/>
  <c r="C197" i="23" s="1"/>
  <c r="C198" i="23" s="1"/>
  <c r="C199" i="23" s="1"/>
  <c r="C200" i="23" s="1"/>
  <c r="C201" i="23" s="1"/>
  <c r="C202" i="23" s="1"/>
  <c r="C203" i="23" s="1"/>
  <c r="C204" i="23" s="1"/>
  <c r="C205" i="23" s="1"/>
  <c r="C206" i="23" s="1"/>
  <c r="C207" i="23" s="1"/>
  <c r="C208" i="23" s="1"/>
  <c r="C209" i="23" s="1"/>
  <c r="C210" i="23" s="1"/>
  <c r="C211" i="23" s="1"/>
  <c r="C212" i="23" s="1"/>
  <c r="C213" i="23" s="1"/>
  <c r="C214" i="23" s="1"/>
  <c r="C215" i="23" s="1"/>
  <c r="C216" i="23" s="1"/>
  <c r="C217" i="23" s="1"/>
  <c r="C218" i="23" s="1"/>
  <c r="C219" i="23" s="1"/>
  <c r="C220" i="23" s="1"/>
  <c r="C221" i="23" s="1"/>
  <c r="C222" i="23" s="1"/>
  <c r="C223" i="23" s="1"/>
  <c r="C224" i="23" s="1"/>
  <c r="C225" i="23" s="1"/>
  <c r="C226" i="23" s="1"/>
  <c r="C227" i="23" s="1"/>
  <c r="C228" i="23" s="1"/>
  <c r="C229" i="23" s="1"/>
  <c r="C230" i="23" s="1"/>
  <c r="C231" i="23" s="1"/>
  <c r="C232" i="23" s="1"/>
  <c r="C233" i="23" s="1"/>
  <c r="C234" i="23" s="1"/>
  <c r="C235" i="23" s="1"/>
  <c r="C236" i="23" s="1"/>
  <c r="C237" i="23" s="1"/>
  <c r="C238" i="23" s="1"/>
  <c r="C239" i="23" s="1"/>
  <c r="C240" i="23" s="1"/>
  <c r="C241" i="23" s="1"/>
  <c r="C242" i="23" s="1"/>
  <c r="C243" i="23" s="1"/>
  <c r="C244" i="23" s="1"/>
  <c r="C245" i="23" s="1"/>
  <c r="C246" i="23" s="1"/>
  <c r="C247" i="23" s="1"/>
  <c r="C248" i="23" s="1"/>
  <c r="C249" i="23" s="1"/>
  <c r="C250" i="23" s="1"/>
  <c r="C251" i="23" s="1"/>
  <c r="C252" i="23" s="1"/>
  <c r="C253" i="23" s="1"/>
  <c r="C254" i="23" s="1"/>
  <c r="C255" i="23" s="1"/>
  <c r="C256" i="23" s="1"/>
  <c r="C257" i="23" s="1"/>
  <c r="C258" i="23" s="1"/>
  <c r="C259" i="23" s="1"/>
  <c r="C260" i="23" s="1"/>
  <c r="C261" i="23" s="1"/>
  <c r="C262" i="23" s="1"/>
  <c r="C263" i="23" s="1"/>
  <c r="C264" i="23" s="1"/>
  <c r="C265" i="23" s="1"/>
  <c r="C266" i="23" s="1"/>
  <c r="C267" i="23" s="1"/>
  <c r="C268" i="23" s="1"/>
  <c r="C269" i="23" s="1"/>
  <c r="C270" i="23" s="1"/>
  <c r="C271" i="23" s="1"/>
  <c r="C272" i="23" s="1"/>
  <c r="C273" i="23" s="1"/>
  <c r="C274" i="23" s="1"/>
  <c r="C275" i="23" s="1"/>
  <c r="C276" i="23" s="1"/>
  <c r="C277" i="23" s="1"/>
  <c r="C278" i="23" s="1"/>
  <c r="C279" i="23" s="1"/>
  <c r="C280" i="23" s="1"/>
  <c r="C281" i="23" s="1"/>
  <c r="C282" i="23" s="1"/>
  <c r="C283" i="23" s="1"/>
  <c r="C284" i="23" s="1"/>
  <c r="C285" i="23" s="1"/>
  <c r="C286" i="23" s="1"/>
  <c r="C287" i="23" s="1"/>
  <c r="C288" i="23" s="1"/>
  <c r="C289" i="23" s="1"/>
  <c r="C290" i="23" s="1"/>
  <c r="C291" i="23" s="1"/>
  <c r="C292" i="23" s="1"/>
  <c r="C293" i="23" s="1"/>
  <c r="C294" i="23" s="1"/>
  <c r="C295" i="23" s="1"/>
  <c r="C296" i="23" s="1"/>
  <c r="C297" i="23" s="1"/>
  <c r="C298" i="23" s="1"/>
  <c r="C299" i="23" s="1"/>
  <c r="C300" i="23" s="1"/>
  <c r="C301" i="23" s="1"/>
  <c r="C302" i="23" s="1"/>
  <c r="C303" i="23" s="1"/>
  <c r="C304" i="23" s="1"/>
  <c r="C305" i="23" s="1"/>
  <c r="C306" i="23" s="1"/>
  <c r="C307" i="23" s="1"/>
  <c r="C308" i="23" s="1"/>
  <c r="C309" i="23" s="1"/>
  <c r="C310" i="23" s="1"/>
  <c r="C311" i="23" s="1"/>
  <c r="C312" i="23" s="1"/>
  <c r="C313" i="23" s="1"/>
  <c r="C314" i="23" s="1"/>
  <c r="C315" i="23" s="1"/>
  <c r="C316" i="23" s="1"/>
  <c r="C317" i="23" s="1"/>
  <c r="C318" i="23" s="1"/>
  <c r="C319" i="23" s="1"/>
  <c r="C320" i="23" s="1"/>
  <c r="C321" i="23" s="1"/>
  <c r="C322" i="23" s="1"/>
  <c r="C323" i="23" s="1"/>
  <c r="C324" i="23" s="1"/>
  <c r="C325" i="23" s="1"/>
  <c r="C326" i="23" s="1"/>
  <c r="C327" i="23" s="1"/>
  <c r="C328" i="23" s="1"/>
  <c r="C329" i="23" s="1"/>
  <c r="C330" i="23" s="1"/>
  <c r="C331" i="23" s="1"/>
  <c r="C332" i="23" s="1"/>
  <c r="C333" i="23" s="1"/>
  <c r="C334" i="23" s="1"/>
  <c r="C335" i="23" s="1"/>
  <c r="C336" i="23" s="1"/>
  <c r="C337" i="23" s="1"/>
  <c r="C338" i="23" s="1"/>
  <c r="C339" i="23" s="1"/>
  <c r="C340" i="23" s="1"/>
  <c r="C341" i="23" s="1"/>
  <c r="C342" i="23" s="1"/>
  <c r="C343" i="23" s="1"/>
  <c r="C344" i="23" s="1"/>
  <c r="C345" i="23" s="1"/>
  <c r="C346" i="23" s="1"/>
  <c r="C347" i="23" s="1"/>
  <c r="C348" i="23" s="1"/>
  <c r="C349" i="23" s="1"/>
  <c r="C350" i="23" s="1"/>
  <c r="C351" i="23" s="1"/>
  <c r="C352" i="23" s="1"/>
  <c r="C353" i="23" s="1"/>
  <c r="C354" i="23" s="1"/>
  <c r="C355" i="23" s="1"/>
  <c r="C356" i="23" s="1"/>
  <c r="C357" i="23" s="1"/>
  <c r="C358" i="23" s="1"/>
  <c r="C359" i="23" s="1"/>
  <c r="C360" i="23" s="1"/>
  <c r="C361" i="23" s="1"/>
  <c r="C362" i="23" s="1"/>
  <c r="C363" i="23" s="1"/>
  <c r="C364" i="23" s="1"/>
  <c r="C365" i="23" s="1"/>
  <c r="C366" i="23" s="1"/>
  <c r="C367" i="23" s="1"/>
  <c r="C368" i="23" s="1"/>
  <c r="C369" i="23" s="1"/>
  <c r="C370" i="23" s="1"/>
  <c r="C371" i="23" s="1"/>
  <c r="T8" i="23"/>
  <c r="S8" i="23"/>
  <c r="D42" i="8"/>
  <c r="D41" i="8"/>
  <c r="C42" i="8"/>
  <c r="C41" i="8"/>
  <c r="S9" i="23" l="1"/>
  <c r="T9" i="23"/>
  <c r="EM261" i="12"/>
  <c r="EM265" i="12"/>
  <c r="EM266" i="12"/>
  <c r="EM278" i="12"/>
  <c r="EM281" i="12"/>
  <c r="EM286" i="12"/>
  <c r="EM287" i="12"/>
  <c r="EM289" i="12"/>
  <c r="EM302" i="12"/>
  <c r="EM305" i="12"/>
  <c r="EM306" i="12"/>
  <c r="EM324" i="12"/>
  <c r="EM327" i="12"/>
  <c r="EM342" i="12"/>
  <c r="EM348" i="12"/>
  <c r="EM303" i="12" l="1"/>
  <c r="EM326" i="12"/>
  <c r="EM341" i="12"/>
  <c r="EM337" i="12"/>
  <c r="EM308" i="12"/>
  <c r="EM311" i="12"/>
  <c r="EM300" i="12"/>
  <c r="EM330" i="12"/>
  <c r="EM345" i="12"/>
  <c r="EM258" i="12"/>
  <c r="EM297" i="12"/>
  <c r="EM318" i="12"/>
  <c r="EM280" i="12"/>
  <c r="EM321" i="12"/>
  <c r="EM316" i="12"/>
  <c r="EM294" i="12"/>
  <c r="EM268" i="12"/>
  <c r="EM343" i="12"/>
  <c r="EM328" i="12"/>
  <c r="EM350" i="12"/>
  <c r="EM263" i="12"/>
  <c r="EM292" i="12"/>
  <c r="EM276" i="12"/>
  <c r="EM260" i="12"/>
  <c r="EM319" i="12"/>
  <c r="EM344" i="12"/>
  <c r="EM329" i="12"/>
  <c r="EM322" i="12"/>
  <c r="EM295" i="12"/>
  <c r="EM264" i="12"/>
  <c r="EM347" i="12"/>
  <c r="EM340" i="12"/>
  <c r="EM332" i="12"/>
  <c r="EM325" i="12"/>
  <c r="EM314" i="12"/>
  <c r="EM298" i="12"/>
  <c r="EM283" i="12"/>
  <c r="EM279" i="12"/>
  <c r="EM271" i="12"/>
  <c r="EM267" i="12"/>
  <c r="EM346" i="12"/>
  <c r="EM331" i="12"/>
  <c r="EM310" i="12"/>
  <c r="EM282" i="12"/>
  <c r="EM274" i="12"/>
  <c r="EM313" i="12"/>
  <c r="EM335" i="12"/>
  <c r="EM290" i="12"/>
  <c r="EM270" i="12"/>
  <c r="EM338" i="12"/>
  <c r="EM334" i="12"/>
  <c r="EM277" i="12"/>
  <c r="EM273" i="12"/>
  <c r="EM262" i="12"/>
  <c r="EM284" i="12"/>
  <c r="EM307" i="12"/>
  <c r="EM304" i="12"/>
  <c r="EM301" i="12"/>
  <c r="EM349" i="12"/>
  <c r="EM291" i="12"/>
  <c r="EM315" i="12"/>
  <c r="EM312" i="12"/>
  <c r="EM309" i="12"/>
  <c r="EM288" i="12"/>
  <c r="EM339" i="12"/>
  <c r="EM336" i="12"/>
  <c r="EM333" i="12"/>
  <c r="EM275" i="12"/>
  <c r="EM272" i="12"/>
  <c r="EM269" i="12"/>
  <c r="EM299" i="12"/>
  <c r="EM296" i="12"/>
  <c r="EM293" i="12"/>
  <c r="EM285" i="12"/>
  <c r="EM323" i="12"/>
  <c r="EM320" i="12"/>
  <c r="EM317" i="12"/>
  <c r="EM259" i="12"/>
  <c r="EM12" i="12"/>
  <c r="EM13" i="12"/>
  <c r="EM61" i="12"/>
  <c r="EM77" i="12"/>
  <c r="EM173" i="12"/>
  <c r="EK1" i="12"/>
  <c r="EL1" i="12"/>
  <c r="EM1" i="12"/>
  <c r="EM155" i="12" l="1"/>
  <c r="EM131" i="12"/>
  <c r="EM123" i="12"/>
  <c r="EM91" i="12"/>
  <c r="EM75" i="12"/>
  <c r="EM67" i="12"/>
  <c r="EM43" i="12"/>
  <c r="EM217" i="12"/>
  <c r="EM193" i="12"/>
  <c r="EM161" i="12"/>
  <c r="EM121" i="12"/>
  <c r="EM105" i="12"/>
  <c r="EM81" i="12"/>
  <c r="EM57" i="12"/>
  <c r="EM41" i="12"/>
  <c r="EM33" i="12"/>
  <c r="EM25" i="12"/>
  <c r="EM17" i="12"/>
  <c r="EM256" i="12"/>
  <c r="EM248" i="12"/>
  <c r="EM240" i="12"/>
  <c r="EM216" i="12"/>
  <c r="EM208" i="12"/>
  <c r="EM192" i="12"/>
  <c r="EM184" i="12"/>
  <c r="EM176" i="12"/>
  <c r="EM160" i="12"/>
  <c r="EM152" i="12"/>
  <c r="EM144" i="12"/>
  <c r="EM32" i="12"/>
  <c r="EM24" i="12"/>
  <c r="EM16" i="12"/>
  <c r="EM185" i="12"/>
  <c r="EM169" i="12"/>
  <c r="EM137" i="12"/>
  <c r="EM97" i="12"/>
  <c r="EM73" i="12"/>
  <c r="EM167" i="12"/>
  <c r="EM151" i="12"/>
  <c r="EM143" i="12"/>
  <c r="EM71" i="12"/>
  <c r="EM63" i="12"/>
  <c r="EM31" i="12"/>
  <c r="EM23" i="12"/>
  <c r="EM225" i="12"/>
  <c r="EM201" i="12"/>
  <c r="EM153" i="12"/>
  <c r="EM113" i="12"/>
  <c r="EM89" i="12"/>
  <c r="EM49" i="12"/>
  <c r="EM172" i="12"/>
  <c r="EM140" i="12"/>
  <c r="EM108" i="12"/>
  <c r="EM76" i="12"/>
  <c r="EM52" i="12"/>
  <c r="EM36" i="12"/>
  <c r="EM251" i="12"/>
  <c r="EM227" i="12"/>
  <c r="EM219" i="12"/>
  <c r="EM9" i="12"/>
  <c r="EM189" i="12"/>
  <c r="EM120" i="12"/>
  <c r="EM112" i="12"/>
  <c r="EM72" i="12"/>
  <c r="EM64" i="12"/>
  <c r="EM48" i="12"/>
  <c r="EM40" i="12"/>
  <c r="EM207" i="12"/>
  <c r="EM183" i="12"/>
  <c r="EM237" i="12"/>
  <c r="EM94" i="12"/>
  <c r="EM38" i="12"/>
  <c r="EM156" i="12"/>
  <c r="EM215" i="12"/>
  <c r="EM175" i="12"/>
  <c r="EM35" i="12"/>
  <c r="EM27" i="12"/>
  <c r="EM11" i="12"/>
  <c r="EM124" i="12"/>
  <c r="EM199" i="12"/>
  <c r="EM28" i="12"/>
  <c r="EM195" i="12"/>
  <c r="EM187" i="12"/>
  <c r="EM59" i="12"/>
  <c r="EM212" i="12"/>
  <c r="EM204" i="12"/>
  <c r="EM188" i="12"/>
  <c r="EM37" i="12"/>
  <c r="EM14" i="12"/>
  <c r="EM104" i="12"/>
  <c r="EM96" i="12"/>
  <c r="EM119" i="12"/>
  <c r="EM103" i="12"/>
  <c r="EM238" i="12"/>
  <c r="EM93" i="12"/>
  <c r="EM88" i="12"/>
  <c r="EM95" i="12"/>
  <c r="EM213" i="12"/>
  <c r="EM205" i="12"/>
  <c r="EM117" i="12"/>
  <c r="EM109" i="12"/>
  <c r="EM29" i="12"/>
  <c r="EM122" i="12"/>
  <c r="EM92" i="12"/>
  <c r="EM80" i="12"/>
  <c r="EM111" i="12"/>
  <c r="EM164" i="12"/>
  <c r="EM244" i="12"/>
  <c r="EM190" i="12"/>
  <c r="EM211" i="12"/>
  <c r="EM210" i="12"/>
  <c r="EM209" i="12"/>
  <c r="EM107" i="12"/>
  <c r="EM247" i="12"/>
  <c r="EM177" i="12"/>
  <c r="EM171" i="12"/>
  <c r="EM233" i="12"/>
  <c r="EM106" i="12"/>
  <c r="EM239" i="12"/>
  <c r="EM170" i="12"/>
  <c r="EM162" i="12"/>
  <c r="EM26" i="12"/>
  <c r="EM129" i="12"/>
  <c r="EM224" i="12"/>
  <c r="EM231" i="12"/>
  <c r="EM128" i="12"/>
  <c r="EM135" i="12"/>
  <c r="EM226" i="12"/>
  <c r="EM154" i="12"/>
  <c r="EM66" i="12"/>
  <c r="EM87" i="12"/>
  <c r="EM55" i="12"/>
  <c r="EM47" i="12"/>
  <c r="EM39" i="12"/>
  <c r="EM15" i="12"/>
  <c r="EM243" i="12"/>
  <c r="EM146" i="12"/>
  <c r="EM139" i="12"/>
  <c r="EM98" i="12"/>
  <c r="EM65" i="12"/>
  <c r="EM18" i="12"/>
  <c r="EM242" i="12"/>
  <c r="EM222" i="12"/>
  <c r="EM194" i="12"/>
  <c r="EM145" i="12"/>
  <c r="EM138" i="12"/>
  <c r="EM83" i="12"/>
  <c r="EM51" i="12"/>
  <c r="EM245" i="12"/>
  <c r="EM181" i="12"/>
  <c r="EM149" i="12"/>
  <c r="EM141" i="12"/>
  <c r="EM85" i="12"/>
  <c r="EM53" i="12"/>
  <c r="EM45" i="12"/>
  <c r="EM21" i="12"/>
  <c r="EM249" i="12"/>
  <c r="EM241" i="12"/>
  <c r="EM221" i="12"/>
  <c r="EM206" i="12"/>
  <c r="EM179" i="12"/>
  <c r="EM130" i="12"/>
  <c r="EM90" i="12"/>
  <c r="EM82" i="12"/>
  <c r="EM50" i="12"/>
  <c r="EM236" i="12"/>
  <c r="EM228" i="12"/>
  <c r="EM196" i="12"/>
  <c r="EM132" i="12"/>
  <c r="EM100" i="12"/>
  <c r="EM68" i="12"/>
  <c r="EM44" i="12"/>
  <c r="EM20" i="12"/>
  <c r="EM220" i="12"/>
  <c r="EM186" i="12"/>
  <c r="EM178" i="12"/>
  <c r="EM157" i="12"/>
  <c r="EM62" i="12"/>
  <c r="EM42" i="12"/>
  <c r="EM200" i="12"/>
  <c r="EM255" i="12"/>
  <c r="EM163" i="12"/>
  <c r="EM99" i="12"/>
  <c r="EM19" i="12"/>
  <c r="EM223" i="12"/>
  <c r="EM168" i="12"/>
  <c r="EM134" i="12"/>
  <c r="EM118" i="12"/>
  <c r="EM46" i="12"/>
  <c r="EM22" i="12"/>
  <c r="EM232" i="12"/>
  <c r="EM56" i="12"/>
  <c r="EM166" i="12"/>
  <c r="EM150" i="12"/>
  <c r="EM102" i="12"/>
  <c r="EM253" i="12"/>
  <c r="EM133" i="12"/>
  <c r="EM252" i="12"/>
  <c r="EM101" i="12"/>
  <c r="EM86" i="12"/>
  <c r="EM230" i="12"/>
  <c r="EM127" i="12"/>
  <c r="EM54" i="12"/>
  <c r="EM246" i="12"/>
  <c r="EM235" i="12"/>
  <c r="EM229" i="12"/>
  <c r="EM218" i="12"/>
  <c r="EM202" i="12"/>
  <c r="EM159" i="12"/>
  <c r="EM148" i="12"/>
  <c r="EM142" i="12"/>
  <c r="EM126" i="12"/>
  <c r="EM115" i="12"/>
  <c r="EM110" i="12"/>
  <c r="EM79" i="12"/>
  <c r="EM74" i="12"/>
  <c r="EM69" i="12"/>
  <c r="EM34" i="12"/>
  <c r="EM254" i="12"/>
  <c r="EM198" i="12"/>
  <c r="EM182" i="12"/>
  <c r="EM165" i="12"/>
  <c r="EM60" i="12"/>
  <c r="EM214" i="12"/>
  <c r="EM203" i="12"/>
  <c r="EM197" i="12"/>
  <c r="EM116" i="12"/>
  <c r="EM70" i="12"/>
  <c r="EM30" i="12"/>
  <c r="EM250" i="12"/>
  <c r="EM234" i="12"/>
  <c r="EM191" i="12"/>
  <c r="EM180" i="12"/>
  <c r="EM174" i="12"/>
  <c r="EM158" i="12"/>
  <c r="EM147" i="12"/>
  <c r="EM136" i="12"/>
  <c r="EM125" i="12"/>
  <c r="EM114" i="12"/>
  <c r="EM84" i="12"/>
  <c r="EM78" i="12"/>
  <c r="EM58" i="12"/>
  <c r="EM10" i="12"/>
  <c r="EJ1" i="12" l="1"/>
  <c r="AD57" i="20" l="1"/>
  <c r="AD54" i="20"/>
  <c r="R57" i="20"/>
  <c r="R54" i="20"/>
  <c r="AD42" i="20"/>
  <c r="AD41" i="20"/>
  <c r="R42" i="20"/>
  <c r="R41" i="20"/>
  <c r="AC10" i="20"/>
  <c r="AC65" i="20" s="1"/>
  <c r="AC91" i="20" s="1"/>
  <c r="AA65" i="20"/>
  <c r="AA91" i="20" s="1"/>
  <c r="X19" i="20"/>
  <c r="G9" i="13"/>
  <c r="F9" i="13"/>
  <c r="G7" i="13"/>
  <c r="F7" i="13"/>
  <c r="EE51" i="1"/>
  <c r="B100" i="8"/>
  <c r="Z6" i="20"/>
  <c r="G58" i="20"/>
  <c r="AD58" i="20" s="1"/>
  <c r="G55" i="20"/>
  <c r="R55" i="20" s="1"/>
  <c r="H54" i="20"/>
  <c r="Y6" i="20"/>
  <c r="R58" i="20" l="1"/>
  <c r="AD55" i="20"/>
  <c r="X54" i="20"/>
  <c r="X57" i="20"/>
  <c r="C105" i="8"/>
  <c r="D100" i="8" s="1"/>
  <c r="D101" i="8" s="1"/>
  <c r="ED11" i="1" l="1"/>
  <c r="ED12" i="1"/>
  <c r="ED13" i="1"/>
  <c r="ED14" i="1"/>
  <c r="ED15" i="1"/>
  <c r="ED16" i="1"/>
  <c r="ED17" i="1"/>
  <c r="ED18" i="1"/>
  <c r="ED19" i="1"/>
  <c r="ED20" i="1"/>
  <c r="ED21" i="1"/>
  <c r="ED22" i="1"/>
  <c r="ED23" i="1"/>
  <c r="ED24" i="1"/>
  <c r="ED25" i="1"/>
  <c r="ED26" i="1"/>
  <c r="ED27" i="1"/>
  <c r="ED28" i="1"/>
  <c r="ED29" i="1"/>
  <c r="ED30" i="1"/>
  <c r="ED31" i="1"/>
  <c r="ED32" i="1"/>
  <c r="ED33" i="1"/>
  <c r="ED34" i="1"/>
  <c r="ED35" i="1"/>
  <c r="ED36" i="1"/>
  <c r="ED37" i="1"/>
  <c r="ED38" i="1"/>
  <c r="ED39" i="1"/>
  <c r="ED40" i="1"/>
  <c r="ED41" i="1"/>
  <c r="ED42" i="1"/>
  <c r="ED43" i="1"/>
  <c r="ED44" i="1"/>
  <c r="ED45" i="1"/>
  <c r="ED46" i="1"/>
  <c r="ED47" i="1"/>
  <c r="ED48" i="1"/>
  <c r="ED49" i="1"/>
  <c r="ED51" i="1"/>
  <c r="ED10" i="1"/>
  <c r="G50" i="20"/>
  <c r="G49" i="20"/>
  <c r="EE47" i="1" l="1"/>
  <c r="EE22" i="1"/>
  <c r="EE24" i="1"/>
  <c r="EE41" i="1"/>
  <c r="EE27" i="1"/>
  <c r="EE10" i="1"/>
  <c r="EE35" i="1"/>
  <c r="EE30" i="1"/>
  <c r="EE43" i="1"/>
  <c r="EE37" i="1"/>
  <c r="EE48" i="1"/>
  <c r="EE12" i="1"/>
  <c r="EE20" i="1"/>
  <c r="EE17" i="1"/>
  <c r="EE38" i="1"/>
  <c r="EE36" i="1"/>
  <c r="EE16" i="1"/>
  <c r="EE13" i="1"/>
  <c r="EE45" i="1"/>
  <c r="EE32" i="1"/>
  <c r="EE40" i="1"/>
  <c r="EE18" i="1"/>
  <c r="EE31" i="1"/>
  <c r="EE26" i="1"/>
  <c r="EE44" i="1"/>
  <c r="EE42" i="1"/>
  <c r="EE46" i="1"/>
  <c r="EE11" i="1"/>
  <c r="EE29" i="1"/>
  <c r="EE19" i="1"/>
  <c r="EE15" i="1"/>
  <c r="EE39" i="1"/>
  <c r="EE49" i="1"/>
  <c r="EE34" i="1"/>
  <c r="EE23" i="1"/>
  <c r="EE28" i="1"/>
  <c r="EE14" i="1"/>
  <c r="EE25" i="1"/>
  <c r="EE21" i="1"/>
  <c r="EE33" i="1"/>
  <c r="O65" i="20"/>
  <c r="O91" i="20" s="1"/>
  <c r="D65" i="20"/>
  <c r="D91" i="20" s="1"/>
  <c r="C106" i="8" l="1"/>
  <c r="C107" i="8"/>
  <c r="X6" i="20"/>
  <c r="P6" i="20" l="1"/>
  <c r="Q6" i="20" s="1"/>
  <c r="H40" i="20" s="1"/>
  <c r="G40" i="20" s="1"/>
  <c r="N6" i="20"/>
  <c r="O6" i="20" s="1"/>
  <c r="H26" i="20" s="1"/>
  <c r="G43" i="20" l="1"/>
  <c r="K6" i="20"/>
  <c r="L6" i="20"/>
  <c r="M6" i="20"/>
  <c r="J6" i="20"/>
  <c r="K3" i="20"/>
  <c r="L3" i="20"/>
  <c r="M3" i="20"/>
  <c r="J3" i="20"/>
  <c r="G44" i="20" l="1"/>
  <c r="H43" i="20" s="1"/>
  <c r="I6" i="20"/>
  <c r="G6" i="20" l="1"/>
  <c r="H6" i="20" s="1"/>
  <c r="G22" i="20" s="1"/>
  <c r="E6" i="20"/>
  <c r="G18" i="20" s="1"/>
  <c r="F6" i="20"/>
  <c r="G16" i="20" s="1"/>
  <c r="D6" i="20"/>
  <c r="G17" i="20" s="1"/>
  <c r="DD9" i="1"/>
  <c r="DQ9" i="1"/>
  <c r="H12" i="20"/>
  <c r="H13" i="20"/>
  <c r="L57" i="20"/>
  <c r="L54" i="20"/>
  <c r="L19" i="20"/>
  <c r="A57" i="20"/>
  <c r="A54" i="20"/>
  <c r="A48" i="20"/>
  <c r="A40" i="20"/>
  <c r="A19" i="20"/>
  <c r="F15" i="20"/>
  <c r="B22" i="20" s="1"/>
  <c r="D72" i="20" s="1"/>
  <c r="F14" i="20"/>
  <c r="B19" i="20" s="1"/>
  <c r="F13" i="20"/>
  <c r="B16" i="20" s="1"/>
  <c r="A13" i="20"/>
  <c r="C6" i="20"/>
  <c r="B6" i="20"/>
  <c r="B110" i="11"/>
  <c r="B139" i="11" s="1"/>
  <c r="AK16" i="1"/>
  <c r="AK50" i="1"/>
  <c r="AK51" i="1"/>
  <c r="AK52" i="1"/>
  <c r="AK53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H10" i="1"/>
  <c r="AF10" i="1"/>
  <c r="AK352" i="12"/>
  <c r="AK353" i="12"/>
  <c r="AK354" i="12"/>
  <c r="AH10" i="12"/>
  <c r="AH11" i="12"/>
  <c r="AH12" i="12"/>
  <c r="AH13" i="12"/>
  <c r="AH14" i="12"/>
  <c r="AH15" i="12"/>
  <c r="AH16" i="12"/>
  <c r="AH17" i="12"/>
  <c r="AH18" i="12"/>
  <c r="AH19" i="12"/>
  <c r="AH20" i="12"/>
  <c r="AH21" i="12"/>
  <c r="AH22" i="12"/>
  <c r="AH23" i="12"/>
  <c r="AH24" i="12"/>
  <c r="AH25" i="12"/>
  <c r="AH26" i="12"/>
  <c r="AH27" i="12"/>
  <c r="AH28" i="12"/>
  <c r="AH29" i="12"/>
  <c r="AH30" i="12"/>
  <c r="AH31" i="12"/>
  <c r="AH32" i="12"/>
  <c r="AH33" i="12"/>
  <c r="AH34" i="12"/>
  <c r="AH35" i="12"/>
  <c r="AH36" i="12"/>
  <c r="AH37" i="12"/>
  <c r="AH38" i="12"/>
  <c r="AH39" i="12"/>
  <c r="AH40" i="12"/>
  <c r="AH41" i="12"/>
  <c r="AH42" i="12"/>
  <c r="AH43" i="12"/>
  <c r="AH44" i="12"/>
  <c r="AH45" i="12"/>
  <c r="AH46" i="12"/>
  <c r="AH47" i="12"/>
  <c r="AH48" i="12"/>
  <c r="AH49" i="12"/>
  <c r="AH50" i="12"/>
  <c r="AH51" i="12"/>
  <c r="AH52" i="12"/>
  <c r="AH53" i="12"/>
  <c r="AH54" i="12"/>
  <c r="AH55" i="12"/>
  <c r="AH56" i="12"/>
  <c r="AH57" i="12"/>
  <c r="AH58" i="12"/>
  <c r="AH59" i="12"/>
  <c r="AH60" i="12"/>
  <c r="AH61" i="12"/>
  <c r="AH62" i="12"/>
  <c r="AH63" i="12"/>
  <c r="AH64" i="12"/>
  <c r="AH65" i="12"/>
  <c r="AH66" i="12"/>
  <c r="AH67" i="12"/>
  <c r="AH68" i="12"/>
  <c r="AH69" i="12"/>
  <c r="AH70" i="12"/>
  <c r="AH71" i="12"/>
  <c r="AH72" i="12"/>
  <c r="AH73" i="12"/>
  <c r="AH74" i="12"/>
  <c r="AH75" i="12"/>
  <c r="AH76" i="12"/>
  <c r="AH77" i="12"/>
  <c r="AH78" i="12"/>
  <c r="AH79" i="12"/>
  <c r="AH80" i="12"/>
  <c r="AH81" i="12"/>
  <c r="AH82" i="12"/>
  <c r="AH83" i="12"/>
  <c r="AH84" i="12"/>
  <c r="AH85" i="12"/>
  <c r="AH86" i="12"/>
  <c r="AH87" i="12"/>
  <c r="AH88" i="12"/>
  <c r="AH89" i="12"/>
  <c r="AH90" i="12"/>
  <c r="AH91" i="12"/>
  <c r="AH92" i="12"/>
  <c r="AH93" i="12"/>
  <c r="AH94" i="12"/>
  <c r="AH95" i="12"/>
  <c r="AH96" i="12"/>
  <c r="AH97" i="12"/>
  <c r="AH98" i="12"/>
  <c r="AH99" i="12"/>
  <c r="AH100" i="12"/>
  <c r="AH101" i="12"/>
  <c r="AH102" i="12"/>
  <c r="AH103" i="12"/>
  <c r="AH104" i="12"/>
  <c r="AH105" i="12"/>
  <c r="AH106" i="12"/>
  <c r="AH107" i="12"/>
  <c r="AH108" i="12"/>
  <c r="AH109" i="12"/>
  <c r="AH110" i="12"/>
  <c r="AH111" i="12"/>
  <c r="AH112" i="12"/>
  <c r="AH113" i="12"/>
  <c r="AH114" i="12"/>
  <c r="AH115" i="12"/>
  <c r="AH116" i="12"/>
  <c r="AH117" i="12"/>
  <c r="AH118" i="12"/>
  <c r="AH119" i="12"/>
  <c r="AH120" i="12"/>
  <c r="AH121" i="12"/>
  <c r="AH122" i="12"/>
  <c r="AH123" i="12"/>
  <c r="AH124" i="12"/>
  <c r="AH125" i="12"/>
  <c r="AH126" i="12"/>
  <c r="AH127" i="12"/>
  <c r="AH128" i="12"/>
  <c r="AH129" i="12"/>
  <c r="AH130" i="12"/>
  <c r="AH131" i="12"/>
  <c r="AH132" i="12"/>
  <c r="AH133" i="12"/>
  <c r="AH134" i="12"/>
  <c r="AH135" i="12"/>
  <c r="AH136" i="12"/>
  <c r="AH137" i="12"/>
  <c r="AH138" i="12"/>
  <c r="AH139" i="12"/>
  <c r="AH140" i="12"/>
  <c r="AH141" i="12"/>
  <c r="AH142" i="12"/>
  <c r="AH143" i="12"/>
  <c r="AH144" i="12"/>
  <c r="AH145" i="12"/>
  <c r="AH146" i="12"/>
  <c r="AH147" i="12"/>
  <c r="AH148" i="12"/>
  <c r="AH149" i="12"/>
  <c r="AH150" i="12"/>
  <c r="AH151" i="12"/>
  <c r="AH152" i="12"/>
  <c r="AH153" i="12"/>
  <c r="AH154" i="12"/>
  <c r="AH155" i="12"/>
  <c r="AH156" i="12"/>
  <c r="AH157" i="12"/>
  <c r="AH158" i="12"/>
  <c r="AH159" i="12"/>
  <c r="AH160" i="12"/>
  <c r="AH161" i="12"/>
  <c r="AH162" i="12"/>
  <c r="AH163" i="12"/>
  <c r="AH164" i="12"/>
  <c r="AH165" i="12"/>
  <c r="AH166" i="12"/>
  <c r="AH167" i="12"/>
  <c r="AH168" i="12"/>
  <c r="AH169" i="12"/>
  <c r="AH170" i="12"/>
  <c r="AH171" i="12"/>
  <c r="AH172" i="12"/>
  <c r="AH173" i="12"/>
  <c r="AH174" i="12"/>
  <c r="AH175" i="12"/>
  <c r="AH176" i="12"/>
  <c r="AH177" i="12"/>
  <c r="AH178" i="12"/>
  <c r="AH179" i="12"/>
  <c r="AH180" i="12"/>
  <c r="AH181" i="12"/>
  <c r="AH182" i="12"/>
  <c r="AH183" i="12"/>
  <c r="AH184" i="12"/>
  <c r="AH185" i="12"/>
  <c r="AH186" i="12"/>
  <c r="AH187" i="12"/>
  <c r="AH188" i="12"/>
  <c r="AH189" i="12"/>
  <c r="AH190" i="12"/>
  <c r="AH191" i="12"/>
  <c r="AH192" i="12"/>
  <c r="AH193" i="12"/>
  <c r="AH194" i="12"/>
  <c r="AH195" i="12"/>
  <c r="AH196" i="12"/>
  <c r="AH197" i="12"/>
  <c r="AH198" i="12"/>
  <c r="AH199" i="12"/>
  <c r="AH200" i="12"/>
  <c r="AH201" i="12"/>
  <c r="AH202" i="12"/>
  <c r="AH203" i="12"/>
  <c r="AH204" i="12"/>
  <c r="AH205" i="12"/>
  <c r="AH206" i="12"/>
  <c r="AH207" i="12"/>
  <c r="AH208" i="12"/>
  <c r="AH209" i="12"/>
  <c r="AH210" i="12"/>
  <c r="AH211" i="12"/>
  <c r="AH212" i="12"/>
  <c r="AH213" i="12"/>
  <c r="AH214" i="12"/>
  <c r="AH215" i="12"/>
  <c r="AH216" i="12"/>
  <c r="AH217" i="12"/>
  <c r="AH218" i="12"/>
  <c r="AH219" i="12"/>
  <c r="AH220" i="12"/>
  <c r="AH221" i="12"/>
  <c r="AH222" i="12"/>
  <c r="AH223" i="12"/>
  <c r="AH224" i="12"/>
  <c r="AH225" i="12"/>
  <c r="AH226" i="12"/>
  <c r="AH227" i="12"/>
  <c r="AH228" i="12"/>
  <c r="AH229" i="12"/>
  <c r="AH230" i="12"/>
  <c r="AH231" i="12"/>
  <c r="AH232" i="12"/>
  <c r="AH233" i="12"/>
  <c r="AH234" i="12"/>
  <c r="AH235" i="12"/>
  <c r="AH236" i="12"/>
  <c r="AH237" i="12"/>
  <c r="AH238" i="12"/>
  <c r="AH239" i="12"/>
  <c r="AH240" i="12"/>
  <c r="AH241" i="12"/>
  <c r="AH242" i="12"/>
  <c r="AH243" i="12"/>
  <c r="AH244" i="12"/>
  <c r="AH245" i="12"/>
  <c r="AH246" i="12"/>
  <c r="AH247" i="12"/>
  <c r="AH248" i="12"/>
  <c r="AH249" i="12"/>
  <c r="AH250" i="12"/>
  <c r="AH251" i="12"/>
  <c r="AH252" i="12"/>
  <c r="AH253" i="12"/>
  <c r="AH254" i="12"/>
  <c r="AH255" i="12"/>
  <c r="AH256" i="12"/>
  <c r="AH257" i="12"/>
  <c r="AH258" i="12"/>
  <c r="AH259" i="12"/>
  <c r="AH260" i="12"/>
  <c r="AH261" i="12"/>
  <c r="AH262" i="12"/>
  <c r="AH263" i="12"/>
  <c r="AH264" i="12"/>
  <c r="AH265" i="12"/>
  <c r="AH266" i="12"/>
  <c r="AH267" i="12"/>
  <c r="AH268" i="12"/>
  <c r="AH269" i="12"/>
  <c r="AH270" i="12"/>
  <c r="AH271" i="12"/>
  <c r="AH272" i="12"/>
  <c r="AH273" i="12"/>
  <c r="AH274" i="12"/>
  <c r="AH275" i="12"/>
  <c r="AH276" i="12"/>
  <c r="AH277" i="12"/>
  <c r="AH278" i="12"/>
  <c r="AH279" i="12"/>
  <c r="AH280" i="12"/>
  <c r="AH281" i="12"/>
  <c r="AH282" i="12"/>
  <c r="AH283" i="12"/>
  <c r="AH284" i="12"/>
  <c r="AH285" i="12"/>
  <c r="AH286" i="12"/>
  <c r="AH287" i="12"/>
  <c r="AH288" i="12"/>
  <c r="AH289" i="12"/>
  <c r="AH290" i="12"/>
  <c r="AH291" i="12"/>
  <c r="AH292" i="12"/>
  <c r="AH293" i="12"/>
  <c r="AH294" i="12"/>
  <c r="AH295" i="12"/>
  <c r="AH296" i="12"/>
  <c r="AH297" i="12"/>
  <c r="AH298" i="12"/>
  <c r="AH299" i="12"/>
  <c r="AH300" i="12"/>
  <c r="AH301" i="12"/>
  <c r="AH302" i="12"/>
  <c r="AH303" i="12"/>
  <c r="AH304" i="12"/>
  <c r="AH305" i="12"/>
  <c r="AH306" i="12"/>
  <c r="AH307" i="12"/>
  <c r="AH308" i="12"/>
  <c r="AH309" i="12"/>
  <c r="AH310" i="12"/>
  <c r="AH311" i="12"/>
  <c r="AH312" i="12"/>
  <c r="AH313" i="12"/>
  <c r="AH314" i="12"/>
  <c r="AH315" i="12"/>
  <c r="AH316" i="12"/>
  <c r="AH317" i="12"/>
  <c r="AH318" i="12"/>
  <c r="AH319" i="12"/>
  <c r="AH320" i="12"/>
  <c r="AH321" i="12"/>
  <c r="AH322" i="12"/>
  <c r="AH323" i="12"/>
  <c r="AH324" i="12"/>
  <c r="AH325" i="12"/>
  <c r="AH326" i="12"/>
  <c r="AH327" i="12"/>
  <c r="AH328" i="12"/>
  <c r="AH329" i="12"/>
  <c r="AH330" i="12"/>
  <c r="AH331" i="12"/>
  <c r="AH332" i="12"/>
  <c r="AH333" i="12"/>
  <c r="AH334" i="12"/>
  <c r="AH335" i="12"/>
  <c r="AH336" i="12"/>
  <c r="AH337" i="12"/>
  <c r="AH338" i="12"/>
  <c r="AH339" i="12"/>
  <c r="AH340" i="12"/>
  <c r="AH341" i="12"/>
  <c r="AH342" i="12"/>
  <c r="AH343" i="12"/>
  <c r="AH344" i="12"/>
  <c r="AH345" i="12"/>
  <c r="AH346" i="12"/>
  <c r="AH347" i="12"/>
  <c r="AH348" i="12"/>
  <c r="AH349" i="12"/>
  <c r="AH350" i="12"/>
  <c r="AH352" i="12"/>
  <c r="AH353" i="12"/>
  <c r="AH354" i="12"/>
  <c r="AH9" i="12"/>
  <c r="AF10" i="12"/>
  <c r="AF11" i="12"/>
  <c r="AF12" i="12"/>
  <c r="AF13" i="12"/>
  <c r="AF14" i="12"/>
  <c r="AF15" i="12"/>
  <c r="AF16" i="12"/>
  <c r="AF17" i="12"/>
  <c r="AF18" i="12"/>
  <c r="AF19" i="12"/>
  <c r="AF20" i="12"/>
  <c r="AF21" i="12"/>
  <c r="AF22" i="12"/>
  <c r="AF23" i="12"/>
  <c r="AF24" i="12"/>
  <c r="AF25" i="12"/>
  <c r="AF26" i="12"/>
  <c r="AF27" i="12"/>
  <c r="AF28" i="12"/>
  <c r="AF29" i="12"/>
  <c r="AF30" i="12"/>
  <c r="AF31" i="12"/>
  <c r="AF32" i="12"/>
  <c r="AF33" i="12"/>
  <c r="AF34" i="12"/>
  <c r="AF35" i="12"/>
  <c r="AF36" i="12"/>
  <c r="AF37" i="12"/>
  <c r="AF38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1" i="12"/>
  <c r="AF52" i="12"/>
  <c r="AF53" i="12"/>
  <c r="AF54" i="12"/>
  <c r="AF55" i="12"/>
  <c r="AF56" i="12"/>
  <c r="AF57" i="12"/>
  <c r="AF58" i="12"/>
  <c r="AF59" i="12"/>
  <c r="AF60" i="12"/>
  <c r="AF61" i="12"/>
  <c r="AF62" i="12"/>
  <c r="AF63" i="12"/>
  <c r="AF64" i="12"/>
  <c r="AF65" i="12"/>
  <c r="AF66" i="12"/>
  <c r="AF67" i="12"/>
  <c r="AF68" i="12"/>
  <c r="AF69" i="12"/>
  <c r="AF70" i="12"/>
  <c r="AF71" i="12"/>
  <c r="AF72" i="12"/>
  <c r="AF73" i="12"/>
  <c r="AF74" i="12"/>
  <c r="AF75" i="12"/>
  <c r="AF76" i="12"/>
  <c r="AF77" i="12"/>
  <c r="AF78" i="12"/>
  <c r="AF79" i="12"/>
  <c r="AF80" i="12"/>
  <c r="AF81" i="12"/>
  <c r="AF82" i="12"/>
  <c r="AF83" i="12"/>
  <c r="AF84" i="12"/>
  <c r="AF85" i="12"/>
  <c r="AF86" i="12"/>
  <c r="AF87" i="12"/>
  <c r="AF88" i="12"/>
  <c r="AF89" i="12"/>
  <c r="AF90" i="12"/>
  <c r="AF91" i="12"/>
  <c r="AF92" i="12"/>
  <c r="AF93" i="12"/>
  <c r="AF94" i="12"/>
  <c r="AF95" i="12"/>
  <c r="AF96" i="12"/>
  <c r="AF97" i="12"/>
  <c r="AF98" i="12"/>
  <c r="AF99" i="12"/>
  <c r="AF100" i="12"/>
  <c r="AF101" i="12"/>
  <c r="AF102" i="12"/>
  <c r="AF103" i="12"/>
  <c r="AF104" i="12"/>
  <c r="AF105" i="12"/>
  <c r="AF106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AF118" i="12"/>
  <c r="AF119" i="12"/>
  <c r="AF120" i="12"/>
  <c r="AF121" i="12"/>
  <c r="AF122" i="12"/>
  <c r="AF123" i="12"/>
  <c r="AF124" i="12"/>
  <c r="AF125" i="12"/>
  <c r="AF126" i="12"/>
  <c r="AF127" i="12"/>
  <c r="AF128" i="12"/>
  <c r="AF129" i="12"/>
  <c r="AF130" i="12"/>
  <c r="AF131" i="12"/>
  <c r="AF132" i="12"/>
  <c r="AF133" i="12"/>
  <c r="AF134" i="12"/>
  <c r="AF135" i="12"/>
  <c r="AF136" i="12"/>
  <c r="AF137" i="12"/>
  <c r="AF138" i="12"/>
  <c r="AF139" i="12"/>
  <c r="AF140" i="12"/>
  <c r="AF141" i="12"/>
  <c r="AF142" i="12"/>
  <c r="AF143" i="12"/>
  <c r="AF144" i="12"/>
  <c r="AF145" i="12"/>
  <c r="AF146" i="12"/>
  <c r="AF147" i="12"/>
  <c r="AF148" i="12"/>
  <c r="AF149" i="12"/>
  <c r="AF150" i="12"/>
  <c r="AF151" i="12"/>
  <c r="AF152" i="12"/>
  <c r="AF153" i="12"/>
  <c r="AF154" i="12"/>
  <c r="AF155" i="12"/>
  <c r="AF156" i="12"/>
  <c r="AF157" i="12"/>
  <c r="AF158" i="12"/>
  <c r="AF159" i="12"/>
  <c r="AF160" i="12"/>
  <c r="AF161" i="12"/>
  <c r="AF162" i="12"/>
  <c r="AF163" i="12"/>
  <c r="AF164" i="12"/>
  <c r="AF165" i="12"/>
  <c r="AF166" i="12"/>
  <c r="AF167" i="12"/>
  <c r="AF168" i="12"/>
  <c r="AF169" i="12"/>
  <c r="AF170" i="12"/>
  <c r="AF171" i="12"/>
  <c r="AF172" i="12"/>
  <c r="AF173" i="12"/>
  <c r="AF174" i="12"/>
  <c r="AF175" i="12"/>
  <c r="AF176" i="12"/>
  <c r="AF177" i="12"/>
  <c r="AF178" i="12"/>
  <c r="AF179" i="12"/>
  <c r="AF180" i="12"/>
  <c r="AF181" i="12"/>
  <c r="AF182" i="12"/>
  <c r="AF183" i="12"/>
  <c r="AF184" i="12"/>
  <c r="AF185" i="12"/>
  <c r="AF186" i="12"/>
  <c r="AF187" i="12"/>
  <c r="AF188" i="12"/>
  <c r="AF189" i="12"/>
  <c r="AF190" i="12"/>
  <c r="AF191" i="12"/>
  <c r="AF192" i="12"/>
  <c r="AF193" i="12"/>
  <c r="AF194" i="12"/>
  <c r="AF195" i="12"/>
  <c r="AF196" i="12"/>
  <c r="AF197" i="12"/>
  <c r="AF198" i="12"/>
  <c r="AF199" i="12"/>
  <c r="AF200" i="12"/>
  <c r="AF201" i="12"/>
  <c r="AF202" i="12"/>
  <c r="AF203" i="12"/>
  <c r="AF204" i="12"/>
  <c r="AF205" i="12"/>
  <c r="AF206" i="12"/>
  <c r="AF207" i="12"/>
  <c r="AF208" i="12"/>
  <c r="AF209" i="12"/>
  <c r="AF210" i="12"/>
  <c r="AF211" i="12"/>
  <c r="AF212" i="12"/>
  <c r="AF213" i="12"/>
  <c r="AF214" i="12"/>
  <c r="AF215" i="12"/>
  <c r="AF216" i="12"/>
  <c r="AF217" i="12"/>
  <c r="AF218" i="12"/>
  <c r="AF219" i="12"/>
  <c r="AF220" i="12"/>
  <c r="AF221" i="12"/>
  <c r="AF222" i="12"/>
  <c r="AF223" i="12"/>
  <c r="AF224" i="12"/>
  <c r="AF225" i="12"/>
  <c r="AF226" i="12"/>
  <c r="AF227" i="12"/>
  <c r="AF228" i="12"/>
  <c r="AF229" i="12"/>
  <c r="AF230" i="12"/>
  <c r="AF231" i="12"/>
  <c r="AF232" i="12"/>
  <c r="AF233" i="12"/>
  <c r="AF234" i="12"/>
  <c r="AF235" i="12"/>
  <c r="AF236" i="12"/>
  <c r="AF237" i="12"/>
  <c r="AF238" i="12"/>
  <c r="AF239" i="12"/>
  <c r="AF240" i="12"/>
  <c r="AF241" i="12"/>
  <c r="AF242" i="12"/>
  <c r="AF243" i="12"/>
  <c r="AF244" i="12"/>
  <c r="AF245" i="12"/>
  <c r="AF246" i="12"/>
  <c r="AF247" i="12"/>
  <c r="AF248" i="12"/>
  <c r="AF249" i="12"/>
  <c r="AF250" i="12"/>
  <c r="AF251" i="12"/>
  <c r="AF252" i="12"/>
  <c r="AF253" i="12"/>
  <c r="AF254" i="12"/>
  <c r="AF255" i="12"/>
  <c r="AF256" i="12"/>
  <c r="AF257" i="12"/>
  <c r="AF258" i="12"/>
  <c r="AF259" i="12"/>
  <c r="AF260" i="12"/>
  <c r="AF261" i="12"/>
  <c r="AF262" i="12"/>
  <c r="AF263" i="12"/>
  <c r="AF264" i="12"/>
  <c r="AF265" i="12"/>
  <c r="AF266" i="12"/>
  <c r="AF267" i="12"/>
  <c r="AF268" i="12"/>
  <c r="AF269" i="12"/>
  <c r="AF270" i="12"/>
  <c r="AF271" i="12"/>
  <c r="AF272" i="12"/>
  <c r="AF273" i="12"/>
  <c r="AF274" i="12"/>
  <c r="AF275" i="12"/>
  <c r="AF276" i="12"/>
  <c r="AF277" i="12"/>
  <c r="AF278" i="12"/>
  <c r="AF279" i="12"/>
  <c r="AF280" i="12"/>
  <c r="AF281" i="12"/>
  <c r="AF282" i="12"/>
  <c r="AF283" i="12"/>
  <c r="AF284" i="12"/>
  <c r="AF285" i="12"/>
  <c r="AF286" i="12"/>
  <c r="AF287" i="12"/>
  <c r="AF288" i="12"/>
  <c r="AF289" i="12"/>
  <c r="AF290" i="12"/>
  <c r="AF291" i="12"/>
  <c r="AF292" i="12"/>
  <c r="AF293" i="12"/>
  <c r="AF294" i="12"/>
  <c r="AF295" i="12"/>
  <c r="AF296" i="12"/>
  <c r="AF297" i="12"/>
  <c r="AF298" i="12"/>
  <c r="AF299" i="12"/>
  <c r="AF300" i="12"/>
  <c r="AF301" i="12"/>
  <c r="AF302" i="12"/>
  <c r="AF303" i="12"/>
  <c r="AF304" i="12"/>
  <c r="AF305" i="12"/>
  <c r="AF306" i="12"/>
  <c r="AF307" i="12"/>
  <c r="AF308" i="12"/>
  <c r="AF309" i="12"/>
  <c r="AF310" i="12"/>
  <c r="AF311" i="12"/>
  <c r="AF312" i="12"/>
  <c r="AF313" i="12"/>
  <c r="AF314" i="12"/>
  <c r="AF315" i="12"/>
  <c r="AF316" i="12"/>
  <c r="AF317" i="12"/>
  <c r="AF318" i="12"/>
  <c r="AF319" i="12"/>
  <c r="AF320" i="12"/>
  <c r="AF321" i="12"/>
  <c r="AF322" i="12"/>
  <c r="AF323" i="12"/>
  <c r="AF324" i="12"/>
  <c r="AF325" i="12"/>
  <c r="AF326" i="12"/>
  <c r="AF327" i="12"/>
  <c r="AF328" i="12"/>
  <c r="AF329" i="12"/>
  <c r="AF330" i="12"/>
  <c r="AF331" i="12"/>
  <c r="AF332" i="12"/>
  <c r="AF333" i="12"/>
  <c r="AF334" i="12"/>
  <c r="AF335" i="12"/>
  <c r="AF336" i="12"/>
  <c r="AF337" i="12"/>
  <c r="AF338" i="12"/>
  <c r="AF339" i="12"/>
  <c r="AF340" i="12"/>
  <c r="AF341" i="12"/>
  <c r="AF342" i="12"/>
  <c r="AF343" i="12"/>
  <c r="AF344" i="12"/>
  <c r="AF345" i="12"/>
  <c r="AF346" i="12"/>
  <c r="AF347" i="12"/>
  <c r="AF348" i="12"/>
  <c r="AF349" i="12"/>
  <c r="AF350" i="12"/>
  <c r="AF352" i="12"/>
  <c r="AF353" i="12"/>
  <c r="AF354" i="12"/>
  <c r="AF9" i="12"/>
  <c r="AL9" i="12"/>
  <c r="AJ10" i="12"/>
  <c r="AI11" i="12"/>
  <c r="AJ11" i="12"/>
  <c r="AJ12" i="12"/>
  <c r="AJ13" i="12"/>
  <c r="AI14" i="12"/>
  <c r="AJ14" i="12"/>
  <c r="AI15" i="12"/>
  <c r="AJ15" i="12"/>
  <c r="AI16" i="12"/>
  <c r="AJ16" i="12"/>
  <c r="AI17" i="12"/>
  <c r="AJ17" i="12"/>
  <c r="AI18" i="12"/>
  <c r="AJ18" i="12"/>
  <c r="AI19" i="12"/>
  <c r="AJ19" i="12"/>
  <c r="AI20" i="12"/>
  <c r="AJ20" i="12"/>
  <c r="AI21" i="12"/>
  <c r="AJ21" i="12"/>
  <c r="AI22" i="12"/>
  <c r="AJ22" i="12"/>
  <c r="AI23" i="12"/>
  <c r="AJ23" i="12"/>
  <c r="AI24" i="12"/>
  <c r="AJ24" i="12"/>
  <c r="AI25" i="12"/>
  <c r="AJ25" i="12"/>
  <c r="AI26" i="12"/>
  <c r="AJ26" i="12"/>
  <c r="AI27" i="12"/>
  <c r="AJ27" i="12"/>
  <c r="AI28" i="12"/>
  <c r="AJ28" i="12"/>
  <c r="AI29" i="12"/>
  <c r="AJ29" i="12"/>
  <c r="AI30" i="12"/>
  <c r="AJ30" i="12"/>
  <c r="AI31" i="12"/>
  <c r="AJ31" i="12"/>
  <c r="AI32" i="12"/>
  <c r="AJ32" i="12"/>
  <c r="AI33" i="12"/>
  <c r="AJ33" i="12"/>
  <c r="AI34" i="12"/>
  <c r="AJ34" i="12"/>
  <c r="AI35" i="12"/>
  <c r="AJ35" i="12"/>
  <c r="AI36" i="12"/>
  <c r="AJ36" i="12"/>
  <c r="AI37" i="12"/>
  <c r="AJ37" i="12"/>
  <c r="AI38" i="12"/>
  <c r="AJ38" i="12"/>
  <c r="AI39" i="12"/>
  <c r="AJ39" i="12"/>
  <c r="AI40" i="12"/>
  <c r="AJ40" i="12"/>
  <c r="AI41" i="12"/>
  <c r="AJ41" i="12"/>
  <c r="AI42" i="12"/>
  <c r="AJ42" i="12"/>
  <c r="AI43" i="12"/>
  <c r="AJ43" i="12"/>
  <c r="AI44" i="12"/>
  <c r="AJ44" i="12"/>
  <c r="AI45" i="12"/>
  <c r="AJ45" i="12"/>
  <c r="AI46" i="12"/>
  <c r="AJ46" i="12"/>
  <c r="AI47" i="12"/>
  <c r="AJ47" i="12"/>
  <c r="AI48" i="12"/>
  <c r="AJ48" i="12"/>
  <c r="AI49" i="12"/>
  <c r="AJ49" i="12"/>
  <c r="AI50" i="12"/>
  <c r="AJ50" i="12"/>
  <c r="AI51" i="12"/>
  <c r="AJ51" i="12"/>
  <c r="AI52" i="12"/>
  <c r="AJ52" i="12"/>
  <c r="AI53" i="12"/>
  <c r="AJ53" i="12"/>
  <c r="AI54" i="12"/>
  <c r="AJ54" i="12"/>
  <c r="AI55" i="12"/>
  <c r="AJ55" i="12"/>
  <c r="AI56" i="12"/>
  <c r="AJ56" i="12"/>
  <c r="AI57" i="12"/>
  <c r="AJ57" i="12"/>
  <c r="AI58" i="12"/>
  <c r="AJ58" i="12"/>
  <c r="AI59" i="12"/>
  <c r="AJ59" i="12"/>
  <c r="AI60" i="12"/>
  <c r="AJ60" i="12"/>
  <c r="AI61" i="12"/>
  <c r="AJ61" i="12"/>
  <c r="AI62" i="12"/>
  <c r="AJ62" i="12"/>
  <c r="AI63" i="12"/>
  <c r="AJ63" i="12"/>
  <c r="AI64" i="12"/>
  <c r="AJ64" i="12"/>
  <c r="AI65" i="12"/>
  <c r="AJ65" i="12"/>
  <c r="AI66" i="12"/>
  <c r="AJ66" i="12"/>
  <c r="AI67" i="12"/>
  <c r="AJ67" i="12"/>
  <c r="AI68" i="12"/>
  <c r="AJ68" i="12"/>
  <c r="AI69" i="12"/>
  <c r="AJ69" i="12"/>
  <c r="AI70" i="12"/>
  <c r="AJ70" i="12"/>
  <c r="AI71" i="12"/>
  <c r="AJ71" i="12"/>
  <c r="AI72" i="12"/>
  <c r="AJ72" i="12"/>
  <c r="AI73" i="12"/>
  <c r="AJ73" i="12"/>
  <c r="AI74" i="12"/>
  <c r="AJ74" i="12"/>
  <c r="AI75" i="12"/>
  <c r="AJ75" i="12"/>
  <c r="AI76" i="12"/>
  <c r="AJ76" i="12"/>
  <c r="AI77" i="12"/>
  <c r="AJ77" i="12"/>
  <c r="AI78" i="12"/>
  <c r="AJ78" i="12"/>
  <c r="AI79" i="12"/>
  <c r="AJ79" i="12"/>
  <c r="AI80" i="12"/>
  <c r="AJ80" i="12"/>
  <c r="AI81" i="12"/>
  <c r="AJ81" i="12"/>
  <c r="AI82" i="12"/>
  <c r="AJ82" i="12"/>
  <c r="AI83" i="12"/>
  <c r="AJ83" i="12"/>
  <c r="AI84" i="12"/>
  <c r="AJ84" i="12"/>
  <c r="AI85" i="12"/>
  <c r="AJ85" i="12"/>
  <c r="AI86" i="12"/>
  <c r="AJ86" i="12"/>
  <c r="AI87" i="12"/>
  <c r="AJ87" i="12"/>
  <c r="AI88" i="12"/>
  <c r="AJ88" i="12"/>
  <c r="AI89" i="12"/>
  <c r="AJ89" i="12"/>
  <c r="AI90" i="12"/>
  <c r="AJ90" i="12"/>
  <c r="AI91" i="12"/>
  <c r="AJ91" i="12"/>
  <c r="AI92" i="12"/>
  <c r="AJ92" i="12"/>
  <c r="AI93" i="12"/>
  <c r="AJ93" i="12"/>
  <c r="AI94" i="12"/>
  <c r="AJ94" i="12"/>
  <c r="AI95" i="12"/>
  <c r="AJ95" i="12"/>
  <c r="AI96" i="12"/>
  <c r="AJ96" i="12"/>
  <c r="AI97" i="12"/>
  <c r="AJ97" i="12"/>
  <c r="AI98" i="12"/>
  <c r="AJ98" i="12"/>
  <c r="AI99" i="12"/>
  <c r="AJ99" i="12"/>
  <c r="AI100" i="12"/>
  <c r="AJ100" i="12"/>
  <c r="AI101" i="12"/>
  <c r="AJ101" i="12"/>
  <c r="AI102" i="12"/>
  <c r="AJ102" i="12"/>
  <c r="AI103" i="12"/>
  <c r="AJ103" i="12"/>
  <c r="AI104" i="12"/>
  <c r="AJ104" i="12"/>
  <c r="AI105" i="12"/>
  <c r="AJ105" i="12"/>
  <c r="AI106" i="12"/>
  <c r="AJ106" i="12"/>
  <c r="AI107" i="12"/>
  <c r="AJ107" i="12"/>
  <c r="AI108" i="12"/>
  <c r="AJ108" i="12"/>
  <c r="AI109" i="12"/>
  <c r="AJ109" i="12"/>
  <c r="AI110" i="12"/>
  <c r="AJ110" i="12"/>
  <c r="AI111" i="12"/>
  <c r="AJ111" i="12"/>
  <c r="AI112" i="12"/>
  <c r="AJ112" i="12"/>
  <c r="AI113" i="12"/>
  <c r="AJ113" i="12"/>
  <c r="AI114" i="12"/>
  <c r="AJ114" i="12"/>
  <c r="AI115" i="12"/>
  <c r="AJ115" i="12"/>
  <c r="AI116" i="12"/>
  <c r="AJ116" i="12"/>
  <c r="AI117" i="12"/>
  <c r="AJ117" i="12"/>
  <c r="AI118" i="12"/>
  <c r="AJ118" i="12"/>
  <c r="AI119" i="12"/>
  <c r="AJ119" i="12"/>
  <c r="AI120" i="12"/>
  <c r="AJ120" i="12"/>
  <c r="AI121" i="12"/>
  <c r="AJ121" i="12"/>
  <c r="AI122" i="12"/>
  <c r="AJ122" i="12"/>
  <c r="AI123" i="12"/>
  <c r="AJ123" i="12"/>
  <c r="AI124" i="12"/>
  <c r="AJ124" i="12"/>
  <c r="AI125" i="12"/>
  <c r="AJ125" i="12"/>
  <c r="AI126" i="12"/>
  <c r="AJ126" i="12"/>
  <c r="AI127" i="12"/>
  <c r="AJ127" i="12"/>
  <c r="AI128" i="12"/>
  <c r="AJ128" i="12"/>
  <c r="AI129" i="12"/>
  <c r="AJ129" i="12"/>
  <c r="AI130" i="12"/>
  <c r="AJ130" i="12"/>
  <c r="AI131" i="12"/>
  <c r="AJ131" i="12"/>
  <c r="AI132" i="12"/>
  <c r="AJ132" i="12"/>
  <c r="AI133" i="12"/>
  <c r="AJ133" i="12"/>
  <c r="AI134" i="12"/>
  <c r="AJ134" i="12"/>
  <c r="AI135" i="12"/>
  <c r="AJ135" i="12"/>
  <c r="AI136" i="12"/>
  <c r="AJ136" i="12"/>
  <c r="AI137" i="12"/>
  <c r="AJ137" i="12"/>
  <c r="AI138" i="12"/>
  <c r="AJ138" i="12"/>
  <c r="AI139" i="12"/>
  <c r="AJ139" i="12"/>
  <c r="AI140" i="12"/>
  <c r="AJ140" i="12"/>
  <c r="AI141" i="12"/>
  <c r="AJ141" i="12"/>
  <c r="AI142" i="12"/>
  <c r="AJ142" i="12"/>
  <c r="AI143" i="12"/>
  <c r="AJ143" i="12"/>
  <c r="AI144" i="12"/>
  <c r="AJ144" i="12"/>
  <c r="AI145" i="12"/>
  <c r="AJ145" i="12"/>
  <c r="AI146" i="12"/>
  <c r="AJ146" i="12"/>
  <c r="AI147" i="12"/>
  <c r="AJ147" i="12"/>
  <c r="AI148" i="12"/>
  <c r="AJ148" i="12"/>
  <c r="AI149" i="12"/>
  <c r="AJ149" i="12"/>
  <c r="AI150" i="12"/>
  <c r="AJ150" i="12"/>
  <c r="AI151" i="12"/>
  <c r="AJ151" i="12"/>
  <c r="AI152" i="12"/>
  <c r="AJ152" i="12"/>
  <c r="AI153" i="12"/>
  <c r="AJ153" i="12"/>
  <c r="AI154" i="12"/>
  <c r="AJ154" i="12"/>
  <c r="AI155" i="12"/>
  <c r="AJ155" i="12"/>
  <c r="AI156" i="12"/>
  <c r="AJ156" i="12"/>
  <c r="AI157" i="12"/>
  <c r="AJ157" i="12"/>
  <c r="AI158" i="12"/>
  <c r="AJ158" i="12"/>
  <c r="AI159" i="12"/>
  <c r="AJ159" i="12"/>
  <c r="AI160" i="12"/>
  <c r="AJ160" i="12"/>
  <c r="AI161" i="12"/>
  <c r="AJ161" i="12"/>
  <c r="AI162" i="12"/>
  <c r="AJ162" i="12"/>
  <c r="AI163" i="12"/>
  <c r="AJ163" i="12"/>
  <c r="AI164" i="12"/>
  <c r="AJ164" i="12"/>
  <c r="AI165" i="12"/>
  <c r="AJ165" i="12"/>
  <c r="AI166" i="12"/>
  <c r="AJ166" i="12"/>
  <c r="AI167" i="12"/>
  <c r="AJ167" i="12"/>
  <c r="AI168" i="12"/>
  <c r="AJ168" i="12"/>
  <c r="AI169" i="12"/>
  <c r="AJ169" i="12"/>
  <c r="AI170" i="12"/>
  <c r="AJ170" i="12"/>
  <c r="AI171" i="12"/>
  <c r="AJ171" i="12"/>
  <c r="AI172" i="12"/>
  <c r="AJ172" i="12"/>
  <c r="AI173" i="12"/>
  <c r="AJ173" i="12"/>
  <c r="AI174" i="12"/>
  <c r="AJ174" i="12"/>
  <c r="AI175" i="12"/>
  <c r="AJ175" i="12"/>
  <c r="AI176" i="12"/>
  <c r="AJ176" i="12"/>
  <c r="AI177" i="12"/>
  <c r="AJ177" i="12"/>
  <c r="AI178" i="12"/>
  <c r="AJ178" i="12"/>
  <c r="AI179" i="12"/>
  <c r="AJ179" i="12"/>
  <c r="AI180" i="12"/>
  <c r="AJ180" i="12"/>
  <c r="AI181" i="12"/>
  <c r="AJ181" i="12"/>
  <c r="AI182" i="12"/>
  <c r="AJ182" i="12"/>
  <c r="AI183" i="12"/>
  <c r="AJ183" i="12"/>
  <c r="AI184" i="12"/>
  <c r="AJ184" i="12"/>
  <c r="AI185" i="12"/>
  <c r="AJ185" i="12"/>
  <c r="AI186" i="12"/>
  <c r="AJ186" i="12"/>
  <c r="AI187" i="12"/>
  <c r="AJ187" i="12"/>
  <c r="AI188" i="12"/>
  <c r="AJ188" i="12"/>
  <c r="AI189" i="12"/>
  <c r="AJ189" i="12"/>
  <c r="AI190" i="12"/>
  <c r="AJ190" i="12"/>
  <c r="AI191" i="12"/>
  <c r="AJ191" i="12"/>
  <c r="AI192" i="12"/>
  <c r="AJ192" i="12"/>
  <c r="AI193" i="12"/>
  <c r="AJ193" i="12"/>
  <c r="AI194" i="12"/>
  <c r="AJ194" i="12"/>
  <c r="AI195" i="12"/>
  <c r="AJ195" i="12"/>
  <c r="AI196" i="12"/>
  <c r="AJ196" i="12"/>
  <c r="AI197" i="12"/>
  <c r="AJ197" i="12"/>
  <c r="AI198" i="12"/>
  <c r="AJ198" i="12"/>
  <c r="AI199" i="12"/>
  <c r="AJ199" i="12"/>
  <c r="AI200" i="12"/>
  <c r="AJ200" i="12"/>
  <c r="AI201" i="12"/>
  <c r="AJ201" i="12"/>
  <c r="AI202" i="12"/>
  <c r="AJ202" i="12"/>
  <c r="AI203" i="12"/>
  <c r="AJ203" i="12"/>
  <c r="AI204" i="12"/>
  <c r="AJ204" i="12"/>
  <c r="AI205" i="12"/>
  <c r="AJ205" i="12"/>
  <c r="AI206" i="12"/>
  <c r="AJ206" i="12"/>
  <c r="AI207" i="12"/>
  <c r="AJ207" i="12"/>
  <c r="AI208" i="12"/>
  <c r="AJ208" i="12"/>
  <c r="AI209" i="12"/>
  <c r="AJ209" i="12"/>
  <c r="AI210" i="12"/>
  <c r="AJ210" i="12"/>
  <c r="AI211" i="12"/>
  <c r="AJ211" i="12"/>
  <c r="AI212" i="12"/>
  <c r="AJ212" i="12"/>
  <c r="AI213" i="12"/>
  <c r="AJ213" i="12"/>
  <c r="AI214" i="12"/>
  <c r="AJ214" i="12"/>
  <c r="AI215" i="12"/>
  <c r="AJ215" i="12"/>
  <c r="AI216" i="12"/>
  <c r="AJ216" i="12"/>
  <c r="AI217" i="12"/>
  <c r="AJ217" i="12"/>
  <c r="AI218" i="12"/>
  <c r="AJ218" i="12"/>
  <c r="AI219" i="12"/>
  <c r="AJ219" i="12"/>
  <c r="AI220" i="12"/>
  <c r="AJ220" i="12"/>
  <c r="AI221" i="12"/>
  <c r="AJ221" i="12"/>
  <c r="AI222" i="12"/>
  <c r="AJ222" i="12"/>
  <c r="AI223" i="12"/>
  <c r="AJ223" i="12"/>
  <c r="AI224" i="12"/>
  <c r="AJ224" i="12"/>
  <c r="AI225" i="12"/>
  <c r="AJ225" i="12"/>
  <c r="AI226" i="12"/>
  <c r="AJ226" i="12"/>
  <c r="AI227" i="12"/>
  <c r="AJ227" i="12"/>
  <c r="AI228" i="12"/>
  <c r="AJ228" i="12"/>
  <c r="AI229" i="12"/>
  <c r="AJ229" i="12"/>
  <c r="AI230" i="12"/>
  <c r="AJ230" i="12"/>
  <c r="AI231" i="12"/>
  <c r="AJ231" i="12"/>
  <c r="AI232" i="12"/>
  <c r="AJ232" i="12"/>
  <c r="AI233" i="12"/>
  <c r="AJ233" i="12"/>
  <c r="AI234" i="12"/>
  <c r="AJ234" i="12"/>
  <c r="AI235" i="12"/>
  <c r="AJ235" i="12"/>
  <c r="AI236" i="12"/>
  <c r="AJ236" i="12"/>
  <c r="AI237" i="12"/>
  <c r="AJ237" i="12"/>
  <c r="AI238" i="12"/>
  <c r="AJ238" i="12"/>
  <c r="AI239" i="12"/>
  <c r="AJ239" i="12"/>
  <c r="AI240" i="12"/>
  <c r="AJ240" i="12"/>
  <c r="AI241" i="12"/>
  <c r="AJ241" i="12"/>
  <c r="AI242" i="12"/>
  <c r="AJ242" i="12"/>
  <c r="AI243" i="12"/>
  <c r="AJ243" i="12"/>
  <c r="AI244" i="12"/>
  <c r="AJ244" i="12"/>
  <c r="AI245" i="12"/>
  <c r="AJ245" i="12"/>
  <c r="AI246" i="12"/>
  <c r="AJ246" i="12"/>
  <c r="AI247" i="12"/>
  <c r="AJ247" i="12"/>
  <c r="AI248" i="12"/>
  <c r="AJ248" i="12"/>
  <c r="AI249" i="12"/>
  <c r="AJ249" i="12"/>
  <c r="AI250" i="12"/>
  <c r="AJ250" i="12"/>
  <c r="AI251" i="12"/>
  <c r="AJ251" i="12"/>
  <c r="AI252" i="12"/>
  <c r="AJ252" i="12"/>
  <c r="AI253" i="12"/>
  <c r="AJ253" i="12"/>
  <c r="AI254" i="12"/>
  <c r="AJ254" i="12"/>
  <c r="AI255" i="12"/>
  <c r="AJ255" i="12"/>
  <c r="AI256" i="12"/>
  <c r="AJ256" i="12"/>
  <c r="AI257" i="12"/>
  <c r="AJ257" i="12"/>
  <c r="AI258" i="12"/>
  <c r="AJ258" i="12"/>
  <c r="AI259" i="12"/>
  <c r="AJ259" i="12"/>
  <c r="AI260" i="12"/>
  <c r="AJ260" i="12"/>
  <c r="AI261" i="12"/>
  <c r="AJ261" i="12"/>
  <c r="AI262" i="12"/>
  <c r="AJ262" i="12"/>
  <c r="AI263" i="12"/>
  <c r="AJ263" i="12"/>
  <c r="AI264" i="12"/>
  <c r="AJ264" i="12"/>
  <c r="AI265" i="12"/>
  <c r="AJ265" i="12"/>
  <c r="AI266" i="12"/>
  <c r="AJ266" i="12"/>
  <c r="AI267" i="12"/>
  <c r="AJ267" i="12"/>
  <c r="AI268" i="12"/>
  <c r="AJ268" i="12"/>
  <c r="AI269" i="12"/>
  <c r="AJ269" i="12"/>
  <c r="AI270" i="12"/>
  <c r="AJ270" i="12"/>
  <c r="AI271" i="12"/>
  <c r="AJ271" i="12"/>
  <c r="AI272" i="12"/>
  <c r="AJ272" i="12"/>
  <c r="AI273" i="12"/>
  <c r="AJ273" i="12"/>
  <c r="AI274" i="12"/>
  <c r="AJ274" i="12"/>
  <c r="AI275" i="12"/>
  <c r="AJ275" i="12"/>
  <c r="AI276" i="12"/>
  <c r="AJ276" i="12"/>
  <c r="AI277" i="12"/>
  <c r="AJ277" i="12"/>
  <c r="AI278" i="12"/>
  <c r="AJ278" i="12"/>
  <c r="AI279" i="12"/>
  <c r="AJ279" i="12"/>
  <c r="AI280" i="12"/>
  <c r="AJ280" i="12"/>
  <c r="AI281" i="12"/>
  <c r="AJ281" i="12"/>
  <c r="AI282" i="12"/>
  <c r="AJ282" i="12"/>
  <c r="AI283" i="12"/>
  <c r="AJ283" i="12"/>
  <c r="AI284" i="12"/>
  <c r="AJ284" i="12"/>
  <c r="AI285" i="12"/>
  <c r="AJ285" i="12"/>
  <c r="AI286" i="12"/>
  <c r="AJ286" i="12"/>
  <c r="AI287" i="12"/>
  <c r="AJ287" i="12"/>
  <c r="AI288" i="12"/>
  <c r="AJ288" i="12"/>
  <c r="AI289" i="12"/>
  <c r="AJ289" i="12"/>
  <c r="AI290" i="12"/>
  <c r="AJ290" i="12"/>
  <c r="AI291" i="12"/>
  <c r="AJ291" i="12"/>
  <c r="AI292" i="12"/>
  <c r="AJ292" i="12"/>
  <c r="AI293" i="12"/>
  <c r="AJ293" i="12"/>
  <c r="AI294" i="12"/>
  <c r="AJ294" i="12"/>
  <c r="AI295" i="12"/>
  <c r="AJ295" i="12"/>
  <c r="AI296" i="12"/>
  <c r="AJ296" i="12"/>
  <c r="AI297" i="12"/>
  <c r="AJ297" i="12"/>
  <c r="AI298" i="12"/>
  <c r="AJ298" i="12"/>
  <c r="AI299" i="12"/>
  <c r="AJ299" i="12"/>
  <c r="AI300" i="12"/>
  <c r="AJ300" i="12"/>
  <c r="AI301" i="12"/>
  <c r="AJ301" i="12"/>
  <c r="AI302" i="12"/>
  <c r="AJ302" i="12"/>
  <c r="AI303" i="12"/>
  <c r="AJ303" i="12"/>
  <c r="AI304" i="12"/>
  <c r="AJ304" i="12"/>
  <c r="AI305" i="12"/>
  <c r="AJ305" i="12"/>
  <c r="AI306" i="12"/>
  <c r="AJ306" i="12"/>
  <c r="AI307" i="12"/>
  <c r="AJ307" i="12"/>
  <c r="AI308" i="12"/>
  <c r="AJ308" i="12"/>
  <c r="AI309" i="12"/>
  <c r="AJ309" i="12"/>
  <c r="AI310" i="12"/>
  <c r="AJ310" i="12"/>
  <c r="AI311" i="12"/>
  <c r="AJ311" i="12"/>
  <c r="AI312" i="12"/>
  <c r="AJ312" i="12"/>
  <c r="AI313" i="12"/>
  <c r="AJ313" i="12"/>
  <c r="AI314" i="12"/>
  <c r="AJ314" i="12"/>
  <c r="AI315" i="12"/>
  <c r="AJ315" i="12"/>
  <c r="AI316" i="12"/>
  <c r="AJ316" i="12"/>
  <c r="AI317" i="12"/>
  <c r="AJ317" i="12"/>
  <c r="AI318" i="12"/>
  <c r="AJ318" i="12"/>
  <c r="AI319" i="12"/>
  <c r="AJ319" i="12"/>
  <c r="AI320" i="12"/>
  <c r="AJ320" i="12"/>
  <c r="AI321" i="12"/>
  <c r="AJ321" i="12"/>
  <c r="AI322" i="12"/>
  <c r="AJ322" i="12"/>
  <c r="AI323" i="12"/>
  <c r="AJ323" i="12"/>
  <c r="AI324" i="12"/>
  <c r="AJ324" i="12"/>
  <c r="AI325" i="12"/>
  <c r="AJ325" i="12"/>
  <c r="AI326" i="12"/>
  <c r="AJ326" i="12"/>
  <c r="AI327" i="12"/>
  <c r="AJ327" i="12"/>
  <c r="AI328" i="12"/>
  <c r="AJ328" i="12"/>
  <c r="AI329" i="12"/>
  <c r="AJ329" i="12"/>
  <c r="AI330" i="12"/>
  <c r="AJ330" i="12"/>
  <c r="AI331" i="12"/>
  <c r="AJ331" i="12"/>
  <c r="AI332" i="12"/>
  <c r="AJ332" i="12"/>
  <c r="AI333" i="12"/>
  <c r="AJ333" i="12"/>
  <c r="AI334" i="12"/>
  <c r="AJ334" i="12"/>
  <c r="AI335" i="12"/>
  <c r="AJ335" i="12"/>
  <c r="AI336" i="12"/>
  <c r="AJ336" i="12"/>
  <c r="AI337" i="12"/>
  <c r="AJ337" i="12"/>
  <c r="AI338" i="12"/>
  <c r="AJ338" i="12"/>
  <c r="AI339" i="12"/>
  <c r="AJ339" i="12"/>
  <c r="AI340" i="12"/>
  <c r="AJ340" i="12"/>
  <c r="AI341" i="12"/>
  <c r="AJ341" i="12"/>
  <c r="AI342" i="12"/>
  <c r="AJ342" i="12"/>
  <c r="AI343" i="12"/>
  <c r="AJ343" i="12"/>
  <c r="AI344" i="12"/>
  <c r="AJ344" i="12"/>
  <c r="AI345" i="12"/>
  <c r="AJ345" i="12"/>
  <c r="AI346" i="12"/>
  <c r="AJ346" i="12"/>
  <c r="AI347" i="12"/>
  <c r="AJ347" i="12"/>
  <c r="AI348" i="12"/>
  <c r="AJ348" i="12"/>
  <c r="AI349" i="12"/>
  <c r="AJ349" i="12"/>
  <c r="AI350" i="12"/>
  <c r="AJ350" i="12"/>
  <c r="AI351" i="12"/>
  <c r="AJ9" i="12"/>
  <c r="AI11" i="1"/>
  <c r="AJ11" i="1"/>
  <c r="AI12" i="1"/>
  <c r="AJ12" i="1"/>
  <c r="AI13" i="1"/>
  <c r="AJ13" i="1"/>
  <c r="AI14" i="1"/>
  <c r="AJ14" i="1"/>
  <c r="AK14" i="1" s="1"/>
  <c r="AI15" i="1"/>
  <c r="AJ15" i="1"/>
  <c r="AI16" i="1"/>
  <c r="AJ16" i="1"/>
  <c r="AI17" i="1"/>
  <c r="AJ17" i="1"/>
  <c r="AI18" i="1"/>
  <c r="AJ18" i="1"/>
  <c r="AK18" i="1" s="1"/>
  <c r="AI19" i="1"/>
  <c r="AJ19" i="1"/>
  <c r="AI20" i="1"/>
  <c r="AJ20" i="1"/>
  <c r="AI21" i="1"/>
  <c r="AJ21" i="1"/>
  <c r="AI22" i="1"/>
  <c r="AJ22" i="1"/>
  <c r="AK22" i="1" s="1"/>
  <c r="AI23" i="1"/>
  <c r="AJ23" i="1"/>
  <c r="AI24" i="1"/>
  <c r="AJ24" i="1"/>
  <c r="AK24" i="1" s="1"/>
  <c r="AI25" i="1"/>
  <c r="AJ25" i="1"/>
  <c r="AI26" i="1"/>
  <c r="AJ26" i="1"/>
  <c r="AK26" i="1" s="1"/>
  <c r="AI27" i="1"/>
  <c r="AJ27" i="1"/>
  <c r="AI28" i="1"/>
  <c r="AJ28" i="1"/>
  <c r="AI29" i="1"/>
  <c r="AJ29" i="1"/>
  <c r="AI30" i="1"/>
  <c r="AJ30" i="1"/>
  <c r="AK30" i="1" s="1"/>
  <c r="AI31" i="1"/>
  <c r="AJ31" i="1"/>
  <c r="AI32" i="1"/>
  <c r="AJ32" i="1"/>
  <c r="AI33" i="1"/>
  <c r="AJ33" i="1"/>
  <c r="AI34" i="1"/>
  <c r="AJ34" i="1"/>
  <c r="AK34" i="1" s="1"/>
  <c r="AI35" i="1"/>
  <c r="AJ35" i="1"/>
  <c r="AI36" i="1"/>
  <c r="AJ36" i="1"/>
  <c r="AI37" i="1"/>
  <c r="AJ37" i="1"/>
  <c r="AI38" i="1"/>
  <c r="AJ38" i="1"/>
  <c r="AK38" i="1" s="1"/>
  <c r="AI39" i="1"/>
  <c r="AJ39" i="1"/>
  <c r="AI40" i="1"/>
  <c r="AJ40" i="1"/>
  <c r="AK40" i="1" s="1"/>
  <c r="AI41" i="1"/>
  <c r="AJ41" i="1"/>
  <c r="AI42" i="1"/>
  <c r="AJ42" i="1"/>
  <c r="AK42" i="1" s="1"/>
  <c r="AI43" i="1"/>
  <c r="AJ43" i="1"/>
  <c r="AI44" i="1"/>
  <c r="AJ44" i="1"/>
  <c r="AI45" i="1"/>
  <c r="AJ45" i="1"/>
  <c r="AI46" i="1"/>
  <c r="AJ46" i="1"/>
  <c r="AK46" i="1" s="1"/>
  <c r="AI47" i="1"/>
  <c r="AJ47" i="1"/>
  <c r="AI48" i="1"/>
  <c r="AJ48" i="1"/>
  <c r="AI49" i="1"/>
  <c r="AJ49" i="1"/>
  <c r="AJ10" i="1"/>
  <c r="AI10" i="1"/>
  <c r="AI10" i="12"/>
  <c r="AI9" i="12"/>
  <c r="AI12" i="12"/>
  <c r="AI13" i="12"/>
  <c r="AL11" i="1"/>
  <c r="AM11" i="1"/>
  <c r="AN11" i="1"/>
  <c r="AL12" i="1"/>
  <c r="AM12" i="1"/>
  <c r="AN12" i="1"/>
  <c r="AL13" i="1"/>
  <c r="AM13" i="1"/>
  <c r="AN13" i="1"/>
  <c r="AL14" i="1"/>
  <c r="AM14" i="1"/>
  <c r="AN14" i="1"/>
  <c r="AL15" i="1"/>
  <c r="AM15" i="1"/>
  <c r="AN15" i="1"/>
  <c r="AL16" i="1"/>
  <c r="AM16" i="1"/>
  <c r="AN16" i="1"/>
  <c r="AL17" i="1"/>
  <c r="AM17" i="1"/>
  <c r="AN17" i="1"/>
  <c r="AL18" i="1"/>
  <c r="AM18" i="1"/>
  <c r="AN18" i="1"/>
  <c r="AL19" i="1"/>
  <c r="AM19" i="1"/>
  <c r="AN19" i="1"/>
  <c r="AL20" i="1"/>
  <c r="AM20" i="1"/>
  <c r="AN20" i="1"/>
  <c r="AL21" i="1"/>
  <c r="AM21" i="1"/>
  <c r="AN21" i="1"/>
  <c r="AL22" i="1"/>
  <c r="AM22" i="1"/>
  <c r="AN22" i="1"/>
  <c r="AL23" i="1"/>
  <c r="AM23" i="1"/>
  <c r="AN23" i="1"/>
  <c r="AL24" i="1"/>
  <c r="AM24" i="1"/>
  <c r="AN24" i="1"/>
  <c r="AL25" i="1"/>
  <c r="AM25" i="1"/>
  <c r="AN25" i="1"/>
  <c r="AL26" i="1"/>
  <c r="AM26" i="1"/>
  <c r="AN26" i="1"/>
  <c r="AL27" i="1"/>
  <c r="AM27" i="1"/>
  <c r="AN27" i="1"/>
  <c r="AL28" i="1"/>
  <c r="AM28" i="1"/>
  <c r="AN28" i="1"/>
  <c r="AL29" i="1"/>
  <c r="AM29" i="1"/>
  <c r="AN29" i="1"/>
  <c r="AL30" i="1"/>
  <c r="AM30" i="1"/>
  <c r="AN30" i="1"/>
  <c r="AL31" i="1"/>
  <c r="AM31" i="1"/>
  <c r="AN31" i="1"/>
  <c r="AL32" i="1"/>
  <c r="AM32" i="1"/>
  <c r="AN32" i="1"/>
  <c r="AL33" i="1"/>
  <c r="AM33" i="1"/>
  <c r="AN33" i="1"/>
  <c r="AL34" i="1"/>
  <c r="AM34" i="1"/>
  <c r="AN34" i="1"/>
  <c r="AL35" i="1"/>
  <c r="AM35" i="1"/>
  <c r="AN35" i="1"/>
  <c r="AL36" i="1"/>
  <c r="AM36" i="1"/>
  <c r="AN36" i="1"/>
  <c r="AL37" i="1"/>
  <c r="AM37" i="1"/>
  <c r="AN37" i="1"/>
  <c r="AL38" i="1"/>
  <c r="AM38" i="1"/>
  <c r="AN38" i="1"/>
  <c r="AL39" i="1"/>
  <c r="AM39" i="1"/>
  <c r="AN39" i="1"/>
  <c r="AL40" i="1"/>
  <c r="AM40" i="1"/>
  <c r="AN40" i="1"/>
  <c r="AL41" i="1"/>
  <c r="AM41" i="1"/>
  <c r="AN41" i="1"/>
  <c r="AL42" i="1"/>
  <c r="AM42" i="1"/>
  <c r="AN42" i="1"/>
  <c r="AL43" i="1"/>
  <c r="AM43" i="1"/>
  <c r="AN43" i="1"/>
  <c r="AL44" i="1"/>
  <c r="AM44" i="1"/>
  <c r="AN44" i="1"/>
  <c r="AL45" i="1"/>
  <c r="AM45" i="1"/>
  <c r="AN45" i="1"/>
  <c r="AL46" i="1"/>
  <c r="AM46" i="1"/>
  <c r="AN46" i="1"/>
  <c r="AL47" i="1"/>
  <c r="AM47" i="1"/>
  <c r="AN47" i="1"/>
  <c r="AL48" i="1"/>
  <c r="AM48" i="1"/>
  <c r="AN48" i="1"/>
  <c r="AL49" i="1"/>
  <c r="AM49" i="1"/>
  <c r="AN49" i="1"/>
  <c r="AN10" i="1"/>
  <c r="AM10" i="1"/>
  <c r="AL10" i="1"/>
  <c r="AL10" i="12"/>
  <c r="AM10" i="12"/>
  <c r="AN10" i="12"/>
  <c r="AL11" i="12"/>
  <c r="AM11" i="12"/>
  <c r="AN11" i="12"/>
  <c r="AL12" i="12"/>
  <c r="AM12" i="12"/>
  <c r="AN12" i="12"/>
  <c r="AL13" i="12"/>
  <c r="AM13" i="12"/>
  <c r="AN13" i="12"/>
  <c r="AL14" i="12"/>
  <c r="AM14" i="12"/>
  <c r="AN14" i="12"/>
  <c r="AL15" i="12"/>
  <c r="AM15" i="12"/>
  <c r="AN15" i="12"/>
  <c r="AL16" i="12"/>
  <c r="AM16" i="12"/>
  <c r="AN16" i="12"/>
  <c r="AL17" i="12"/>
  <c r="AM17" i="12"/>
  <c r="AN17" i="12"/>
  <c r="AL18" i="12"/>
  <c r="AM18" i="12"/>
  <c r="AN18" i="12"/>
  <c r="AL19" i="12"/>
  <c r="AM19" i="12"/>
  <c r="AN19" i="12"/>
  <c r="AL20" i="12"/>
  <c r="AM20" i="12"/>
  <c r="AN20" i="12"/>
  <c r="AL21" i="12"/>
  <c r="AM21" i="12"/>
  <c r="AN21" i="12"/>
  <c r="AL22" i="12"/>
  <c r="AM22" i="12"/>
  <c r="AN22" i="12"/>
  <c r="AL23" i="12"/>
  <c r="AM23" i="12"/>
  <c r="AN23" i="12"/>
  <c r="AL24" i="12"/>
  <c r="AM24" i="12"/>
  <c r="AN24" i="12"/>
  <c r="AL25" i="12"/>
  <c r="AM25" i="12"/>
  <c r="AN25" i="12"/>
  <c r="AL26" i="12"/>
  <c r="AM26" i="12"/>
  <c r="AN26" i="12"/>
  <c r="AL27" i="12"/>
  <c r="AM27" i="12"/>
  <c r="AN27" i="12"/>
  <c r="AL28" i="12"/>
  <c r="AM28" i="12"/>
  <c r="AN28" i="12"/>
  <c r="AL29" i="12"/>
  <c r="AM29" i="12"/>
  <c r="AN29" i="12"/>
  <c r="AL30" i="12"/>
  <c r="AM30" i="12"/>
  <c r="AN30" i="12"/>
  <c r="AL31" i="12"/>
  <c r="AM31" i="12"/>
  <c r="AN31" i="12"/>
  <c r="AL32" i="12"/>
  <c r="AM32" i="12"/>
  <c r="AN32" i="12"/>
  <c r="AL33" i="12"/>
  <c r="AM33" i="12"/>
  <c r="AN33" i="12"/>
  <c r="AL34" i="12"/>
  <c r="AM34" i="12"/>
  <c r="AN34" i="12"/>
  <c r="AL35" i="12"/>
  <c r="AM35" i="12"/>
  <c r="AN35" i="12"/>
  <c r="AL36" i="12"/>
  <c r="AM36" i="12"/>
  <c r="AN36" i="12"/>
  <c r="AL37" i="12"/>
  <c r="AM37" i="12"/>
  <c r="AN37" i="12"/>
  <c r="AL38" i="12"/>
  <c r="AM38" i="12"/>
  <c r="AN38" i="12"/>
  <c r="AL39" i="12"/>
  <c r="AM39" i="12"/>
  <c r="AN39" i="12"/>
  <c r="AL40" i="12"/>
  <c r="AM40" i="12"/>
  <c r="AN40" i="12"/>
  <c r="AL41" i="12"/>
  <c r="AM41" i="12"/>
  <c r="AN41" i="12"/>
  <c r="AL42" i="12"/>
  <c r="AM42" i="12"/>
  <c r="AN42" i="12"/>
  <c r="AL43" i="12"/>
  <c r="AM43" i="12"/>
  <c r="AN43" i="12"/>
  <c r="AL44" i="12"/>
  <c r="AM44" i="12"/>
  <c r="AN44" i="12"/>
  <c r="AL45" i="12"/>
  <c r="AM45" i="12"/>
  <c r="AN45" i="12"/>
  <c r="AL46" i="12"/>
  <c r="AM46" i="12"/>
  <c r="AN46" i="12"/>
  <c r="AL47" i="12"/>
  <c r="AM47" i="12"/>
  <c r="AN47" i="12"/>
  <c r="AL48" i="12"/>
  <c r="AM48" i="12"/>
  <c r="AN48" i="12"/>
  <c r="AL49" i="12"/>
  <c r="AM49" i="12"/>
  <c r="AN49" i="12"/>
  <c r="AL50" i="12"/>
  <c r="AM50" i="12"/>
  <c r="AN50" i="12"/>
  <c r="AL51" i="12"/>
  <c r="AM51" i="12"/>
  <c r="AN51" i="12"/>
  <c r="AL52" i="12"/>
  <c r="AM52" i="12"/>
  <c r="AN52" i="12"/>
  <c r="AL53" i="12"/>
  <c r="AM53" i="12"/>
  <c r="AN53" i="12"/>
  <c r="AL54" i="12"/>
  <c r="AM54" i="12"/>
  <c r="AN54" i="12"/>
  <c r="AL55" i="12"/>
  <c r="AM55" i="12"/>
  <c r="AN55" i="12"/>
  <c r="AL56" i="12"/>
  <c r="AM56" i="12"/>
  <c r="AN56" i="12"/>
  <c r="AL57" i="12"/>
  <c r="AM57" i="12"/>
  <c r="AN57" i="12"/>
  <c r="AL58" i="12"/>
  <c r="AM58" i="12"/>
  <c r="AN58" i="12"/>
  <c r="AL59" i="12"/>
  <c r="AM59" i="12"/>
  <c r="AN59" i="12"/>
  <c r="AL60" i="12"/>
  <c r="AM60" i="12"/>
  <c r="AN60" i="12"/>
  <c r="AL61" i="12"/>
  <c r="AM61" i="12"/>
  <c r="AN61" i="12"/>
  <c r="AL62" i="12"/>
  <c r="AM62" i="12"/>
  <c r="AN62" i="12"/>
  <c r="AL63" i="12"/>
  <c r="AM63" i="12"/>
  <c r="AN63" i="12"/>
  <c r="AL64" i="12"/>
  <c r="AM64" i="12"/>
  <c r="AN64" i="12"/>
  <c r="AL65" i="12"/>
  <c r="AM65" i="12"/>
  <c r="AN65" i="12"/>
  <c r="AL66" i="12"/>
  <c r="AM66" i="12"/>
  <c r="AN66" i="12"/>
  <c r="AL67" i="12"/>
  <c r="AM67" i="12"/>
  <c r="AN67" i="12"/>
  <c r="AL68" i="12"/>
  <c r="AM68" i="12"/>
  <c r="AN68" i="12"/>
  <c r="AL69" i="12"/>
  <c r="AM69" i="12"/>
  <c r="AN69" i="12"/>
  <c r="AL70" i="12"/>
  <c r="AM70" i="12"/>
  <c r="AN70" i="12"/>
  <c r="AL71" i="12"/>
  <c r="AM71" i="12"/>
  <c r="AN71" i="12"/>
  <c r="AL72" i="12"/>
  <c r="AM72" i="12"/>
  <c r="AN72" i="12"/>
  <c r="AL73" i="12"/>
  <c r="AM73" i="12"/>
  <c r="AN73" i="12"/>
  <c r="AL74" i="12"/>
  <c r="AM74" i="12"/>
  <c r="AN74" i="12"/>
  <c r="AL75" i="12"/>
  <c r="AM75" i="12"/>
  <c r="AN75" i="12"/>
  <c r="AL76" i="12"/>
  <c r="AM76" i="12"/>
  <c r="AN76" i="12"/>
  <c r="AL77" i="12"/>
  <c r="AM77" i="12"/>
  <c r="AN77" i="12"/>
  <c r="AL78" i="12"/>
  <c r="AM78" i="12"/>
  <c r="AN78" i="12"/>
  <c r="AL79" i="12"/>
  <c r="AM79" i="12"/>
  <c r="AN79" i="12"/>
  <c r="AL80" i="12"/>
  <c r="AM80" i="12"/>
  <c r="AN80" i="12"/>
  <c r="AL81" i="12"/>
  <c r="AM81" i="12"/>
  <c r="AN81" i="12"/>
  <c r="AL82" i="12"/>
  <c r="AM82" i="12"/>
  <c r="AN82" i="12"/>
  <c r="AL83" i="12"/>
  <c r="AM83" i="12"/>
  <c r="AN83" i="12"/>
  <c r="AL84" i="12"/>
  <c r="AM84" i="12"/>
  <c r="AN84" i="12"/>
  <c r="AL85" i="12"/>
  <c r="AM85" i="12"/>
  <c r="AN85" i="12"/>
  <c r="AL86" i="12"/>
  <c r="AM86" i="12"/>
  <c r="AN86" i="12"/>
  <c r="AL87" i="12"/>
  <c r="AM87" i="12"/>
  <c r="AN87" i="12"/>
  <c r="AL88" i="12"/>
  <c r="AM88" i="12"/>
  <c r="AN88" i="12"/>
  <c r="AL89" i="12"/>
  <c r="AM89" i="12"/>
  <c r="AN89" i="12"/>
  <c r="AL90" i="12"/>
  <c r="AM90" i="12"/>
  <c r="AN90" i="12"/>
  <c r="AL91" i="12"/>
  <c r="AM91" i="12"/>
  <c r="AN91" i="12"/>
  <c r="AL92" i="12"/>
  <c r="AM92" i="12"/>
  <c r="AN92" i="12"/>
  <c r="AL93" i="12"/>
  <c r="AM93" i="12"/>
  <c r="AN93" i="12"/>
  <c r="AL94" i="12"/>
  <c r="AM94" i="12"/>
  <c r="AN94" i="12"/>
  <c r="AL95" i="12"/>
  <c r="AM95" i="12"/>
  <c r="AN95" i="12"/>
  <c r="AL96" i="12"/>
  <c r="AM96" i="12"/>
  <c r="AN96" i="12"/>
  <c r="AL97" i="12"/>
  <c r="AM97" i="12"/>
  <c r="AN97" i="12"/>
  <c r="AL98" i="12"/>
  <c r="AM98" i="12"/>
  <c r="AN98" i="12"/>
  <c r="AL99" i="12"/>
  <c r="AM99" i="12"/>
  <c r="AN99" i="12"/>
  <c r="AL100" i="12"/>
  <c r="AM100" i="12"/>
  <c r="AN100" i="12"/>
  <c r="AL101" i="12"/>
  <c r="AM101" i="12"/>
  <c r="AN101" i="12"/>
  <c r="AL102" i="12"/>
  <c r="AM102" i="12"/>
  <c r="AN102" i="12"/>
  <c r="AL103" i="12"/>
  <c r="AM103" i="12"/>
  <c r="AN103" i="12"/>
  <c r="AL104" i="12"/>
  <c r="AM104" i="12"/>
  <c r="AN104" i="12"/>
  <c r="AL105" i="12"/>
  <c r="AM105" i="12"/>
  <c r="AN105" i="12"/>
  <c r="AL106" i="12"/>
  <c r="AM106" i="12"/>
  <c r="AN106" i="12"/>
  <c r="AL107" i="12"/>
  <c r="AM107" i="12"/>
  <c r="AN107" i="12"/>
  <c r="AL108" i="12"/>
  <c r="AM108" i="12"/>
  <c r="AN108" i="12"/>
  <c r="AL109" i="12"/>
  <c r="AM109" i="12"/>
  <c r="AN109" i="12"/>
  <c r="AL110" i="12"/>
  <c r="AM110" i="12"/>
  <c r="AN110" i="12"/>
  <c r="AL111" i="12"/>
  <c r="AM111" i="12"/>
  <c r="AN111" i="12"/>
  <c r="AL112" i="12"/>
  <c r="AM112" i="12"/>
  <c r="AN112" i="12"/>
  <c r="AL113" i="12"/>
  <c r="AM113" i="12"/>
  <c r="AN113" i="12"/>
  <c r="AL114" i="12"/>
  <c r="AM114" i="12"/>
  <c r="AN114" i="12"/>
  <c r="AL115" i="12"/>
  <c r="AM115" i="12"/>
  <c r="AN115" i="12"/>
  <c r="AL116" i="12"/>
  <c r="AM116" i="12"/>
  <c r="AN116" i="12"/>
  <c r="AL117" i="12"/>
  <c r="AM117" i="12"/>
  <c r="AN117" i="12"/>
  <c r="AL118" i="12"/>
  <c r="AM118" i="12"/>
  <c r="AN118" i="12"/>
  <c r="AL119" i="12"/>
  <c r="AM119" i="12"/>
  <c r="AN119" i="12"/>
  <c r="AL120" i="12"/>
  <c r="AM120" i="12"/>
  <c r="AN120" i="12"/>
  <c r="AL121" i="12"/>
  <c r="AM121" i="12"/>
  <c r="AN121" i="12"/>
  <c r="AL122" i="12"/>
  <c r="AM122" i="12"/>
  <c r="AN122" i="12"/>
  <c r="AL123" i="12"/>
  <c r="AM123" i="12"/>
  <c r="AN123" i="12"/>
  <c r="AL124" i="12"/>
  <c r="AM124" i="12"/>
  <c r="AN124" i="12"/>
  <c r="AL125" i="12"/>
  <c r="AM125" i="12"/>
  <c r="AN125" i="12"/>
  <c r="AL126" i="12"/>
  <c r="AM126" i="12"/>
  <c r="AN126" i="12"/>
  <c r="AL127" i="12"/>
  <c r="AM127" i="12"/>
  <c r="AN127" i="12"/>
  <c r="AL128" i="12"/>
  <c r="AM128" i="12"/>
  <c r="AN128" i="12"/>
  <c r="AL129" i="12"/>
  <c r="AM129" i="12"/>
  <c r="AN129" i="12"/>
  <c r="AL130" i="12"/>
  <c r="AM130" i="12"/>
  <c r="AN130" i="12"/>
  <c r="AL131" i="12"/>
  <c r="AM131" i="12"/>
  <c r="AN131" i="12"/>
  <c r="AL132" i="12"/>
  <c r="AM132" i="12"/>
  <c r="AN132" i="12"/>
  <c r="AL133" i="12"/>
  <c r="AM133" i="12"/>
  <c r="AN133" i="12"/>
  <c r="AL134" i="12"/>
  <c r="AM134" i="12"/>
  <c r="AN134" i="12"/>
  <c r="AL135" i="12"/>
  <c r="AM135" i="12"/>
  <c r="AN135" i="12"/>
  <c r="AL136" i="12"/>
  <c r="AM136" i="12"/>
  <c r="AN136" i="12"/>
  <c r="AL137" i="12"/>
  <c r="AM137" i="12"/>
  <c r="AN137" i="12"/>
  <c r="AL138" i="12"/>
  <c r="AM138" i="12"/>
  <c r="AN138" i="12"/>
  <c r="AL139" i="12"/>
  <c r="AM139" i="12"/>
  <c r="AN139" i="12"/>
  <c r="AL140" i="12"/>
  <c r="AM140" i="12"/>
  <c r="AN140" i="12"/>
  <c r="AL141" i="12"/>
  <c r="AM141" i="12"/>
  <c r="AN141" i="12"/>
  <c r="AL142" i="12"/>
  <c r="AM142" i="12"/>
  <c r="AN142" i="12"/>
  <c r="AL143" i="12"/>
  <c r="AM143" i="12"/>
  <c r="AN143" i="12"/>
  <c r="AL144" i="12"/>
  <c r="AM144" i="12"/>
  <c r="AN144" i="12"/>
  <c r="AL145" i="12"/>
  <c r="AM145" i="12"/>
  <c r="AN145" i="12"/>
  <c r="AL146" i="12"/>
  <c r="AM146" i="12"/>
  <c r="AN146" i="12"/>
  <c r="AL147" i="12"/>
  <c r="AM147" i="12"/>
  <c r="AN147" i="12"/>
  <c r="AL148" i="12"/>
  <c r="AM148" i="12"/>
  <c r="AN148" i="12"/>
  <c r="AL149" i="12"/>
  <c r="AM149" i="12"/>
  <c r="AN149" i="12"/>
  <c r="AL150" i="12"/>
  <c r="AM150" i="12"/>
  <c r="AN150" i="12"/>
  <c r="AL151" i="12"/>
  <c r="AM151" i="12"/>
  <c r="AN151" i="12"/>
  <c r="AL152" i="12"/>
  <c r="AM152" i="12"/>
  <c r="AN152" i="12"/>
  <c r="AL153" i="12"/>
  <c r="AM153" i="12"/>
  <c r="AN153" i="12"/>
  <c r="AL154" i="12"/>
  <c r="AM154" i="12"/>
  <c r="AN154" i="12"/>
  <c r="AL155" i="12"/>
  <c r="AM155" i="12"/>
  <c r="AN155" i="12"/>
  <c r="AL156" i="12"/>
  <c r="AM156" i="12"/>
  <c r="AN156" i="12"/>
  <c r="AL157" i="12"/>
  <c r="AM157" i="12"/>
  <c r="AN157" i="12"/>
  <c r="AL158" i="12"/>
  <c r="AM158" i="12"/>
  <c r="AN158" i="12"/>
  <c r="AL159" i="12"/>
  <c r="AM159" i="12"/>
  <c r="AN159" i="12"/>
  <c r="AL160" i="12"/>
  <c r="AM160" i="12"/>
  <c r="AN160" i="12"/>
  <c r="AL161" i="12"/>
  <c r="AM161" i="12"/>
  <c r="AN161" i="12"/>
  <c r="AL162" i="12"/>
  <c r="AM162" i="12"/>
  <c r="AN162" i="12"/>
  <c r="AL163" i="12"/>
  <c r="AM163" i="12"/>
  <c r="AN163" i="12"/>
  <c r="AL164" i="12"/>
  <c r="AM164" i="12"/>
  <c r="AN164" i="12"/>
  <c r="AL165" i="12"/>
  <c r="AM165" i="12"/>
  <c r="AN165" i="12"/>
  <c r="AL166" i="12"/>
  <c r="AM166" i="12"/>
  <c r="AN166" i="12"/>
  <c r="AL167" i="12"/>
  <c r="AM167" i="12"/>
  <c r="AN167" i="12"/>
  <c r="AL168" i="12"/>
  <c r="AM168" i="12"/>
  <c r="AN168" i="12"/>
  <c r="AL169" i="12"/>
  <c r="AM169" i="12"/>
  <c r="AN169" i="12"/>
  <c r="AL170" i="12"/>
  <c r="AM170" i="12"/>
  <c r="AN170" i="12"/>
  <c r="AL171" i="12"/>
  <c r="AM171" i="12"/>
  <c r="AN171" i="12"/>
  <c r="AL172" i="12"/>
  <c r="AM172" i="12"/>
  <c r="AN172" i="12"/>
  <c r="AL173" i="12"/>
  <c r="AM173" i="12"/>
  <c r="AN173" i="12"/>
  <c r="AL174" i="12"/>
  <c r="AM174" i="12"/>
  <c r="AN174" i="12"/>
  <c r="AL175" i="12"/>
  <c r="AM175" i="12"/>
  <c r="AN175" i="12"/>
  <c r="AL176" i="12"/>
  <c r="AM176" i="12"/>
  <c r="AN176" i="12"/>
  <c r="AL177" i="12"/>
  <c r="AM177" i="12"/>
  <c r="AN177" i="12"/>
  <c r="AL178" i="12"/>
  <c r="AM178" i="12"/>
  <c r="AN178" i="12"/>
  <c r="AL179" i="12"/>
  <c r="AM179" i="12"/>
  <c r="AN179" i="12"/>
  <c r="AL180" i="12"/>
  <c r="AM180" i="12"/>
  <c r="AN180" i="12"/>
  <c r="AL181" i="12"/>
  <c r="AM181" i="12"/>
  <c r="AN181" i="12"/>
  <c r="AL182" i="12"/>
  <c r="AM182" i="12"/>
  <c r="AN182" i="12"/>
  <c r="AL183" i="12"/>
  <c r="AM183" i="12"/>
  <c r="AN183" i="12"/>
  <c r="AL184" i="12"/>
  <c r="AM184" i="12"/>
  <c r="AN184" i="12"/>
  <c r="AL185" i="12"/>
  <c r="AM185" i="12"/>
  <c r="AN185" i="12"/>
  <c r="AL186" i="12"/>
  <c r="AM186" i="12"/>
  <c r="AN186" i="12"/>
  <c r="AL187" i="12"/>
  <c r="AM187" i="12"/>
  <c r="AN187" i="12"/>
  <c r="AL188" i="12"/>
  <c r="AM188" i="12"/>
  <c r="AN188" i="12"/>
  <c r="AL189" i="12"/>
  <c r="AM189" i="12"/>
  <c r="AN189" i="12"/>
  <c r="AL190" i="12"/>
  <c r="AM190" i="12"/>
  <c r="AN190" i="12"/>
  <c r="AL191" i="12"/>
  <c r="AM191" i="12"/>
  <c r="AN191" i="12"/>
  <c r="AL192" i="12"/>
  <c r="AM192" i="12"/>
  <c r="AN192" i="12"/>
  <c r="AL193" i="12"/>
  <c r="AM193" i="12"/>
  <c r="AN193" i="12"/>
  <c r="AL194" i="12"/>
  <c r="AM194" i="12"/>
  <c r="AN194" i="12"/>
  <c r="AL195" i="12"/>
  <c r="AM195" i="12"/>
  <c r="AN195" i="12"/>
  <c r="AL196" i="12"/>
  <c r="AM196" i="12"/>
  <c r="AN196" i="12"/>
  <c r="AL197" i="12"/>
  <c r="AM197" i="12"/>
  <c r="AN197" i="12"/>
  <c r="AL198" i="12"/>
  <c r="AM198" i="12"/>
  <c r="AN198" i="12"/>
  <c r="AL199" i="12"/>
  <c r="AM199" i="12"/>
  <c r="AN199" i="12"/>
  <c r="AL200" i="12"/>
  <c r="AM200" i="12"/>
  <c r="AN200" i="12"/>
  <c r="AL201" i="12"/>
  <c r="AM201" i="12"/>
  <c r="AN201" i="12"/>
  <c r="AL202" i="12"/>
  <c r="AM202" i="12"/>
  <c r="AN202" i="12"/>
  <c r="AL203" i="12"/>
  <c r="AM203" i="12"/>
  <c r="AN203" i="12"/>
  <c r="AL204" i="12"/>
  <c r="AM204" i="12"/>
  <c r="AN204" i="12"/>
  <c r="AL205" i="12"/>
  <c r="AM205" i="12"/>
  <c r="AN205" i="12"/>
  <c r="AL206" i="12"/>
  <c r="AM206" i="12"/>
  <c r="AN206" i="12"/>
  <c r="AL207" i="12"/>
  <c r="AM207" i="12"/>
  <c r="AN207" i="12"/>
  <c r="AL208" i="12"/>
  <c r="AM208" i="12"/>
  <c r="AN208" i="12"/>
  <c r="AL209" i="12"/>
  <c r="AM209" i="12"/>
  <c r="AN209" i="12"/>
  <c r="AL210" i="12"/>
  <c r="AM210" i="12"/>
  <c r="AN210" i="12"/>
  <c r="AL211" i="12"/>
  <c r="AM211" i="12"/>
  <c r="AN211" i="12"/>
  <c r="AL212" i="12"/>
  <c r="AM212" i="12"/>
  <c r="AN212" i="12"/>
  <c r="AL213" i="12"/>
  <c r="AM213" i="12"/>
  <c r="AN213" i="12"/>
  <c r="AL214" i="12"/>
  <c r="AM214" i="12"/>
  <c r="AN214" i="12"/>
  <c r="AL215" i="12"/>
  <c r="AM215" i="12"/>
  <c r="AN215" i="12"/>
  <c r="AL216" i="12"/>
  <c r="AM216" i="12"/>
  <c r="AN216" i="12"/>
  <c r="AL217" i="12"/>
  <c r="AM217" i="12"/>
  <c r="AN217" i="12"/>
  <c r="AL218" i="12"/>
  <c r="AM218" i="12"/>
  <c r="AN218" i="12"/>
  <c r="AL219" i="12"/>
  <c r="AM219" i="12"/>
  <c r="AN219" i="12"/>
  <c r="AL220" i="12"/>
  <c r="AM220" i="12"/>
  <c r="AN220" i="12"/>
  <c r="AL221" i="12"/>
  <c r="AM221" i="12"/>
  <c r="AN221" i="12"/>
  <c r="AL222" i="12"/>
  <c r="AM222" i="12"/>
  <c r="AN222" i="12"/>
  <c r="AL223" i="12"/>
  <c r="AM223" i="12"/>
  <c r="AN223" i="12"/>
  <c r="AL224" i="12"/>
  <c r="AM224" i="12"/>
  <c r="AN224" i="12"/>
  <c r="AL225" i="12"/>
  <c r="AM225" i="12"/>
  <c r="AN225" i="12"/>
  <c r="AL226" i="12"/>
  <c r="AM226" i="12"/>
  <c r="AN226" i="12"/>
  <c r="AL227" i="12"/>
  <c r="AM227" i="12"/>
  <c r="AN227" i="12"/>
  <c r="AL228" i="12"/>
  <c r="AM228" i="12"/>
  <c r="AN228" i="12"/>
  <c r="AL229" i="12"/>
  <c r="AM229" i="12"/>
  <c r="AN229" i="12"/>
  <c r="AL230" i="12"/>
  <c r="AM230" i="12"/>
  <c r="AN230" i="12"/>
  <c r="AL231" i="12"/>
  <c r="AM231" i="12"/>
  <c r="AN231" i="12"/>
  <c r="AL232" i="12"/>
  <c r="AM232" i="12"/>
  <c r="AN232" i="12"/>
  <c r="AL233" i="12"/>
  <c r="AM233" i="12"/>
  <c r="AN233" i="12"/>
  <c r="AL234" i="12"/>
  <c r="AM234" i="12"/>
  <c r="AN234" i="12"/>
  <c r="AL235" i="12"/>
  <c r="AM235" i="12"/>
  <c r="AN235" i="12"/>
  <c r="AL236" i="12"/>
  <c r="AM236" i="12"/>
  <c r="AN236" i="12"/>
  <c r="AL237" i="12"/>
  <c r="AM237" i="12"/>
  <c r="AN237" i="12"/>
  <c r="AL238" i="12"/>
  <c r="AM238" i="12"/>
  <c r="AN238" i="12"/>
  <c r="AL239" i="12"/>
  <c r="AM239" i="12"/>
  <c r="AN239" i="12"/>
  <c r="AL240" i="12"/>
  <c r="AM240" i="12"/>
  <c r="AN240" i="12"/>
  <c r="AL241" i="12"/>
  <c r="AM241" i="12"/>
  <c r="AN241" i="12"/>
  <c r="AL242" i="12"/>
  <c r="AM242" i="12"/>
  <c r="AN242" i="12"/>
  <c r="AL243" i="12"/>
  <c r="AM243" i="12"/>
  <c r="AN243" i="12"/>
  <c r="AL244" i="12"/>
  <c r="AM244" i="12"/>
  <c r="AN244" i="12"/>
  <c r="AL245" i="12"/>
  <c r="AM245" i="12"/>
  <c r="AN245" i="12"/>
  <c r="AL246" i="12"/>
  <c r="AM246" i="12"/>
  <c r="AN246" i="12"/>
  <c r="AL247" i="12"/>
  <c r="AM247" i="12"/>
  <c r="AN247" i="12"/>
  <c r="AL248" i="12"/>
  <c r="AM248" i="12"/>
  <c r="AN248" i="12"/>
  <c r="AL249" i="12"/>
  <c r="AM249" i="12"/>
  <c r="AN249" i="12"/>
  <c r="AL250" i="12"/>
  <c r="AM250" i="12"/>
  <c r="AN250" i="12"/>
  <c r="AL251" i="12"/>
  <c r="AM251" i="12"/>
  <c r="AN251" i="12"/>
  <c r="AL252" i="12"/>
  <c r="AM252" i="12"/>
  <c r="AN252" i="12"/>
  <c r="AL253" i="12"/>
  <c r="AM253" i="12"/>
  <c r="AN253" i="12"/>
  <c r="AL254" i="12"/>
  <c r="AM254" i="12"/>
  <c r="AN254" i="12"/>
  <c r="AL255" i="12"/>
  <c r="AM255" i="12"/>
  <c r="AN255" i="12"/>
  <c r="AL256" i="12"/>
  <c r="AM256" i="12"/>
  <c r="AN256" i="12"/>
  <c r="AL257" i="12"/>
  <c r="AM257" i="12"/>
  <c r="AN257" i="12"/>
  <c r="AL258" i="12"/>
  <c r="AM258" i="12"/>
  <c r="AN258" i="12"/>
  <c r="AL259" i="12"/>
  <c r="AM259" i="12"/>
  <c r="AN259" i="12"/>
  <c r="AL260" i="12"/>
  <c r="AM260" i="12"/>
  <c r="AN260" i="12"/>
  <c r="AL261" i="12"/>
  <c r="AM261" i="12"/>
  <c r="AN261" i="12"/>
  <c r="AL262" i="12"/>
  <c r="AM262" i="12"/>
  <c r="AN262" i="12"/>
  <c r="AL263" i="12"/>
  <c r="AM263" i="12"/>
  <c r="AN263" i="12"/>
  <c r="AL264" i="12"/>
  <c r="AM264" i="12"/>
  <c r="AN264" i="12"/>
  <c r="AL265" i="12"/>
  <c r="AM265" i="12"/>
  <c r="AN265" i="12"/>
  <c r="AL266" i="12"/>
  <c r="AM266" i="12"/>
  <c r="AN266" i="12"/>
  <c r="AL267" i="12"/>
  <c r="AM267" i="12"/>
  <c r="AN267" i="12"/>
  <c r="AL268" i="12"/>
  <c r="AM268" i="12"/>
  <c r="AN268" i="12"/>
  <c r="AL269" i="12"/>
  <c r="AM269" i="12"/>
  <c r="AN269" i="12"/>
  <c r="AL270" i="12"/>
  <c r="AM270" i="12"/>
  <c r="AN270" i="12"/>
  <c r="AL271" i="12"/>
  <c r="AM271" i="12"/>
  <c r="AN271" i="12"/>
  <c r="AL272" i="12"/>
  <c r="AM272" i="12"/>
  <c r="AN272" i="12"/>
  <c r="AL273" i="12"/>
  <c r="AM273" i="12"/>
  <c r="AN273" i="12"/>
  <c r="AL274" i="12"/>
  <c r="AM274" i="12"/>
  <c r="AN274" i="12"/>
  <c r="AL275" i="12"/>
  <c r="AM275" i="12"/>
  <c r="AN275" i="12"/>
  <c r="AL276" i="12"/>
  <c r="AM276" i="12"/>
  <c r="AN276" i="12"/>
  <c r="AL277" i="12"/>
  <c r="AM277" i="12"/>
  <c r="AN277" i="12"/>
  <c r="AL278" i="12"/>
  <c r="AM278" i="12"/>
  <c r="AN278" i="12"/>
  <c r="AL279" i="12"/>
  <c r="AM279" i="12"/>
  <c r="AN279" i="12"/>
  <c r="AL280" i="12"/>
  <c r="AM280" i="12"/>
  <c r="AN280" i="12"/>
  <c r="AL281" i="12"/>
  <c r="AM281" i="12"/>
  <c r="AN281" i="12"/>
  <c r="AL282" i="12"/>
  <c r="AM282" i="12"/>
  <c r="AN282" i="12"/>
  <c r="AL283" i="12"/>
  <c r="AM283" i="12"/>
  <c r="AN283" i="12"/>
  <c r="AL284" i="12"/>
  <c r="AM284" i="12"/>
  <c r="AN284" i="12"/>
  <c r="AL285" i="12"/>
  <c r="AM285" i="12"/>
  <c r="AN285" i="12"/>
  <c r="AL286" i="12"/>
  <c r="AM286" i="12"/>
  <c r="AN286" i="12"/>
  <c r="AL287" i="12"/>
  <c r="AM287" i="12"/>
  <c r="AN287" i="12"/>
  <c r="AL288" i="12"/>
  <c r="AM288" i="12"/>
  <c r="AN288" i="12"/>
  <c r="AL289" i="12"/>
  <c r="AM289" i="12"/>
  <c r="AN289" i="12"/>
  <c r="AL290" i="12"/>
  <c r="AM290" i="12"/>
  <c r="AN290" i="12"/>
  <c r="AL291" i="12"/>
  <c r="AM291" i="12"/>
  <c r="AN291" i="12"/>
  <c r="AL292" i="12"/>
  <c r="AM292" i="12"/>
  <c r="AN292" i="12"/>
  <c r="AL293" i="12"/>
  <c r="AM293" i="12"/>
  <c r="AN293" i="12"/>
  <c r="AL294" i="12"/>
  <c r="AM294" i="12"/>
  <c r="AN294" i="12"/>
  <c r="AL295" i="12"/>
  <c r="AM295" i="12"/>
  <c r="AN295" i="12"/>
  <c r="AL296" i="12"/>
  <c r="AM296" i="12"/>
  <c r="AN296" i="12"/>
  <c r="AL297" i="12"/>
  <c r="AM297" i="12"/>
  <c r="AN297" i="12"/>
  <c r="AL298" i="12"/>
  <c r="AM298" i="12"/>
  <c r="AN298" i="12"/>
  <c r="AL299" i="12"/>
  <c r="AM299" i="12"/>
  <c r="AN299" i="12"/>
  <c r="AL300" i="12"/>
  <c r="AM300" i="12"/>
  <c r="AN300" i="12"/>
  <c r="AL301" i="12"/>
  <c r="AM301" i="12"/>
  <c r="AN301" i="12"/>
  <c r="AL302" i="12"/>
  <c r="AM302" i="12"/>
  <c r="AN302" i="12"/>
  <c r="AL303" i="12"/>
  <c r="AM303" i="12"/>
  <c r="AN303" i="12"/>
  <c r="AL304" i="12"/>
  <c r="AM304" i="12"/>
  <c r="AN304" i="12"/>
  <c r="AL305" i="12"/>
  <c r="AM305" i="12"/>
  <c r="AN305" i="12"/>
  <c r="AL306" i="12"/>
  <c r="AM306" i="12"/>
  <c r="AN306" i="12"/>
  <c r="AL307" i="12"/>
  <c r="AM307" i="12"/>
  <c r="AN307" i="12"/>
  <c r="AL308" i="12"/>
  <c r="AM308" i="12"/>
  <c r="AN308" i="12"/>
  <c r="AL309" i="12"/>
  <c r="AM309" i="12"/>
  <c r="AN309" i="12"/>
  <c r="AL310" i="12"/>
  <c r="AM310" i="12"/>
  <c r="AN310" i="12"/>
  <c r="AL311" i="12"/>
  <c r="AM311" i="12"/>
  <c r="AN311" i="12"/>
  <c r="AL312" i="12"/>
  <c r="AM312" i="12"/>
  <c r="AN312" i="12"/>
  <c r="AL313" i="12"/>
  <c r="AM313" i="12"/>
  <c r="AN313" i="12"/>
  <c r="AL314" i="12"/>
  <c r="AM314" i="12"/>
  <c r="AN314" i="12"/>
  <c r="AL315" i="12"/>
  <c r="AM315" i="12"/>
  <c r="AN315" i="12"/>
  <c r="AL316" i="12"/>
  <c r="AM316" i="12"/>
  <c r="AN316" i="12"/>
  <c r="AL317" i="12"/>
  <c r="AM317" i="12"/>
  <c r="AN317" i="12"/>
  <c r="AL318" i="12"/>
  <c r="AM318" i="12"/>
  <c r="AN318" i="12"/>
  <c r="AL319" i="12"/>
  <c r="AM319" i="12"/>
  <c r="AN319" i="12"/>
  <c r="AL320" i="12"/>
  <c r="AM320" i="12"/>
  <c r="AN320" i="12"/>
  <c r="AL321" i="12"/>
  <c r="AM321" i="12"/>
  <c r="AN321" i="12"/>
  <c r="AL322" i="12"/>
  <c r="AM322" i="12"/>
  <c r="AN322" i="12"/>
  <c r="AL323" i="12"/>
  <c r="AM323" i="12"/>
  <c r="AN323" i="12"/>
  <c r="AL324" i="12"/>
  <c r="AM324" i="12"/>
  <c r="AN324" i="12"/>
  <c r="AL325" i="12"/>
  <c r="AM325" i="12"/>
  <c r="AN325" i="12"/>
  <c r="AL326" i="12"/>
  <c r="AM326" i="12"/>
  <c r="AN326" i="12"/>
  <c r="AL327" i="12"/>
  <c r="AM327" i="12"/>
  <c r="AN327" i="12"/>
  <c r="AL328" i="12"/>
  <c r="AM328" i="12"/>
  <c r="AN328" i="12"/>
  <c r="AL329" i="12"/>
  <c r="AM329" i="12"/>
  <c r="AN329" i="12"/>
  <c r="AL330" i="12"/>
  <c r="AM330" i="12"/>
  <c r="AN330" i="12"/>
  <c r="AL331" i="12"/>
  <c r="AM331" i="12"/>
  <c r="AN331" i="12"/>
  <c r="AL332" i="12"/>
  <c r="AM332" i="12"/>
  <c r="AN332" i="12"/>
  <c r="AL333" i="12"/>
  <c r="AM333" i="12"/>
  <c r="AN333" i="12"/>
  <c r="AL334" i="12"/>
  <c r="AM334" i="12"/>
  <c r="AN334" i="12"/>
  <c r="AL335" i="12"/>
  <c r="AM335" i="12"/>
  <c r="AN335" i="12"/>
  <c r="AL336" i="12"/>
  <c r="AM336" i="12"/>
  <c r="AN336" i="12"/>
  <c r="AL337" i="12"/>
  <c r="AM337" i="12"/>
  <c r="AN337" i="12"/>
  <c r="AL338" i="12"/>
  <c r="AM338" i="12"/>
  <c r="AN338" i="12"/>
  <c r="AL339" i="12"/>
  <c r="AM339" i="12"/>
  <c r="AN339" i="12"/>
  <c r="AL340" i="12"/>
  <c r="AM340" i="12"/>
  <c r="AN340" i="12"/>
  <c r="AL341" i="12"/>
  <c r="AM341" i="12"/>
  <c r="AN341" i="12"/>
  <c r="AL342" i="12"/>
  <c r="AM342" i="12"/>
  <c r="AN342" i="12"/>
  <c r="AL343" i="12"/>
  <c r="AM343" i="12"/>
  <c r="AN343" i="12"/>
  <c r="AL344" i="12"/>
  <c r="AM344" i="12"/>
  <c r="AN344" i="12"/>
  <c r="AL345" i="12"/>
  <c r="AM345" i="12"/>
  <c r="AN345" i="12"/>
  <c r="AL346" i="12"/>
  <c r="AM346" i="12"/>
  <c r="AN346" i="12"/>
  <c r="AL347" i="12"/>
  <c r="AM347" i="12"/>
  <c r="AN347" i="12"/>
  <c r="AL348" i="12"/>
  <c r="AM348" i="12"/>
  <c r="AN348" i="12"/>
  <c r="AL349" i="12"/>
  <c r="AM349" i="12"/>
  <c r="AN349" i="12"/>
  <c r="AL350" i="12"/>
  <c r="AM350" i="12"/>
  <c r="AN350" i="12"/>
  <c r="AM9" i="12"/>
  <c r="AN9" i="12"/>
  <c r="AM351" i="12"/>
  <c r="AN351" i="12"/>
  <c r="AK350" i="12" l="1"/>
  <c r="AK346" i="12"/>
  <c r="AK342" i="12"/>
  <c r="AK338" i="12"/>
  <c r="AK334" i="12"/>
  <c r="AK330" i="12"/>
  <c r="AK326" i="12"/>
  <c r="AK322" i="12"/>
  <c r="AK318" i="12"/>
  <c r="AK314" i="12"/>
  <c r="AK310" i="12"/>
  <c r="AK306" i="12"/>
  <c r="AK302" i="12"/>
  <c r="AK298" i="12"/>
  <c r="AK294" i="12"/>
  <c r="AK290" i="12"/>
  <c r="AK286" i="12"/>
  <c r="AK282" i="12"/>
  <c r="AK278" i="12"/>
  <c r="AK274" i="12"/>
  <c r="AK270" i="12"/>
  <c r="AK266" i="12"/>
  <c r="AK262" i="12"/>
  <c r="AK258" i="12"/>
  <c r="AK254" i="12"/>
  <c r="AK250" i="12"/>
  <c r="AK246" i="12"/>
  <c r="AK242" i="12"/>
  <c r="AK238" i="12"/>
  <c r="AK234" i="12"/>
  <c r="AK48" i="1"/>
  <c r="AK32" i="1"/>
  <c r="AK49" i="1"/>
  <c r="AK45" i="1"/>
  <c r="AK41" i="1"/>
  <c r="AK37" i="1"/>
  <c r="AK33" i="1"/>
  <c r="AK29" i="1"/>
  <c r="AK25" i="1"/>
  <c r="AK21" i="1"/>
  <c r="AK17" i="1"/>
  <c r="AK13" i="1"/>
  <c r="AK10" i="1"/>
  <c r="AK44" i="1"/>
  <c r="AK36" i="1"/>
  <c r="AK28" i="1"/>
  <c r="AK20" i="1"/>
  <c r="AK12" i="1"/>
  <c r="AK47" i="1"/>
  <c r="AK43" i="1"/>
  <c r="AK39" i="1"/>
  <c r="AK35" i="1"/>
  <c r="AK31" i="1"/>
  <c r="AK27" i="1"/>
  <c r="AK23" i="1"/>
  <c r="AK19" i="1"/>
  <c r="AK15" i="1"/>
  <c r="AK11" i="1"/>
  <c r="AK230" i="12"/>
  <c r="AK335" i="12"/>
  <c r="AK303" i="12"/>
  <c r="AK255" i="12"/>
  <c r="AK151" i="12"/>
  <c r="AK127" i="12"/>
  <c r="AK79" i="12"/>
  <c r="AK31" i="12"/>
  <c r="AK319" i="12"/>
  <c r="AK263" i="12"/>
  <c r="AK231" i="12"/>
  <c r="AK215" i="12"/>
  <c r="AK199" i="12"/>
  <c r="AK183" i="12"/>
  <c r="AK135" i="12"/>
  <c r="AK111" i="12"/>
  <c r="AK87" i="12"/>
  <c r="AK71" i="12"/>
  <c r="AK55" i="12"/>
  <c r="AK311" i="12"/>
  <c r="AK287" i="12"/>
  <c r="AK239" i="12"/>
  <c r="AK167" i="12"/>
  <c r="AK119" i="12"/>
  <c r="AK95" i="12"/>
  <c r="AK23" i="12"/>
  <c r="AK343" i="12"/>
  <c r="AK295" i="12"/>
  <c r="AK271" i="12"/>
  <c r="AK223" i="12"/>
  <c r="AK143" i="12"/>
  <c r="AK63" i="12"/>
  <c r="AK47" i="12"/>
  <c r="AK327" i="12"/>
  <c r="AK279" i="12"/>
  <c r="AK247" i="12"/>
  <c r="AK207" i="12"/>
  <c r="AK191" i="12"/>
  <c r="AK175" i="12"/>
  <c r="AK159" i="12"/>
  <c r="AK103" i="12"/>
  <c r="AK39" i="12"/>
  <c r="AK226" i="12"/>
  <c r="AK222" i="12"/>
  <c r="AK218" i="12"/>
  <c r="AK214" i="12"/>
  <c r="AK210" i="12"/>
  <c r="AK206" i="12"/>
  <c r="AK202" i="12"/>
  <c r="AK198" i="12"/>
  <c r="AK194" i="12"/>
  <c r="AK190" i="12"/>
  <c r="AK186" i="12"/>
  <c r="AK182" i="12"/>
  <c r="AK178" i="12"/>
  <c r="AK174" i="12"/>
  <c r="AK170" i="12"/>
  <c r="AK166" i="12"/>
  <c r="AK162" i="12"/>
  <c r="AK158" i="12"/>
  <c r="AK154" i="12"/>
  <c r="AK150" i="12"/>
  <c r="AK146" i="12"/>
  <c r="AK142" i="12"/>
  <c r="AK138" i="12"/>
  <c r="AK134" i="12"/>
  <c r="AK130" i="12"/>
  <c r="AK126" i="12"/>
  <c r="AK122" i="12"/>
  <c r="AK345" i="12"/>
  <c r="AK337" i="12"/>
  <c r="AK329" i="12"/>
  <c r="AK321" i="12"/>
  <c r="AK313" i="12"/>
  <c r="AK305" i="12"/>
  <c r="AK297" i="12"/>
  <c r="AK289" i="12"/>
  <c r="AK281" i="12"/>
  <c r="AK273" i="12"/>
  <c r="AK265" i="12"/>
  <c r="AK257" i="12"/>
  <c r="AK249" i="12"/>
  <c r="AK241" i="12"/>
  <c r="AK233" i="12"/>
  <c r="AK225" i="12"/>
  <c r="AK217" i="12"/>
  <c r="AK209" i="12"/>
  <c r="AK201" i="12"/>
  <c r="AK193" i="12"/>
  <c r="AK185" i="12"/>
  <c r="AK177" i="12"/>
  <c r="AK169" i="12"/>
  <c r="AK161" i="12"/>
  <c r="AK153" i="12"/>
  <c r="AK145" i="12"/>
  <c r="AK137" i="12"/>
  <c r="AK129" i="12"/>
  <c r="AK121" i="12"/>
  <c r="AK113" i="12"/>
  <c r="AK105" i="12"/>
  <c r="AK97" i="12"/>
  <c r="AK89" i="12"/>
  <c r="AK81" i="12"/>
  <c r="AK73" i="12"/>
  <c r="AK65" i="12"/>
  <c r="AK57" i="12"/>
  <c r="AK49" i="12"/>
  <c r="AK41" i="12"/>
  <c r="AK33" i="12"/>
  <c r="AK25" i="12"/>
  <c r="AK17" i="12"/>
  <c r="AK348" i="12"/>
  <c r="AK344" i="12"/>
  <c r="AK340" i="12"/>
  <c r="AK336" i="12"/>
  <c r="AK332" i="12"/>
  <c r="AK328" i="12"/>
  <c r="AK324" i="12"/>
  <c r="AK320" i="12"/>
  <c r="AK316" i="12"/>
  <c r="AK312" i="12"/>
  <c r="AK308" i="12"/>
  <c r="AK304" i="12"/>
  <c r="AK300" i="12"/>
  <c r="AK296" i="12"/>
  <c r="AK292" i="12"/>
  <c r="AK288" i="12"/>
  <c r="AK284" i="12"/>
  <c r="AK280" i="12"/>
  <c r="AK276" i="12"/>
  <c r="AK272" i="12"/>
  <c r="AK268" i="12"/>
  <c r="AK264" i="12"/>
  <c r="AK260" i="12"/>
  <c r="AK256" i="12"/>
  <c r="AK252" i="12"/>
  <c r="AK248" i="12"/>
  <c r="AK244" i="12"/>
  <c r="AK240" i="12"/>
  <c r="AK236" i="12"/>
  <c r="AK232" i="12"/>
  <c r="AK228" i="12"/>
  <c r="AK224" i="12"/>
  <c r="AK220" i="12"/>
  <c r="AK216" i="12"/>
  <c r="AK212" i="12"/>
  <c r="AK208" i="12"/>
  <c r="AK204" i="12"/>
  <c r="AK200" i="12"/>
  <c r="AK196" i="12"/>
  <c r="AK192" i="12"/>
  <c r="AK188" i="12"/>
  <c r="AK184" i="12"/>
  <c r="AK180" i="12"/>
  <c r="AK176" i="12"/>
  <c r="AK172" i="12"/>
  <c r="AK168" i="12"/>
  <c r="AK164" i="12"/>
  <c r="AK160" i="12"/>
  <c r="AK156" i="12"/>
  <c r="AK152" i="12"/>
  <c r="AK148" i="12"/>
  <c r="AK144" i="12"/>
  <c r="AK140" i="12"/>
  <c r="AK136" i="12"/>
  <c r="AK132" i="12"/>
  <c r="AK128" i="12"/>
  <c r="AK124" i="12"/>
  <c r="AK120" i="12"/>
  <c r="AK116" i="12"/>
  <c r="AK112" i="12"/>
  <c r="AK108" i="12"/>
  <c r="AK104" i="12"/>
  <c r="AK100" i="12"/>
  <c r="AK96" i="12"/>
  <c r="AK92" i="12"/>
  <c r="AK88" i="12"/>
  <c r="AK84" i="12"/>
  <c r="AK80" i="12"/>
  <c r="AK76" i="12"/>
  <c r="AK72" i="12"/>
  <c r="AK68" i="12"/>
  <c r="AK64" i="12"/>
  <c r="AK60" i="12"/>
  <c r="AK56" i="12"/>
  <c r="AK52" i="12"/>
  <c r="AK48" i="12"/>
  <c r="AK44" i="12"/>
  <c r="AK40" i="12"/>
  <c r="AK36" i="12"/>
  <c r="AK32" i="12"/>
  <c r="AK28" i="12"/>
  <c r="AK24" i="12"/>
  <c r="AK20" i="12"/>
  <c r="AK16" i="12"/>
  <c r="AK11" i="12"/>
  <c r="AK9" i="12"/>
  <c r="AK15" i="12"/>
  <c r="AK118" i="12"/>
  <c r="AK114" i="12"/>
  <c r="AK110" i="12"/>
  <c r="AK106" i="12"/>
  <c r="AK102" i="12"/>
  <c r="AK98" i="12"/>
  <c r="AK94" i="12"/>
  <c r="AK90" i="12"/>
  <c r="AK86" i="12"/>
  <c r="AK82" i="12"/>
  <c r="AK78" i="12"/>
  <c r="AK74" i="12"/>
  <c r="AK70" i="12"/>
  <c r="AK66" i="12"/>
  <c r="AK62" i="12"/>
  <c r="AK58" i="12"/>
  <c r="AK54" i="12"/>
  <c r="AK50" i="12"/>
  <c r="AK46" i="12"/>
  <c r="AK42" i="12"/>
  <c r="AK38" i="12"/>
  <c r="AK34" i="12"/>
  <c r="AK30" i="12"/>
  <c r="AK26" i="12"/>
  <c r="AK22" i="12"/>
  <c r="AK18" i="12"/>
  <c r="AK14" i="12"/>
  <c r="AK349" i="12"/>
  <c r="AK341" i="12"/>
  <c r="AK333" i="12"/>
  <c r="AK325" i="12"/>
  <c r="AK317" i="12"/>
  <c r="AK309" i="12"/>
  <c r="AK301" i="12"/>
  <c r="AK293" i="12"/>
  <c r="AK285" i="12"/>
  <c r="AK277" i="12"/>
  <c r="AK269" i="12"/>
  <c r="AK261" i="12"/>
  <c r="AK253" i="12"/>
  <c r="AK245" i="12"/>
  <c r="AK237" i="12"/>
  <c r="AK229" i="12"/>
  <c r="AK221" i="12"/>
  <c r="AK213" i="12"/>
  <c r="AK205" i="12"/>
  <c r="AK197" i="12"/>
  <c r="AK189" i="12"/>
  <c r="AK181" i="12"/>
  <c r="AK173" i="12"/>
  <c r="AK165" i="12"/>
  <c r="AK157" i="12"/>
  <c r="AK149" i="12"/>
  <c r="AK141" i="12"/>
  <c r="AK133" i="12"/>
  <c r="AK125" i="12"/>
  <c r="AK117" i="12"/>
  <c r="AK109" i="12"/>
  <c r="AK101" i="12"/>
  <c r="AK93" i="12"/>
  <c r="AK85" i="12"/>
  <c r="AK77" i="12"/>
  <c r="AK69" i="12"/>
  <c r="AK61" i="12"/>
  <c r="AK53" i="12"/>
  <c r="AK45" i="12"/>
  <c r="AK37" i="12"/>
  <c r="AK29" i="12"/>
  <c r="AK21" i="12"/>
  <c r="AK13" i="12"/>
  <c r="AK12" i="12"/>
  <c r="AK347" i="12"/>
  <c r="AK339" i="12"/>
  <c r="AK331" i="12"/>
  <c r="AK323" i="12"/>
  <c r="AK315" i="12"/>
  <c r="AK307" i="12"/>
  <c r="AK299" i="12"/>
  <c r="AK291" i="12"/>
  <c r="AK283" i="12"/>
  <c r="AK275" i="12"/>
  <c r="AK267" i="12"/>
  <c r="AK259" i="12"/>
  <c r="AK251" i="12"/>
  <c r="AK243" i="12"/>
  <c r="AK235" i="12"/>
  <c r="AK227" i="12"/>
  <c r="AK219" i="12"/>
  <c r="AK211" i="12"/>
  <c r="AK203" i="12"/>
  <c r="AK195" i="12"/>
  <c r="AK187" i="12"/>
  <c r="AK179" i="12"/>
  <c r="AK171" i="12"/>
  <c r="AK163" i="12"/>
  <c r="AK155" i="12"/>
  <c r="AK147" i="12"/>
  <c r="AK139" i="12"/>
  <c r="AK131" i="12"/>
  <c r="AK123" i="12"/>
  <c r="AK115" i="12"/>
  <c r="AK107" i="12"/>
  <c r="AK99" i="12"/>
  <c r="AK91" i="12"/>
  <c r="AK83" i="12"/>
  <c r="AK75" i="12"/>
  <c r="AK67" i="12"/>
  <c r="AK59" i="12"/>
  <c r="AK51" i="12"/>
  <c r="AK43" i="12"/>
  <c r="AK35" i="12"/>
  <c r="AK27" i="12"/>
  <c r="AK19" i="12"/>
  <c r="AK10" i="12"/>
  <c r="D78" i="20"/>
  <c r="D104" i="20" s="1"/>
  <c r="D98" i="20"/>
  <c r="AH351" i="12"/>
  <c r="AF351" i="12"/>
  <c r="G26" i="20"/>
  <c r="F26" i="20" s="1"/>
  <c r="F72" i="20" s="1"/>
  <c r="F98" i="20" s="1"/>
  <c r="G25" i="20"/>
  <c r="F25" i="20" s="1"/>
  <c r="G24" i="20"/>
  <c r="F24" i="20" s="1"/>
  <c r="B31" i="20" s="1"/>
  <c r="G23" i="20"/>
  <c r="F22" i="20"/>
  <c r="K22" i="20" s="1"/>
  <c r="J66" i="20" s="1"/>
  <c r="J92" i="20" s="1"/>
  <c r="A16" i="20"/>
  <c r="F16" i="20"/>
  <c r="K16" i="20" s="1"/>
  <c r="F20" i="20"/>
  <c r="F19" i="20"/>
  <c r="K19" i="20" s="1"/>
  <c r="F21" i="20"/>
  <c r="F17" i="20"/>
  <c r="F18" i="20"/>
  <c r="AJ351" i="12"/>
  <c r="AK351" i="12" s="1"/>
  <c r="AL351" i="12"/>
  <c r="J82" i="20" l="1"/>
  <c r="J108" i="20" s="1"/>
  <c r="S6" i="20"/>
  <c r="T6" i="20" s="1"/>
  <c r="H48" i="20" s="1"/>
  <c r="D114" i="11"/>
  <c r="U6" i="20"/>
  <c r="V6" i="20" s="1"/>
  <c r="H51" i="20" s="1"/>
  <c r="G51" i="20" s="1"/>
  <c r="E114" i="11"/>
  <c r="R6" i="20"/>
  <c r="H45" i="20" s="1"/>
  <c r="G45" i="20" s="1"/>
  <c r="C114" i="11"/>
  <c r="B35" i="20"/>
  <c r="C23" i="20"/>
  <c r="F23" i="20"/>
  <c r="F77" i="20" s="1"/>
  <c r="F103" i="20" s="1"/>
  <c r="A22" i="20"/>
  <c r="C24" i="20"/>
  <c r="C25" i="20"/>
  <c r="B47" i="10"/>
  <c r="G46" i="20" l="1"/>
  <c r="G47" i="20"/>
  <c r="B27" i="20"/>
  <c r="C26" i="20"/>
  <c r="M21" i="10"/>
  <c r="K21" i="10"/>
  <c r="C51" i="10" s="1"/>
  <c r="A45" i="20" l="1"/>
  <c r="H28" i="20"/>
  <c r="H29" i="20" s="1"/>
  <c r="F27" i="20" s="1"/>
  <c r="G27" i="20" s="1"/>
  <c r="E51" i="10"/>
  <c r="ED351" i="12"/>
  <c r="DV351" i="12" s="1"/>
  <c r="DU8" i="12"/>
  <c r="DY351" i="12" l="1"/>
  <c r="L21" i="10" s="1"/>
  <c r="D51" i="10" s="1"/>
  <c r="DW351" i="12"/>
  <c r="DZ351" i="12"/>
  <c r="G30" i="20"/>
  <c r="F30" i="20" s="1"/>
  <c r="G28" i="20"/>
  <c r="F28" i="20" s="1"/>
  <c r="G29" i="20"/>
  <c r="F29" i="20" s="1"/>
  <c r="K27" i="20"/>
  <c r="F35" i="20"/>
  <c r="F31" i="20"/>
  <c r="EB351" i="12"/>
  <c r="EA351" i="12"/>
  <c r="DX351" i="12"/>
  <c r="N21" i="10" l="1"/>
  <c r="A27" i="20"/>
  <c r="K35" i="20"/>
  <c r="G35" i="20"/>
  <c r="K31" i="20"/>
  <c r="G31" i="20"/>
  <c r="H30" i="20"/>
  <c r="CE10" i="12"/>
  <c r="CF10" i="12"/>
  <c r="CG10" i="12"/>
  <c r="CH10" i="12"/>
  <c r="CI10" i="12"/>
  <c r="CJ10" i="12"/>
  <c r="CE11" i="12"/>
  <c r="CF11" i="12"/>
  <c r="CG11" i="12"/>
  <c r="CH11" i="12"/>
  <c r="CI11" i="12"/>
  <c r="CJ11" i="12"/>
  <c r="CE12" i="12"/>
  <c r="CF12" i="12"/>
  <c r="CG12" i="12"/>
  <c r="CH12" i="12"/>
  <c r="CI12" i="12"/>
  <c r="CJ12" i="12"/>
  <c r="CE13" i="12"/>
  <c r="CF13" i="12"/>
  <c r="CG13" i="12"/>
  <c r="CH13" i="12"/>
  <c r="CI13" i="12"/>
  <c r="CJ13" i="12"/>
  <c r="CE14" i="12"/>
  <c r="CF14" i="12"/>
  <c r="CG14" i="12"/>
  <c r="CH14" i="12"/>
  <c r="CI14" i="12"/>
  <c r="CJ14" i="12"/>
  <c r="CE15" i="12"/>
  <c r="CF15" i="12"/>
  <c r="CG15" i="12"/>
  <c r="CH15" i="12"/>
  <c r="CI15" i="12"/>
  <c r="CJ15" i="12"/>
  <c r="CE16" i="12"/>
  <c r="CF16" i="12"/>
  <c r="CG16" i="12"/>
  <c r="CH16" i="12"/>
  <c r="CI16" i="12"/>
  <c r="CJ16" i="12"/>
  <c r="CE17" i="12"/>
  <c r="CF17" i="12"/>
  <c r="CG17" i="12"/>
  <c r="CH17" i="12"/>
  <c r="CI17" i="12"/>
  <c r="CJ17" i="12"/>
  <c r="CE18" i="12"/>
  <c r="CF18" i="12"/>
  <c r="CG18" i="12"/>
  <c r="CH18" i="12"/>
  <c r="CI18" i="12"/>
  <c r="CJ18" i="12"/>
  <c r="CE19" i="12"/>
  <c r="CF19" i="12"/>
  <c r="CG19" i="12"/>
  <c r="CH19" i="12"/>
  <c r="CI19" i="12"/>
  <c r="CJ19" i="12"/>
  <c r="CE20" i="12"/>
  <c r="CF20" i="12"/>
  <c r="CG20" i="12"/>
  <c r="CH20" i="12"/>
  <c r="CI20" i="12"/>
  <c r="CJ20" i="12"/>
  <c r="CE21" i="12"/>
  <c r="CF21" i="12"/>
  <c r="CG21" i="12"/>
  <c r="CH21" i="12"/>
  <c r="CI21" i="12"/>
  <c r="CJ21" i="12"/>
  <c r="CE22" i="12"/>
  <c r="CF22" i="12"/>
  <c r="CG22" i="12"/>
  <c r="CH22" i="12"/>
  <c r="CI22" i="12"/>
  <c r="CJ22" i="12"/>
  <c r="CE23" i="12"/>
  <c r="CF23" i="12"/>
  <c r="CG23" i="12"/>
  <c r="CH23" i="12"/>
  <c r="CI23" i="12"/>
  <c r="CJ23" i="12"/>
  <c r="CE24" i="12"/>
  <c r="CF24" i="12"/>
  <c r="CG24" i="12"/>
  <c r="CH24" i="12"/>
  <c r="CI24" i="12"/>
  <c r="CJ24" i="12"/>
  <c r="CE25" i="12"/>
  <c r="CF25" i="12"/>
  <c r="CG25" i="12"/>
  <c r="CH25" i="12"/>
  <c r="CI25" i="12"/>
  <c r="CJ25" i="12"/>
  <c r="CE26" i="12"/>
  <c r="CF26" i="12"/>
  <c r="CG26" i="12"/>
  <c r="CH26" i="12"/>
  <c r="CI26" i="12"/>
  <c r="CJ26" i="12"/>
  <c r="CE27" i="12"/>
  <c r="CF27" i="12"/>
  <c r="CG27" i="12"/>
  <c r="CH27" i="12"/>
  <c r="CI27" i="12"/>
  <c r="CJ27" i="12"/>
  <c r="CE28" i="12"/>
  <c r="CF28" i="12"/>
  <c r="CG28" i="12"/>
  <c r="CH28" i="12"/>
  <c r="CI28" i="12"/>
  <c r="CJ28" i="12"/>
  <c r="CE29" i="12"/>
  <c r="CF29" i="12"/>
  <c r="CG29" i="12"/>
  <c r="CH29" i="12"/>
  <c r="CI29" i="12"/>
  <c r="CJ29" i="12"/>
  <c r="CE30" i="12"/>
  <c r="CF30" i="12"/>
  <c r="CG30" i="12"/>
  <c r="CH30" i="12"/>
  <c r="CI30" i="12"/>
  <c r="CJ30" i="12"/>
  <c r="CE31" i="12"/>
  <c r="CF31" i="12"/>
  <c r="CG31" i="12"/>
  <c r="CH31" i="12"/>
  <c r="CI31" i="12"/>
  <c r="CJ31" i="12"/>
  <c r="CE32" i="12"/>
  <c r="CF32" i="12"/>
  <c r="CG32" i="12"/>
  <c r="CH32" i="12"/>
  <c r="CI32" i="12"/>
  <c r="CJ32" i="12"/>
  <c r="CE33" i="12"/>
  <c r="CF33" i="12"/>
  <c r="CG33" i="12"/>
  <c r="CH33" i="12"/>
  <c r="CI33" i="12"/>
  <c r="CJ33" i="12"/>
  <c r="CE34" i="12"/>
  <c r="CF34" i="12"/>
  <c r="CG34" i="12"/>
  <c r="CH34" i="12"/>
  <c r="CI34" i="12"/>
  <c r="CJ34" i="12"/>
  <c r="CE35" i="12"/>
  <c r="CF35" i="12"/>
  <c r="CG35" i="12"/>
  <c r="CH35" i="12"/>
  <c r="CI35" i="12"/>
  <c r="CJ35" i="12"/>
  <c r="CE36" i="12"/>
  <c r="CF36" i="12"/>
  <c r="CG36" i="12"/>
  <c r="CH36" i="12"/>
  <c r="CI36" i="12"/>
  <c r="CJ36" i="12"/>
  <c r="CE37" i="12"/>
  <c r="CF37" i="12"/>
  <c r="CG37" i="12"/>
  <c r="CH37" i="12"/>
  <c r="CI37" i="12"/>
  <c r="CJ37" i="12"/>
  <c r="CE38" i="12"/>
  <c r="CF38" i="12"/>
  <c r="CG38" i="12"/>
  <c r="CH38" i="12"/>
  <c r="CI38" i="12"/>
  <c r="CJ38" i="12"/>
  <c r="CE39" i="12"/>
  <c r="CF39" i="12"/>
  <c r="CG39" i="12"/>
  <c r="CH39" i="12"/>
  <c r="CI39" i="12"/>
  <c r="CJ39" i="12"/>
  <c r="CE40" i="12"/>
  <c r="CF40" i="12"/>
  <c r="CG40" i="12"/>
  <c r="CH40" i="12"/>
  <c r="CI40" i="12"/>
  <c r="CJ40" i="12"/>
  <c r="CE41" i="12"/>
  <c r="CF41" i="12"/>
  <c r="CG41" i="12"/>
  <c r="CH41" i="12"/>
  <c r="CI41" i="12"/>
  <c r="CJ41" i="12"/>
  <c r="CE42" i="12"/>
  <c r="CF42" i="12"/>
  <c r="CG42" i="12"/>
  <c r="CH42" i="12"/>
  <c r="CI42" i="12"/>
  <c r="CJ42" i="12"/>
  <c r="CE43" i="12"/>
  <c r="CF43" i="12"/>
  <c r="CG43" i="12"/>
  <c r="CH43" i="12"/>
  <c r="CI43" i="12"/>
  <c r="CJ43" i="12"/>
  <c r="CE44" i="12"/>
  <c r="CF44" i="12"/>
  <c r="CG44" i="12"/>
  <c r="CH44" i="12"/>
  <c r="CI44" i="12"/>
  <c r="CJ44" i="12"/>
  <c r="CE45" i="12"/>
  <c r="CF45" i="12"/>
  <c r="CG45" i="12"/>
  <c r="CH45" i="12"/>
  <c r="CI45" i="12"/>
  <c r="CJ45" i="12"/>
  <c r="CE46" i="12"/>
  <c r="CF46" i="12"/>
  <c r="CG46" i="12"/>
  <c r="CH46" i="12"/>
  <c r="CI46" i="12"/>
  <c r="CJ46" i="12"/>
  <c r="CE47" i="12"/>
  <c r="CF47" i="12"/>
  <c r="CG47" i="12"/>
  <c r="CH47" i="12"/>
  <c r="CI47" i="12"/>
  <c r="CJ47" i="12"/>
  <c r="CE48" i="12"/>
  <c r="CF48" i="12"/>
  <c r="CG48" i="12"/>
  <c r="CH48" i="12"/>
  <c r="CI48" i="12"/>
  <c r="CJ48" i="12"/>
  <c r="CE49" i="12"/>
  <c r="CF49" i="12"/>
  <c r="CG49" i="12"/>
  <c r="CH49" i="12"/>
  <c r="CI49" i="12"/>
  <c r="CJ49" i="12"/>
  <c r="CE50" i="12"/>
  <c r="CF50" i="12"/>
  <c r="CG50" i="12"/>
  <c r="CH50" i="12"/>
  <c r="CI50" i="12"/>
  <c r="CJ50" i="12"/>
  <c r="CE51" i="12"/>
  <c r="CF51" i="12"/>
  <c r="CG51" i="12"/>
  <c r="CH51" i="12"/>
  <c r="CI51" i="12"/>
  <c r="CJ51" i="12"/>
  <c r="CE52" i="12"/>
  <c r="CF52" i="12"/>
  <c r="CG52" i="12"/>
  <c r="CH52" i="12"/>
  <c r="CI52" i="12"/>
  <c r="CJ52" i="12"/>
  <c r="CE53" i="12"/>
  <c r="CF53" i="12"/>
  <c r="CG53" i="12"/>
  <c r="CH53" i="12"/>
  <c r="CI53" i="12"/>
  <c r="CJ53" i="12"/>
  <c r="CE54" i="12"/>
  <c r="CF54" i="12"/>
  <c r="CG54" i="12"/>
  <c r="CH54" i="12"/>
  <c r="CI54" i="12"/>
  <c r="CJ54" i="12"/>
  <c r="CE55" i="12"/>
  <c r="CF55" i="12"/>
  <c r="CG55" i="12"/>
  <c r="CH55" i="12"/>
  <c r="CI55" i="12"/>
  <c r="CJ55" i="12"/>
  <c r="CE56" i="12"/>
  <c r="CF56" i="12"/>
  <c r="CG56" i="12"/>
  <c r="CH56" i="12"/>
  <c r="CI56" i="12"/>
  <c r="CJ56" i="12"/>
  <c r="CE57" i="12"/>
  <c r="CF57" i="12"/>
  <c r="CG57" i="12"/>
  <c r="CH57" i="12"/>
  <c r="CI57" i="12"/>
  <c r="CJ57" i="12"/>
  <c r="CE58" i="12"/>
  <c r="CF58" i="12"/>
  <c r="CG58" i="12"/>
  <c r="CH58" i="12"/>
  <c r="CI58" i="12"/>
  <c r="CJ58" i="12"/>
  <c r="CE59" i="12"/>
  <c r="CF59" i="12"/>
  <c r="CG59" i="12"/>
  <c r="CH59" i="12"/>
  <c r="CI59" i="12"/>
  <c r="CJ59" i="12"/>
  <c r="CE60" i="12"/>
  <c r="CF60" i="12"/>
  <c r="CG60" i="12"/>
  <c r="CH60" i="12"/>
  <c r="CI60" i="12"/>
  <c r="CJ60" i="12"/>
  <c r="CE61" i="12"/>
  <c r="CF61" i="12"/>
  <c r="CG61" i="12"/>
  <c r="CH61" i="12"/>
  <c r="CI61" i="12"/>
  <c r="CJ61" i="12"/>
  <c r="CE62" i="12"/>
  <c r="CF62" i="12"/>
  <c r="CG62" i="12"/>
  <c r="CH62" i="12"/>
  <c r="CI62" i="12"/>
  <c r="CJ62" i="12"/>
  <c r="CE63" i="12"/>
  <c r="CF63" i="12"/>
  <c r="CG63" i="12"/>
  <c r="CH63" i="12"/>
  <c r="CI63" i="12"/>
  <c r="CJ63" i="12"/>
  <c r="CE64" i="12"/>
  <c r="CF64" i="12"/>
  <c r="CG64" i="12"/>
  <c r="CH64" i="12"/>
  <c r="CI64" i="12"/>
  <c r="CJ64" i="12"/>
  <c r="CE65" i="12"/>
  <c r="CF65" i="12"/>
  <c r="CG65" i="12"/>
  <c r="CH65" i="12"/>
  <c r="CI65" i="12"/>
  <c r="CJ65" i="12"/>
  <c r="CE66" i="12"/>
  <c r="CF66" i="12"/>
  <c r="CG66" i="12"/>
  <c r="CH66" i="12"/>
  <c r="CI66" i="12"/>
  <c r="CJ66" i="12"/>
  <c r="CE67" i="12"/>
  <c r="CF67" i="12"/>
  <c r="CG67" i="12"/>
  <c r="CH67" i="12"/>
  <c r="CI67" i="12"/>
  <c r="CJ67" i="12"/>
  <c r="CE68" i="12"/>
  <c r="CF68" i="12"/>
  <c r="CG68" i="12"/>
  <c r="CH68" i="12"/>
  <c r="CI68" i="12"/>
  <c r="CJ68" i="12"/>
  <c r="CE69" i="12"/>
  <c r="CF69" i="12"/>
  <c r="CG69" i="12"/>
  <c r="CH69" i="12"/>
  <c r="CI69" i="12"/>
  <c r="CJ69" i="12"/>
  <c r="CE70" i="12"/>
  <c r="CF70" i="12"/>
  <c r="CG70" i="12"/>
  <c r="CH70" i="12"/>
  <c r="CI70" i="12"/>
  <c r="CJ70" i="12"/>
  <c r="CE71" i="12"/>
  <c r="CF71" i="12"/>
  <c r="CG71" i="12"/>
  <c r="CH71" i="12"/>
  <c r="CI71" i="12"/>
  <c r="CJ71" i="12"/>
  <c r="CE72" i="12"/>
  <c r="CF72" i="12"/>
  <c r="CG72" i="12"/>
  <c r="CH72" i="12"/>
  <c r="CI72" i="12"/>
  <c r="CJ72" i="12"/>
  <c r="CE73" i="12"/>
  <c r="CF73" i="12"/>
  <c r="CH73" i="12"/>
  <c r="CI73" i="12"/>
  <c r="CJ73" i="12"/>
  <c r="CE74" i="12"/>
  <c r="CF74" i="12"/>
  <c r="CG74" i="12"/>
  <c r="CH74" i="12"/>
  <c r="CI74" i="12"/>
  <c r="CJ74" i="12"/>
  <c r="CE75" i="12"/>
  <c r="CF75" i="12"/>
  <c r="CG75" i="12"/>
  <c r="CH75" i="12"/>
  <c r="CI75" i="12"/>
  <c r="CJ75" i="12"/>
  <c r="CE76" i="12"/>
  <c r="CF76" i="12"/>
  <c r="CG76" i="12"/>
  <c r="CH76" i="12"/>
  <c r="CI76" i="12"/>
  <c r="CJ76" i="12"/>
  <c r="CE77" i="12"/>
  <c r="CF77" i="12"/>
  <c r="CG77" i="12"/>
  <c r="CH77" i="12"/>
  <c r="CI77" i="12"/>
  <c r="CJ77" i="12"/>
  <c r="CE78" i="12"/>
  <c r="CF78" i="12"/>
  <c r="CG78" i="12"/>
  <c r="CH78" i="12"/>
  <c r="CI78" i="12"/>
  <c r="CJ78" i="12"/>
  <c r="CE79" i="12"/>
  <c r="CF79" i="12"/>
  <c r="CG79" i="12"/>
  <c r="CH79" i="12"/>
  <c r="CI79" i="12"/>
  <c r="CJ79" i="12"/>
  <c r="CE80" i="12"/>
  <c r="CF80" i="12"/>
  <c r="CG80" i="12"/>
  <c r="CH80" i="12"/>
  <c r="CI80" i="12"/>
  <c r="CJ80" i="12"/>
  <c r="CE81" i="12"/>
  <c r="CF81" i="12"/>
  <c r="CG81" i="12"/>
  <c r="CH81" i="12"/>
  <c r="CI81" i="12"/>
  <c r="CJ81" i="12"/>
  <c r="CE82" i="12"/>
  <c r="CF82" i="12"/>
  <c r="CG82" i="12"/>
  <c r="CH82" i="12"/>
  <c r="CI82" i="12"/>
  <c r="CJ82" i="12"/>
  <c r="CE83" i="12"/>
  <c r="CF83" i="12"/>
  <c r="CG83" i="12"/>
  <c r="CH83" i="12"/>
  <c r="CI83" i="12"/>
  <c r="CJ83" i="12"/>
  <c r="CE84" i="12"/>
  <c r="CF84" i="12"/>
  <c r="CG84" i="12"/>
  <c r="CH84" i="12"/>
  <c r="CI84" i="12"/>
  <c r="CJ84" i="12"/>
  <c r="CE85" i="12"/>
  <c r="CF85" i="12"/>
  <c r="CG85" i="12"/>
  <c r="CH85" i="12"/>
  <c r="CI85" i="12"/>
  <c r="CJ85" i="12"/>
  <c r="CE86" i="12"/>
  <c r="CF86" i="12"/>
  <c r="CG86" i="12"/>
  <c r="CH86" i="12"/>
  <c r="CI86" i="12"/>
  <c r="CJ86" i="12"/>
  <c r="CE87" i="12"/>
  <c r="CF87" i="12"/>
  <c r="CG87" i="12"/>
  <c r="CH87" i="12"/>
  <c r="CI87" i="12"/>
  <c r="CJ87" i="12"/>
  <c r="CE88" i="12"/>
  <c r="CF88" i="12"/>
  <c r="CG88" i="12"/>
  <c r="CH88" i="12"/>
  <c r="CI88" i="12"/>
  <c r="CJ88" i="12"/>
  <c r="CE89" i="12"/>
  <c r="CF89" i="12"/>
  <c r="CG89" i="12"/>
  <c r="CH89" i="12"/>
  <c r="CI89" i="12"/>
  <c r="CJ89" i="12"/>
  <c r="CE90" i="12"/>
  <c r="CF90" i="12"/>
  <c r="CG90" i="12"/>
  <c r="CH90" i="12"/>
  <c r="CI90" i="12"/>
  <c r="CJ90" i="12"/>
  <c r="CE91" i="12"/>
  <c r="CF91" i="12"/>
  <c r="CG91" i="12"/>
  <c r="CH91" i="12"/>
  <c r="CI91" i="12"/>
  <c r="CJ91" i="12"/>
  <c r="CE92" i="12"/>
  <c r="CF92" i="12"/>
  <c r="CG92" i="12"/>
  <c r="CH92" i="12"/>
  <c r="CI92" i="12"/>
  <c r="CJ92" i="12"/>
  <c r="CE93" i="12"/>
  <c r="CF93" i="12"/>
  <c r="CG93" i="12"/>
  <c r="CH93" i="12"/>
  <c r="CI93" i="12"/>
  <c r="CJ93" i="12"/>
  <c r="CE94" i="12"/>
  <c r="CF94" i="12"/>
  <c r="CG94" i="12"/>
  <c r="CH94" i="12"/>
  <c r="CI94" i="12"/>
  <c r="CJ94" i="12"/>
  <c r="CE95" i="12"/>
  <c r="CF95" i="12"/>
  <c r="CG95" i="12"/>
  <c r="CH95" i="12"/>
  <c r="CI95" i="12"/>
  <c r="CJ95" i="12"/>
  <c r="CE96" i="12"/>
  <c r="CF96" i="12"/>
  <c r="CG96" i="12"/>
  <c r="CH96" i="12"/>
  <c r="CI96" i="12"/>
  <c r="CJ96" i="12"/>
  <c r="CE97" i="12"/>
  <c r="CF97" i="12"/>
  <c r="CG97" i="12"/>
  <c r="CH97" i="12"/>
  <c r="CI97" i="12"/>
  <c r="CJ97" i="12"/>
  <c r="CE98" i="12"/>
  <c r="CF98" i="12"/>
  <c r="CG98" i="12"/>
  <c r="CH98" i="12"/>
  <c r="CI98" i="12"/>
  <c r="CJ98" i="12"/>
  <c r="CE99" i="12"/>
  <c r="CF99" i="12"/>
  <c r="CG99" i="12"/>
  <c r="CH99" i="12"/>
  <c r="CI99" i="12"/>
  <c r="CJ99" i="12"/>
  <c r="CE100" i="12"/>
  <c r="CF100" i="12"/>
  <c r="CG100" i="12"/>
  <c r="CH100" i="12"/>
  <c r="CI100" i="12"/>
  <c r="CJ100" i="12"/>
  <c r="CE101" i="12"/>
  <c r="CF101" i="12"/>
  <c r="CG101" i="12"/>
  <c r="CH101" i="12"/>
  <c r="CI101" i="12"/>
  <c r="CJ101" i="12"/>
  <c r="CE102" i="12"/>
  <c r="CF102" i="12"/>
  <c r="CG102" i="12"/>
  <c r="CH102" i="12"/>
  <c r="CI102" i="12"/>
  <c r="CJ102" i="12"/>
  <c r="CE103" i="12"/>
  <c r="CF103" i="12"/>
  <c r="CG103" i="12"/>
  <c r="CH103" i="12"/>
  <c r="CI103" i="12"/>
  <c r="CJ103" i="12"/>
  <c r="CE104" i="12"/>
  <c r="CF104" i="12"/>
  <c r="CG104" i="12"/>
  <c r="CH104" i="12"/>
  <c r="CI104" i="12"/>
  <c r="CJ104" i="12"/>
  <c r="CE105" i="12"/>
  <c r="CF105" i="12"/>
  <c r="CG105" i="12"/>
  <c r="CH105" i="12"/>
  <c r="CI105" i="12"/>
  <c r="CJ105" i="12"/>
  <c r="CE106" i="12"/>
  <c r="CF106" i="12"/>
  <c r="CG106" i="12"/>
  <c r="CH106" i="12"/>
  <c r="CI106" i="12"/>
  <c r="CJ106" i="12"/>
  <c r="CE107" i="12"/>
  <c r="CF107" i="12"/>
  <c r="CG107" i="12"/>
  <c r="CH107" i="12"/>
  <c r="CI107" i="12"/>
  <c r="CJ107" i="12"/>
  <c r="CE108" i="12"/>
  <c r="CF108" i="12"/>
  <c r="CG108" i="12"/>
  <c r="CH108" i="12"/>
  <c r="CI108" i="12"/>
  <c r="CJ108" i="12"/>
  <c r="CE109" i="12"/>
  <c r="CF109" i="12"/>
  <c r="CG109" i="12"/>
  <c r="CH109" i="12"/>
  <c r="CI109" i="12"/>
  <c r="CJ109" i="12"/>
  <c r="CE110" i="12"/>
  <c r="CF110" i="12"/>
  <c r="CG110" i="12"/>
  <c r="CH110" i="12"/>
  <c r="CI110" i="12"/>
  <c r="CJ110" i="12"/>
  <c r="CE111" i="12"/>
  <c r="CF111" i="12"/>
  <c r="CG111" i="12"/>
  <c r="CH111" i="12"/>
  <c r="CI111" i="12"/>
  <c r="CJ111" i="12"/>
  <c r="CE112" i="12"/>
  <c r="CF112" i="12"/>
  <c r="CG112" i="12"/>
  <c r="CH112" i="12"/>
  <c r="CI112" i="12"/>
  <c r="CJ112" i="12"/>
  <c r="CE113" i="12"/>
  <c r="CF113" i="12"/>
  <c r="CG113" i="12"/>
  <c r="CH113" i="12"/>
  <c r="CI113" i="12"/>
  <c r="CJ113" i="12"/>
  <c r="CE114" i="12"/>
  <c r="CF114" i="12"/>
  <c r="CG114" i="12"/>
  <c r="CH114" i="12"/>
  <c r="CI114" i="12"/>
  <c r="CJ114" i="12"/>
  <c r="CE115" i="12"/>
  <c r="CF115" i="12"/>
  <c r="CG115" i="12"/>
  <c r="CH115" i="12"/>
  <c r="CI115" i="12"/>
  <c r="CJ115" i="12"/>
  <c r="CE116" i="12"/>
  <c r="CF116" i="12"/>
  <c r="CG116" i="12"/>
  <c r="CH116" i="12"/>
  <c r="CI116" i="12"/>
  <c r="CJ116" i="12"/>
  <c r="CE117" i="12"/>
  <c r="CF117" i="12"/>
  <c r="CG117" i="12"/>
  <c r="CH117" i="12"/>
  <c r="CI117" i="12"/>
  <c r="CJ117" i="12"/>
  <c r="CE118" i="12"/>
  <c r="CF118" i="12"/>
  <c r="CG118" i="12"/>
  <c r="CH118" i="12"/>
  <c r="CI118" i="12"/>
  <c r="CJ118" i="12"/>
  <c r="CE119" i="12"/>
  <c r="CF119" i="12"/>
  <c r="CG119" i="12"/>
  <c r="CH119" i="12"/>
  <c r="CI119" i="12"/>
  <c r="CJ119" i="12"/>
  <c r="CE120" i="12"/>
  <c r="CF120" i="12"/>
  <c r="CG120" i="12"/>
  <c r="CH120" i="12"/>
  <c r="CI120" i="12"/>
  <c r="CJ120" i="12"/>
  <c r="CE121" i="12"/>
  <c r="CF121" i="12"/>
  <c r="CG121" i="12"/>
  <c r="CH121" i="12"/>
  <c r="CI121" i="12"/>
  <c r="CJ121" i="12"/>
  <c r="CE122" i="12"/>
  <c r="CF122" i="12"/>
  <c r="CG122" i="12"/>
  <c r="CH122" i="12"/>
  <c r="CI122" i="12"/>
  <c r="CJ122" i="12"/>
  <c r="CE123" i="12"/>
  <c r="CF123" i="12"/>
  <c r="CG123" i="12"/>
  <c r="CH123" i="12"/>
  <c r="CI123" i="12"/>
  <c r="CJ123" i="12"/>
  <c r="CE124" i="12"/>
  <c r="CF124" i="12"/>
  <c r="CG124" i="12"/>
  <c r="CH124" i="12"/>
  <c r="CI124" i="12"/>
  <c r="CJ124" i="12"/>
  <c r="CE125" i="12"/>
  <c r="CF125" i="12"/>
  <c r="CG125" i="12"/>
  <c r="CH125" i="12"/>
  <c r="CI125" i="12"/>
  <c r="CJ125" i="12"/>
  <c r="CE126" i="12"/>
  <c r="CF126" i="12"/>
  <c r="CG126" i="12"/>
  <c r="CH126" i="12"/>
  <c r="CI126" i="12"/>
  <c r="CJ126" i="12"/>
  <c r="CE127" i="12"/>
  <c r="CF127" i="12"/>
  <c r="CG127" i="12"/>
  <c r="CH127" i="12"/>
  <c r="CI127" i="12"/>
  <c r="CJ127" i="12"/>
  <c r="CE128" i="12"/>
  <c r="CF128" i="12"/>
  <c r="CG128" i="12"/>
  <c r="CH128" i="12"/>
  <c r="CI128" i="12"/>
  <c r="CJ128" i="12"/>
  <c r="CE129" i="12"/>
  <c r="CF129" i="12"/>
  <c r="CG129" i="12"/>
  <c r="CH129" i="12"/>
  <c r="CI129" i="12"/>
  <c r="CJ129" i="12"/>
  <c r="CE130" i="12"/>
  <c r="CF130" i="12"/>
  <c r="CG130" i="12"/>
  <c r="CH130" i="12"/>
  <c r="CI130" i="12"/>
  <c r="CJ130" i="12"/>
  <c r="CE131" i="12"/>
  <c r="CF131" i="12"/>
  <c r="CG131" i="12"/>
  <c r="CH131" i="12"/>
  <c r="CI131" i="12"/>
  <c r="CJ131" i="12"/>
  <c r="CE132" i="12"/>
  <c r="CF132" i="12"/>
  <c r="CG132" i="12"/>
  <c r="CH132" i="12"/>
  <c r="CI132" i="12"/>
  <c r="CJ132" i="12"/>
  <c r="CE133" i="12"/>
  <c r="CF133" i="12"/>
  <c r="CG133" i="12"/>
  <c r="CH133" i="12"/>
  <c r="CI133" i="12"/>
  <c r="CJ133" i="12"/>
  <c r="CE134" i="12"/>
  <c r="CF134" i="12"/>
  <c r="CG134" i="12"/>
  <c r="CH134" i="12"/>
  <c r="CI134" i="12"/>
  <c r="CJ134" i="12"/>
  <c r="CE135" i="12"/>
  <c r="CF135" i="12"/>
  <c r="CG135" i="12"/>
  <c r="CH135" i="12"/>
  <c r="CI135" i="12"/>
  <c r="CJ135" i="12"/>
  <c r="CE136" i="12"/>
  <c r="CF136" i="12"/>
  <c r="CG136" i="12"/>
  <c r="CH136" i="12"/>
  <c r="CI136" i="12"/>
  <c r="CJ136" i="12"/>
  <c r="CE137" i="12"/>
  <c r="CF137" i="12"/>
  <c r="CG137" i="12"/>
  <c r="CH137" i="12"/>
  <c r="CI137" i="12"/>
  <c r="CJ137" i="12"/>
  <c r="CE138" i="12"/>
  <c r="CF138" i="12"/>
  <c r="CG138" i="12"/>
  <c r="CH138" i="12"/>
  <c r="CI138" i="12"/>
  <c r="CJ138" i="12"/>
  <c r="CE139" i="12"/>
  <c r="CF139" i="12"/>
  <c r="CG139" i="12"/>
  <c r="CH139" i="12"/>
  <c r="CI139" i="12"/>
  <c r="CJ139" i="12"/>
  <c r="CE140" i="12"/>
  <c r="CF140" i="12"/>
  <c r="CG140" i="12"/>
  <c r="CH140" i="12"/>
  <c r="CI140" i="12"/>
  <c r="CJ140" i="12"/>
  <c r="CE141" i="12"/>
  <c r="CF141" i="12"/>
  <c r="CG141" i="12"/>
  <c r="CH141" i="12"/>
  <c r="CI141" i="12"/>
  <c r="CJ141" i="12"/>
  <c r="CE142" i="12"/>
  <c r="CF142" i="12"/>
  <c r="CG142" i="12"/>
  <c r="CH142" i="12"/>
  <c r="CI142" i="12"/>
  <c r="CJ142" i="12"/>
  <c r="CE143" i="12"/>
  <c r="CF143" i="12"/>
  <c r="CG143" i="12"/>
  <c r="CH143" i="12"/>
  <c r="CI143" i="12"/>
  <c r="CJ143" i="12"/>
  <c r="CE144" i="12"/>
  <c r="CF144" i="12"/>
  <c r="CG144" i="12"/>
  <c r="CH144" i="12"/>
  <c r="CI144" i="12"/>
  <c r="CJ144" i="12"/>
  <c r="CE145" i="12"/>
  <c r="CF145" i="12"/>
  <c r="CG145" i="12"/>
  <c r="CH145" i="12"/>
  <c r="CI145" i="12"/>
  <c r="CJ145" i="12"/>
  <c r="CE146" i="12"/>
  <c r="CF146" i="12"/>
  <c r="CG146" i="12"/>
  <c r="CH146" i="12"/>
  <c r="CI146" i="12"/>
  <c r="CJ146" i="12"/>
  <c r="CE147" i="12"/>
  <c r="CF147" i="12"/>
  <c r="CG147" i="12"/>
  <c r="CH147" i="12"/>
  <c r="CI147" i="12"/>
  <c r="CJ147" i="12"/>
  <c r="CE148" i="12"/>
  <c r="CF148" i="12"/>
  <c r="CG148" i="12"/>
  <c r="CH148" i="12"/>
  <c r="CI148" i="12"/>
  <c r="CJ148" i="12"/>
  <c r="CE149" i="12"/>
  <c r="CF149" i="12"/>
  <c r="CG149" i="12"/>
  <c r="CH149" i="12"/>
  <c r="CI149" i="12"/>
  <c r="CJ149" i="12"/>
  <c r="CE150" i="12"/>
  <c r="CF150" i="12"/>
  <c r="CG150" i="12"/>
  <c r="CH150" i="12"/>
  <c r="CI150" i="12"/>
  <c r="CJ150" i="12"/>
  <c r="CE151" i="12"/>
  <c r="CF151" i="12"/>
  <c r="CG151" i="12"/>
  <c r="CH151" i="12"/>
  <c r="CI151" i="12"/>
  <c r="CJ151" i="12"/>
  <c r="CE152" i="12"/>
  <c r="CF152" i="12"/>
  <c r="CG152" i="12"/>
  <c r="CH152" i="12"/>
  <c r="CI152" i="12"/>
  <c r="CJ152" i="12"/>
  <c r="CE153" i="12"/>
  <c r="CF153" i="12"/>
  <c r="CG153" i="12"/>
  <c r="CH153" i="12"/>
  <c r="CI153" i="12"/>
  <c r="CJ153" i="12"/>
  <c r="CE154" i="12"/>
  <c r="CF154" i="12"/>
  <c r="CG154" i="12"/>
  <c r="CH154" i="12"/>
  <c r="CI154" i="12"/>
  <c r="CJ154" i="12"/>
  <c r="CE155" i="12"/>
  <c r="CF155" i="12"/>
  <c r="CG155" i="12"/>
  <c r="CH155" i="12"/>
  <c r="CI155" i="12"/>
  <c r="CJ155" i="12"/>
  <c r="CE156" i="12"/>
  <c r="CF156" i="12"/>
  <c r="CG156" i="12"/>
  <c r="CH156" i="12"/>
  <c r="CI156" i="12"/>
  <c r="CJ156" i="12"/>
  <c r="CE157" i="12"/>
  <c r="CF157" i="12"/>
  <c r="CG157" i="12"/>
  <c r="CH157" i="12"/>
  <c r="CI157" i="12"/>
  <c r="CJ157" i="12"/>
  <c r="CE158" i="12"/>
  <c r="CF158" i="12"/>
  <c r="CG158" i="12"/>
  <c r="CH158" i="12"/>
  <c r="CI158" i="12"/>
  <c r="CJ158" i="12"/>
  <c r="CE159" i="12"/>
  <c r="CF159" i="12"/>
  <c r="CG159" i="12"/>
  <c r="CH159" i="12"/>
  <c r="CI159" i="12"/>
  <c r="CJ159" i="12"/>
  <c r="CE160" i="12"/>
  <c r="CF160" i="12"/>
  <c r="CG160" i="12"/>
  <c r="CH160" i="12"/>
  <c r="CI160" i="12"/>
  <c r="CJ160" i="12"/>
  <c r="CE161" i="12"/>
  <c r="CF161" i="12"/>
  <c r="CG161" i="12"/>
  <c r="CH161" i="12"/>
  <c r="CI161" i="12"/>
  <c r="CJ161" i="12"/>
  <c r="CE162" i="12"/>
  <c r="CF162" i="12"/>
  <c r="CG162" i="12"/>
  <c r="CH162" i="12"/>
  <c r="CI162" i="12"/>
  <c r="CJ162" i="12"/>
  <c r="CE163" i="12"/>
  <c r="CF163" i="12"/>
  <c r="CG163" i="12"/>
  <c r="CH163" i="12"/>
  <c r="CI163" i="12"/>
  <c r="CJ163" i="12"/>
  <c r="CE164" i="12"/>
  <c r="CF164" i="12"/>
  <c r="CG164" i="12"/>
  <c r="CH164" i="12"/>
  <c r="CI164" i="12"/>
  <c r="CJ164" i="12"/>
  <c r="CE165" i="12"/>
  <c r="CF165" i="12"/>
  <c r="CG165" i="12"/>
  <c r="CH165" i="12"/>
  <c r="CI165" i="12"/>
  <c r="CJ165" i="12"/>
  <c r="CE166" i="12"/>
  <c r="CF166" i="12"/>
  <c r="CG166" i="12"/>
  <c r="CH166" i="12"/>
  <c r="CI166" i="12"/>
  <c r="CJ166" i="12"/>
  <c r="CE167" i="12"/>
  <c r="CF167" i="12"/>
  <c r="CG167" i="12"/>
  <c r="CH167" i="12"/>
  <c r="CI167" i="12"/>
  <c r="CJ167" i="12"/>
  <c r="CE168" i="12"/>
  <c r="CF168" i="12"/>
  <c r="CG168" i="12"/>
  <c r="CH168" i="12"/>
  <c r="CI168" i="12"/>
  <c r="CJ168" i="12"/>
  <c r="CE169" i="12"/>
  <c r="CF169" i="12"/>
  <c r="CG169" i="12"/>
  <c r="CH169" i="12"/>
  <c r="CI169" i="12"/>
  <c r="CJ169" i="12"/>
  <c r="CE170" i="12"/>
  <c r="CF170" i="12"/>
  <c r="CG170" i="12"/>
  <c r="CH170" i="12"/>
  <c r="CI170" i="12"/>
  <c r="CJ170" i="12"/>
  <c r="CE171" i="12"/>
  <c r="CF171" i="12"/>
  <c r="CG171" i="12"/>
  <c r="CH171" i="12"/>
  <c r="CI171" i="12"/>
  <c r="CJ171" i="12"/>
  <c r="CE172" i="12"/>
  <c r="CF172" i="12"/>
  <c r="CG172" i="12"/>
  <c r="CH172" i="12"/>
  <c r="CI172" i="12"/>
  <c r="CJ172" i="12"/>
  <c r="CE173" i="12"/>
  <c r="CF173" i="12"/>
  <c r="CG173" i="12"/>
  <c r="CH173" i="12"/>
  <c r="CI173" i="12"/>
  <c r="CJ173" i="12"/>
  <c r="CE174" i="12"/>
  <c r="CF174" i="12"/>
  <c r="CG174" i="12"/>
  <c r="CH174" i="12"/>
  <c r="CI174" i="12"/>
  <c r="CJ174" i="12"/>
  <c r="CE175" i="12"/>
  <c r="CF175" i="12"/>
  <c r="CG175" i="12"/>
  <c r="CH175" i="12"/>
  <c r="CI175" i="12"/>
  <c r="CJ175" i="12"/>
  <c r="CE176" i="12"/>
  <c r="CF176" i="12"/>
  <c r="CG176" i="12"/>
  <c r="CH176" i="12"/>
  <c r="CI176" i="12"/>
  <c r="CJ176" i="12"/>
  <c r="CE177" i="12"/>
  <c r="CF177" i="12"/>
  <c r="CG177" i="12"/>
  <c r="CH177" i="12"/>
  <c r="CI177" i="12"/>
  <c r="CJ177" i="12"/>
  <c r="CE178" i="12"/>
  <c r="CF178" i="12"/>
  <c r="CG178" i="12"/>
  <c r="CH178" i="12"/>
  <c r="CI178" i="12"/>
  <c r="CJ178" i="12"/>
  <c r="CE179" i="12"/>
  <c r="CF179" i="12"/>
  <c r="CG179" i="12"/>
  <c r="CH179" i="12"/>
  <c r="CI179" i="12"/>
  <c r="CJ179" i="12"/>
  <c r="CE180" i="12"/>
  <c r="CF180" i="12"/>
  <c r="CG180" i="12"/>
  <c r="CH180" i="12"/>
  <c r="CI180" i="12"/>
  <c r="CJ180" i="12"/>
  <c r="CE181" i="12"/>
  <c r="CF181" i="12"/>
  <c r="CG181" i="12"/>
  <c r="CH181" i="12"/>
  <c r="CI181" i="12"/>
  <c r="CJ181" i="12"/>
  <c r="CE182" i="12"/>
  <c r="CF182" i="12"/>
  <c r="CG182" i="12"/>
  <c r="CH182" i="12"/>
  <c r="CI182" i="12"/>
  <c r="CJ182" i="12"/>
  <c r="CE183" i="12"/>
  <c r="CF183" i="12"/>
  <c r="CG183" i="12"/>
  <c r="CH183" i="12"/>
  <c r="CI183" i="12"/>
  <c r="CJ183" i="12"/>
  <c r="CE184" i="12"/>
  <c r="CF184" i="12"/>
  <c r="CG184" i="12"/>
  <c r="CH184" i="12"/>
  <c r="CI184" i="12"/>
  <c r="CJ184" i="12"/>
  <c r="CE185" i="12"/>
  <c r="CF185" i="12"/>
  <c r="CG185" i="12"/>
  <c r="CH185" i="12"/>
  <c r="CI185" i="12"/>
  <c r="CJ185" i="12"/>
  <c r="CE186" i="12"/>
  <c r="CF186" i="12"/>
  <c r="CG186" i="12"/>
  <c r="CH186" i="12"/>
  <c r="CI186" i="12"/>
  <c r="CJ186" i="12"/>
  <c r="CE187" i="12"/>
  <c r="CF187" i="12"/>
  <c r="CG187" i="12"/>
  <c r="CH187" i="12"/>
  <c r="CI187" i="12"/>
  <c r="CJ187" i="12"/>
  <c r="CE188" i="12"/>
  <c r="CF188" i="12"/>
  <c r="CG188" i="12"/>
  <c r="CH188" i="12"/>
  <c r="CI188" i="12"/>
  <c r="CJ188" i="12"/>
  <c r="CE189" i="12"/>
  <c r="CF189" i="12"/>
  <c r="CG189" i="12"/>
  <c r="CH189" i="12"/>
  <c r="CI189" i="12"/>
  <c r="CJ189" i="12"/>
  <c r="CE190" i="12"/>
  <c r="CF190" i="12"/>
  <c r="CG190" i="12"/>
  <c r="CH190" i="12"/>
  <c r="CI190" i="12"/>
  <c r="CJ190" i="12"/>
  <c r="CE191" i="12"/>
  <c r="CF191" i="12"/>
  <c r="CG191" i="12"/>
  <c r="CH191" i="12"/>
  <c r="CI191" i="12"/>
  <c r="CJ191" i="12"/>
  <c r="CE192" i="12"/>
  <c r="CF192" i="12"/>
  <c r="CG192" i="12"/>
  <c r="CH192" i="12"/>
  <c r="CI192" i="12"/>
  <c r="CJ192" i="12"/>
  <c r="CE193" i="12"/>
  <c r="CF193" i="12"/>
  <c r="CG193" i="12"/>
  <c r="CH193" i="12"/>
  <c r="CI193" i="12"/>
  <c r="CJ193" i="12"/>
  <c r="CE194" i="12"/>
  <c r="CF194" i="12"/>
  <c r="CG194" i="12"/>
  <c r="CH194" i="12"/>
  <c r="CI194" i="12"/>
  <c r="CJ194" i="12"/>
  <c r="CE195" i="12"/>
  <c r="CF195" i="12"/>
  <c r="CG195" i="12"/>
  <c r="CH195" i="12"/>
  <c r="CI195" i="12"/>
  <c r="CJ195" i="12"/>
  <c r="CE196" i="12"/>
  <c r="CF196" i="12"/>
  <c r="CG196" i="12"/>
  <c r="CH196" i="12"/>
  <c r="CI196" i="12"/>
  <c r="CJ196" i="12"/>
  <c r="CE197" i="12"/>
  <c r="CF197" i="12"/>
  <c r="CG197" i="12"/>
  <c r="CH197" i="12"/>
  <c r="CI197" i="12"/>
  <c r="CJ197" i="12"/>
  <c r="CE198" i="12"/>
  <c r="CF198" i="12"/>
  <c r="CG198" i="12"/>
  <c r="CH198" i="12"/>
  <c r="CI198" i="12"/>
  <c r="CJ198" i="12"/>
  <c r="CE199" i="12"/>
  <c r="CF199" i="12"/>
  <c r="CG199" i="12"/>
  <c r="CH199" i="12"/>
  <c r="CI199" i="12"/>
  <c r="CJ199" i="12"/>
  <c r="CE200" i="12"/>
  <c r="CF200" i="12"/>
  <c r="CG200" i="12"/>
  <c r="CH200" i="12"/>
  <c r="CI200" i="12"/>
  <c r="CJ200" i="12"/>
  <c r="CE201" i="12"/>
  <c r="CF201" i="12"/>
  <c r="CG201" i="12"/>
  <c r="CH201" i="12"/>
  <c r="CI201" i="12"/>
  <c r="CJ201" i="12"/>
  <c r="CE202" i="12"/>
  <c r="CF202" i="12"/>
  <c r="CG202" i="12"/>
  <c r="CH202" i="12"/>
  <c r="CI202" i="12"/>
  <c r="CJ202" i="12"/>
  <c r="CE203" i="12"/>
  <c r="CF203" i="12"/>
  <c r="CG203" i="12"/>
  <c r="CH203" i="12"/>
  <c r="CI203" i="12"/>
  <c r="CJ203" i="12"/>
  <c r="CE204" i="12"/>
  <c r="CF204" i="12"/>
  <c r="CG204" i="12"/>
  <c r="CH204" i="12"/>
  <c r="CI204" i="12"/>
  <c r="CJ204" i="12"/>
  <c r="CE205" i="12"/>
  <c r="CF205" i="12"/>
  <c r="CG205" i="12"/>
  <c r="CH205" i="12"/>
  <c r="CI205" i="12"/>
  <c r="CJ205" i="12"/>
  <c r="CE206" i="12"/>
  <c r="CF206" i="12"/>
  <c r="CG206" i="12"/>
  <c r="CH206" i="12"/>
  <c r="CI206" i="12"/>
  <c r="CJ206" i="12"/>
  <c r="CE207" i="12"/>
  <c r="CF207" i="12"/>
  <c r="CG207" i="12"/>
  <c r="CH207" i="12"/>
  <c r="CI207" i="12"/>
  <c r="CJ207" i="12"/>
  <c r="CE208" i="12"/>
  <c r="CF208" i="12"/>
  <c r="CG208" i="12"/>
  <c r="CH208" i="12"/>
  <c r="CI208" i="12"/>
  <c r="CJ208" i="12"/>
  <c r="CE209" i="12"/>
  <c r="CF209" i="12"/>
  <c r="CG209" i="12"/>
  <c r="CH209" i="12"/>
  <c r="CI209" i="12"/>
  <c r="CJ209" i="12"/>
  <c r="CE210" i="12"/>
  <c r="CF210" i="12"/>
  <c r="CG210" i="12"/>
  <c r="CH210" i="12"/>
  <c r="CI210" i="12"/>
  <c r="CJ210" i="12"/>
  <c r="CE211" i="12"/>
  <c r="CF211" i="12"/>
  <c r="CG211" i="12"/>
  <c r="CH211" i="12"/>
  <c r="CI211" i="12"/>
  <c r="CJ211" i="12"/>
  <c r="CE212" i="12"/>
  <c r="CF212" i="12"/>
  <c r="CG212" i="12"/>
  <c r="CH212" i="12"/>
  <c r="CI212" i="12"/>
  <c r="CJ212" i="12"/>
  <c r="CE213" i="12"/>
  <c r="CF213" i="12"/>
  <c r="CG213" i="12"/>
  <c r="CH213" i="12"/>
  <c r="CI213" i="12"/>
  <c r="CJ213" i="12"/>
  <c r="CE214" i="12"/>
  <c r="CF214" i="12"/>
  <c r="CG214" i="12"/>
  <c r="CH214" i="12"/>
  <c r="CI214" i="12"/>
  <c r="CJ214" i="12"/>
  <c r="CE215" i="12"/>
  <c r="CF215" i="12"/>
  <c r="CG215" i="12"/>
  <c r="CH215" i="12"/>
  <c r="CI215" i="12"/>
  <c r="CJ215" i="12"/>
  <c r="CE216" i="12"/>
  <c r="CF216" i="12"/>
  <c r="CG216" i="12"/>
  <c r="CH216" i="12"/>
  <c r="CI216" i="12"/>
  <c r="CJ216" i="12"/>
  <c r="CE217" i="12"/>
  <c r="CF217" i="12"/>
  <c r="CG217" i="12"/>
  <c r="CH217" i="12"/>
  <c r="CI217" i="12"/>
  <c r="CJ217" i="12"/>
  <c r="CE218" i="12"/>
  <c r="CF218" i="12"/>
  <c r="CG218" i="12"/>
  <c r="CH218" i="12"/>
  <c r="CI218" i="12"/>
  <c r="CJ218" i="12"/>
  <c r="CE219" i="12"/>
  <c r="CF219" i="12"/>
  <c r="CG219" i="12"/>
  <c r="CH219" i="12"/>
  <c r="CI219" i="12"/>
  <c r="CJ219" i="12"/>
  <c r="CE220" i="12"/>
  <c r="CF220" i="12"/>
  <c r="CG220" i="12"/>
  <c r="CH220" i="12"/>
  <c r="CI220" i="12"/>
  <c r="CJ220" i="12"/>
  <c r="CE221" i="12"/>
  <c r="CF221" i="12"/>
  <c r="CG221" i="12"/>
  <c r="CH221" i="12"/>
  <c r="CI221" i="12"/>
  <c r="CJ221" i="12"/>
  <c r="CE222" i="12"/>
  <c r="CF222" i="12"/>
  <c r="CG222" i="12"/>
  <c r="CH222" i="12"/>
  <c r="CI222" i="12"/>
  <c r="CJ222" i="12"/>
  <c r="CE223" i="12"/>
  <c r="CF223" i="12"/>
  <c r="CG223" i="12"/>
  <c r="CH223" i="12"/>
  <c r="CI223" i="12"/>
  <c r="CJ223" i="12"/>
  <c r="CE224" i="12"/>
  <c r="CF224" i="12"/>
  <c r="CG224" i="12"/>
  <c r="CH224" i="12"/>
  <c r="CI224" i="12"/>
  <c r="CJ224" i="12"/>
  <c r="CE225" i="12"/>
  <c r="CF225" i="12"/>
  <c r="CG225" i="12"/>
  <c r="CH225" i="12"/>
  <c r="CI225" i="12"/>
  <c r="CJ225" i="12"/>
  <c r="CE226" i="12"/>
  <c r="CF226" i="12"/>
  <c r="CG226" i="12"/>
  <c r="CH226" i="12"/>
  <c r="CI226" i="12"/>
  <c r="CJ226" i="12"/>
  <c r="CE227" i="12"/>
  <c r="CF227" i="12"/>
  <c r="CG227" i="12"/>
  <c r="CH227" i="12"/>
  <c r="CI227" i="12"/>
  <c r="CJ227" i="12"/>
  <c r="CE228" i="12"/>
  <c r="CF228" i="12"/>
  <c r="CG228" i="12"/>
  <c r="CH228" i="12"/>
  <c r="CI228" i="12"/>
  <c r="CJ228" i="12"/>
  <c r="CE229" i="12"/>
  <c r="CF229" i="12"/>
  <c r="CG229" i="12"/>
  <c r="CH229" i="12"/>
  <c r="CI229" i="12"/>
  <c r="CJ229" i="12"/>
  <c r="CE230" i="12"/>
  <c r="CF230" i="12"/>
  <c r="CG230" i="12"/>
  <c r="CH230" i="12"/>
  <c r="CI230" i="12"/>
  <c r="CJ230" i="12"/>
  <c r="CE231" i="12"/>
  <c r="CF231" i="12"/>
  <c r="CG231" i="12"/>
  <c r="CH231" i="12"/>
  <c r="CI231" i="12"/>
  <c r="CJ231" i="12"/>
  <c r="CE232" i="12"/>
  <c r="CF232" i="12"/>
  <c r="CG232" i="12"/>
  <c r="CH232" i="12"/>
  <c r="CI232" i="12"/>
  <c r="CJ232" i="12"/>
  <c r="CE233" i="12"/>
  <c r="CF233" i="12"/>
  <c r="CG233" i="12"/>
  <c r="CH233" i="12"/>
  <c r="CI233" i="12"/>
  <c r="CJ233" i="12"/>
  <c r="CE234" i="12"/>
  <c r="CF234" i="12"/>
  <c r="CG234" i="12"/>
  <c r="CH234" i="12"/>
  <c r="CI234" i="12"/>
  <c r="CJ234" i="12"/>
  <c r="CE235" i="12"/>
  <c r="CF235" i="12"/>
  <c r="CG235" i="12"/>
  <c r="CH235" i="12"/>
  <c r="CI235" i="12"/>
  <c r="CJ235" i="12"/>
  <c r="CE236" i="12"/>
  <c r="CF236" i="12"/>
  <c r="CG236" i="12"/>
  <c r="CH236" i="12"/>
  <c r="CI236" i="12"/>
  <c r="CJ236" i="12"/>
  <c r="CE237" i="12"/>
  <c r="CF237" i="12"/>
  <c r="CG237" i="12"/>
  <c r="CH237" i="12"/>
  <c r="CI237" i="12"/>
  <c r="CJ237" i="12"/>
  <c r="CE238" i="12"/>
  <c r="CF238" i="12"/>
  <c r="CG238" i="12"/>
  <c r="CH238" i="12"/>
  <c r="CI238" i="12"/>
  <c r="CJ238" i="12"/>
  <c r="CE239" i="12"/>
  <c r="CF239" i="12"/>
  <c r="CG239" i="12"/>
  <c r="CH239" i="12"/>
  <c r="CI239" i="12"/>
  <c r="CJ239" i="12"/>
  <c r="CE240" i="12"/>
  <c r="CF240" i="12"/>
  <c r="CG240" i="12"/>
  <c r="CH240" i="12"/>
  <c r="CI240" i="12"/>
  <c r="CJ240" i="12"/>
  <c r="CE241" i="12"/>
  <c r="CF241" i="12"/>
  <c r="CG241" i="12"/>
  <c r="CH241" i="12"/>
  <c r="CI241" i="12"/>
  <c r="CJ241" i="12"/>
  <c r="CE242" i="12"/>
  <c r="CF242" i="12"/>
  <c r="CG242" i="12"/>
  <c r="CH242" i="12"/>
  <c r="CI242" i="12"/>
  <c r="CJ242" i="12"/>
  <c r="CE243" i="12"/>
  <c r="CF243" i="12"/>
  <c r="CG243" i="12"/>
  <c r="CH243" i="12"/>
  <c r="CI243" i="12"/>
  <c r="CJ243" i="12"/>
  <c r="CE244" i="12"/>
  <c r="CF244" i="12"/>
  <c r="CG244" i="12"/>
  <c r="CH244" i="12"/>
  <c r="CI244" i="12"/>
  <c r="CJ244" i="12"/>
  <c r="CE245" i="12"/>
  <c r="CF245" i="12"/>
  <c r="CG245" i="12"/>
  <c r="CH245" i="12"/>
  <c r="CI245" i="12"/>
  <c r="CJ245" i="12"/>
  <c r="CE246" i="12"/>
  <c r="CF246" i="12"/>
  <c r="CG246" i="12"/>
  <c r="CH246" i="12"/>
  <c r="CI246" i="12"/>
  <c r="CJ246" i="12"/>
  <c r="CE247" i="12"/>
  <c r="CF247" i="12"/>
  <c r="CG247" i="12"/>
  <c r="CH247" i="12"/>
  <c r="CI247" i="12"/>
  <c r="CJ247" i="12"/>
  <c r="CE248" i="12"/>
  <c r="CF248" i="12"/>
  <c r="CG248" i="12"/>
  <c r="CH248" i="12"/>
  <c r="CI248" i="12"/>
  <c r="CJ248" i="12"/>
  <c r="CE249" i="12"/>
  <c r="CF249" i="12"/>
  <c r="CG249" i="12"/>
  <c r="CH249" i="12"/>
  <c r="CI249" i="12"/>
  <c r="CJ249" i="12"/>
  <c r="CE250" i="12"/>
  <c r="CF250" i="12"/>
  <c r="CG250" i="12"/>
  <c r="CH250" i="12"/>
  <c r="CI250" i="12"/>
  <c r="CJ250" i="12"/>
  <c r="CE251" i="12"/>
  <c r="CF251" i="12"/>
  <c r="CG251" i="12"/>
  <c r="CH251" i="12"/>
  <c r="CI251" i="12"/>
  <c r="CJ251" i="12"/>
  <c r="CE252" i="12"/>
  <c r="CF252" i="12"/>
  <c r="CG252" i="12"/>
  <c r="CH252" i="12"/>
  <c r="CI252" i="12"/>
  <c r="CJ252" i="12"/>
  <c r="CE253" i="12"/>
  <c r="CF253" i="12"/>
  <c r="CG253" i="12"/>
  <c r="CH253" i="12"/>
  <c r="CI253" i="12"/>
  <c r="CJ253" i="12"/>
  <c r="CE254" i="12"/>
  <c r="CF254" i="12"/>
  <c r="CG254" i="12"/>
  <c r="CH254" i="12"/>
  <c r="CI254" i="12"/>
  <c r="CJ254" i="12"/>
  <c r="CE255" i="12"/>
  <c r="CF255" i="12"/>
  <c r="CG255" i="12"/>
  <c r="CH255" i="12"/>
  <c r="CI255" i="12"/>
  <c r="CJ255" i="12"/>
  <c r="CE256" i="12"/>
  <c r="CF256" i="12"/>
  <c r="CG256" i="12"/>
  <c r="CH256" i="12"/>
  <c r="CI256" i="12"/>
  <c r="CJ256" i="12"/>
  <c r="CE257" i="12"/>
  <c r="CF257" i="12"/>
  <c r="CG257" i="12"/>
  <c r="CH257" i="12"/>
  <c r="CI257" i="12"/>
  <c r="CJ257" i="12"/>
  <c r="CE258" i="12"/>
  <c r="CF258" i="12"/>
  <c r="CG258" i="12"/>
  <c r="CH258" i="12"/>
  <c r="CI258" i="12"/>
  <c r="CJ258" i="12"/>
  <c r="CE259" i="12"/>
  <c r="CF259" i="12"/>
  <c r="CG259" i="12"/>
  <c r="CH259" i="12"/>
  <c r="CI259" i="12"/>
  <c r="CJ259" i="12"/>
  <c r="CE260" i="12"/>
  <c r="CF260" i="12"/>
  <c r="CG260" i="12"/>
  <c r="CH260" i="12"/>
  <c r="CI260" i="12"/>
  <c r="CJ260" i="12"/>
  <c r="CE261" i="12"/>
  <c r="CF261" i="12"/>
  <c r="CG261" i="12"/>
  <c r="CH261" i="12"/>
  <c r="CI261" i="12"/>
  <c r="CJ261" i="12"/>
  <c r="CE262" i="12"/>
  <c r="CF262" i="12"/>
  <c r="CG262" i="12"/>
  <c r="CH262" i="12"/>
  <c r="CI262" i="12"/>
  <c r="CJ262" i="12"/>
  <c r="CE263" i="12"/>
  <c r="CF263" i="12"/>
  <c r="CG263" i="12"/>
  <c r="CH263" i="12"/>
  <c r="CI263" i="12"/>
  <c r="CJ263" i="12"/>
  <c r="CE264" i="12"/>
  <c r="CF264" i="12"/>
  <c r="CG264" i="12"/>
  <c r="CH264" i="12"/>
  <c r="CI264" i="12"/>
  <c r="CJ264" i="12"/>
  <c r="CE265" i="12"/>
  <c r="CF265" i="12"/>
  <c r="CG265" i="12"/>
  <c r="CH265" i="12"/>
  <c r="CI265" i="12"/>
  <c r="CJ265" i="12"/>
  <c r="CE266" i="12"/>
  <c r="CF266" i="12"/>
  <c r="CG266" i="12"/>
  <c r="CH266" i="12"/>
  <c r="CI266" i="12"/>
  <c r="CJ266" i="12"/>
  <c r="CE267" i="12"/>
  <c r="CF267" i="12"/>
  <c r="CG267" i="12"/>
  <c r="CH267" i="12"/>
  <c r="CI267" i="12"/>
  <c r="CJ267" i="12"/>
  <c r="CE268" i="12"/>
  <c r="CF268" i="12"/>
  <c r="CG268" i="12"/>
  <c r="CH268" i="12"/>
  <c r="CI268" i="12"/>
  <c r="CJ268" i="12"/>
  <c r="CE269" i="12"/>
  <c r="CF269" i="12"/>
  <c r="CG269" i="12"/>
  <c r="CH269" i="12"/>
  <c r="CI269" i="12"/>
  <c r="CJ269" i="12"/>
  <c r="CE270" i="12"/>
  <c r="CF270" i="12"/>
  <c r="CG270" i="12"/>
  <c r="CH270" i="12"/>
  <c r="CI270" i="12"/>
  <c r="CJ270" i="12"/>
  <c r="CE271" i="12"/>
  <c r="CF271" i="12"/>
  <c r="CG271" i="12"/>
  <c r="CH271" i="12"/>
  <c r="CI271" i="12"/>
  <c r="CJ271" i="12"/>
  <c r="CE272" i="12"/>
  <c r="CF272" i="12"/>
  <c r="CG272" i="12"/>
  <c r="CH272" i="12"/>
  <c r="CI272" i="12"/>
  <c r="CJ272" i="12"/>
  <c r="CE273" i="12"/>
  <c r="CF273" i="12"/>
  <c r="CG273" i="12"/>
  <c r="CH273" i="12"/>
  <c r="CI273" i="12"/>
  <c r="CJ273" i="12"/>
  <c r="CE274" i="12"/>
  <c r="CF274" i="12"/>
  <c r="CG274" i="12"/>
  <c r="CH274" i="12"/>
  <c r="CI274" i="12"/>
  <c r="CJ274" i="12"/>
  <c r="CE275" i="12"/>
  <c r="CF275" i="12"/>
  <c r="CG275" i="12"/>
  <c r="CH275" i="12"/>
  <c r="CI275" i="12"/>
  <c r="CJ275" i="12"/>
  <c r="CE276" i="12"/>
  <c r="CF276" i="12"/>
  <c r="CG276" i="12"/>
  <c r="CH276" i="12"/>
  <c r="CI276" i="12"/>
  <c r="CJ276" i="12"/>
  <c r="CE277" i="12"/>
  <c r="CF277" i="12"/>
  <c r="CG277" i="12"/>
  <c r="CH277" i="12"/>
  <c r="CI277" i="12"/>
  <c r="CJ277" i="12"/>
  <c r="CE278" i="12"/>
  <c r="CF278" i="12"/>
  <c r="CG278" i="12"/>
  <c r="CH278" i="12"/>
  <c r="CI278" i="12"/>
  <c r="CJ278" i="12"/>
  <c r="CE279" i="12"/>
  <c r="CF279" i="12"/>
  <c r="CG279" i="12"/>
  <c r="CH279" i="12"/>
  <c r="CI279" i="12"/>
  <c r="CJ279" i="12"/>
  <c r="CE280" i="12"/>
  <c r="CF280" i="12"/>
  <c r="CG280" i="12"/>
  <c r="CH280" i="12"/>
  <c r="CI280" i="12"/>
  <c r="CJ280" i="12"/>
  <c r="CE281" i="12"/>
  <c r="CF281" i="12"/>
  <c r="CG281" i="12"/>
  <c r="CH281" i="12"/>
  <c r="CI281" i="12"/>
  <c r="CJ281" i="12"/>
  <c r="CE282" i="12"/>
  <c r="CF282" i="12"/>
  <c r="CG282" i="12"/>
  <c r="CH282" i="12"/>
  <c r="CI282" i="12"/>
  <c r="CJ282" i="12"/>
  <c r="CE283" i="12"/>
  <c r="CF283" i="12"/>
  <c r="CG283" i="12"/>
  <c r="CH283" i="12"/>
  <c r="CI283" i="12"/>
  <c r="CJ283" i="12"/>
  <c r="CE284" i="12"/>
  <c r="CF284" i="12"/>
  <c r="CG284" i="12"/>
  <c r="CH284" i="12"/>
  <c r="CI284" i="12"/>
  <c r="CJ284" i="12"/>
  <c r="CE285" i="12"/>
  <c r="CF285" i="12"/>
  <c r="CG285" i="12"/>
  <c r="CH285" i="12"/>
  <c r="CI285" i="12"/>
  <c r="CJ285" i="12"/>
  <c r="CE286" i="12"/>
  <c r="CF286" i="12"/>
  <c r="CG286" i="12"/>
  <c r="CH286" i="12"/>
  <c r="CI286" i="12"/>
  <c r="CJ286" i="12"/>
  <c r="CE287" i="12"/>
  <c r="CF287" i="12"/>
  <c r="CG287" i="12"/>
  <c r="CH287" i="12"/>
  <c r="CI287" i="12"/>
  <c r="CJ287" i="12"/>
  <c r="CE288" i="12"/>
  <c r="CF288" i="12"/>
  <c r="CG288" i="12"/>
  <c r="CH288" i="12"/>
  <c r="CI288" i="12"/>
  <c r="CJ288" i="12"/>
  <c r="CE289" i="12"/>
  <c r="CF289" i="12"/>
  <c r="CG289" i="12"/>
  <c r="CH289" i="12"/>
  <c r="CI289" i="12"/>
  <c r="CJ289" i="12"/>
  <c r="CE290" i="12"/>
  <c r="CF290" i="12"/>
  <c r="CG290" i="12"/>
  <c r="CH290" i="12"/>
  <c r="CI290" i="12"/>
  <c r="CJ290" i="12"/>
  <c r="CE291" i="12"/>
  <c r="CF291" i="12"/>
  <c r="CG291" i="12"/>
  <c r="CH291" i="12"/>
  <c r="CI291" i="12"/>
  <c r="CJ291" i="12"/>
  <c r="CE292" i="12"/>
  <c r="CF292" i="12"/>
  <c r="CH292" i="12"/>
  <c r="CI292" i="12"/>
  <c r="CJ292" i="12"/>
  <c r="CE293" i="12"/>
  <c r="CF293" i="12"/>
  <c r="CG293" i="12"/>
  <c r="CH293" i="12"/>
  <c r="CI293" i="12"/>
  <c r="CJ293" i="12"/>
  <c r="CE294" i="12"/>
  <c r="CF294" i="12"/>
  <c r="CG294" i="12"/>
  <c r="CH294" i="12"/>
  <c r="CI294" i="12"/>
  <c r="CJ294" i="12"/>
  <c r="CE295" i="12"/>
  <c r="CF295" i="12"/>
  <c r="CG295" i="12"/>
  <c r="CH295" i="12"/>
  <c r="CI295" i="12"/>
  <c r="CJ295" i="12"/>
  <c r="CE296" i="12"/>
  <c r="CF296" i="12"/>
  <c r="CG296" i="12"/>
  <c r="CH296" i="12"/>
  <c r="CI296" i="12"/>
  <c r="CJ296" i="12"/>
  <c r="CE297" i="12"/>
  <c r="CF297" i="12"/>
  <c r="CG297" i="12"/>
  <c r="CH297" i="12"/>
  <c r="CI297" i="12"/>
  <c r="CJ297" i="12"/>
  <c r="CE298" i="12"/>
  <c r="CF298" i="12"/>
  <c r="CG298" i="12"/>
  <c r="CH298" i="12"/>
  <c r="CI298" i="12"/>
  <c r="CJ298" i="12"/>
  <c r="CE299" i="12"/>
  <c r="CF299" i="12"/>
  <c r="CG299" i="12"/>
  <c r="CH299" i="12"/>
  <c r="CI299" i="12"/>
  <c r="CJ299" i="12"/>
  <c r="CE300" i="12"/>
  <c r="CF300" i="12"/>
  <c r="CG300" i="12"/>
  <c r="CH300" i="12"/>
  <c r="CI300" i="12"/>
  <c r="CJ300" i="12"/>
  <c r="CE301" i="12"/>
  <c r="CF301" i="12"/>
  <c r="CG301" i="12"/>
  <c r="CH301" i="12"/>
  <c r="CI301" i="12"/>
  <c r="CJ301" i="12"/>
  <c r="CE302" i="12"/>
  <c r="CF302" i="12"/>
  <c r="CG302" i="12"/>
  <c r="CH302" i="12"/>
  <c r="CI302" i="12"/>
  <c r="CJ302" i="12"/>
  <c r="CE303" i="12"/>
  <c r="CF303" i="12"/>
  <c r="CG303" i="12"/>
  <c r="CH303" i="12"/>
  <c r="CI303" i="12"/>
  <c r="CJ303" i="12"/>
  <c r="CE304" i="12"/>
  <c r="CF304" i="12"/>
  <c r="CG304" i="12"/>
  <c r="CH304" i="12"/>
  <c r="CI304" i="12"/>
  <c r="CJ304" i="12"/>
  <c r="CE305" i="12"/>
  <c r="CF305" i="12"/>
  <c r="CG305" i="12"/>
  <c r="CH305" i="12"/>
  <c r="CI305" i="12"/>
  <c r="CJ305" i="12"/>
  <c r="CE306" i="12"/>
  <c r="CF306" i="12"/>
  <c r="CG306" i="12"/>
  <c r="CH306" i="12"/>
  <c r="CI306" i="12"/>
  <c r="CJ306" i="12"/>
  <c r="CE307" i="12"/>
  <c r="CF307" i="12"/>
  <c r="CG307" i="12"/>
  <c r="CH307" i="12"/>
  <c r="CI307" i="12"/>
  <c r="CJ307" i="12"/>
  <c r="CE308" i="12"/>
  <c r="CF308" i="12"/>
  <c r="CG308" i="12"/>
  <c r="CH308" i="12"/>
  <c r="CI308" i="12"/>
  <c r="CJ308" i="12"/>
  <c r="CE309" i="12"/>
  <c r="CF309" i="12"/>
  <c r="CG309" i="12"/>
  <c r="CH309" i="12"/>
  <c r="CI309" i="12"/>
  <c r="CJ309" i="12"/>
  <c r="CE310" i="12"/>
  <c r="CF310" i="12"/>
  <c r="CG310" i="12"/>
  <c r="CH310" i="12"/>
  <c r="CI310" i="12"/>
  <c r="CJ310" i="12"/>
  <c r="CE311" i="12"/>
  <c r="CF311" i="12"/>
  <c r="CG311" i="12"/>
  <c r="CH311" i="12"/>
  <c r="CI311" i="12"/>
  <c r="CJ311" i="12"/>
  <c r="CE312" i="12"/>
  <c r="CF312" i="12"/>
  <c r="CG312" i="12"/>
  <c r="CH312" i="12"/>
  <c r="CI312" i="12"/>
  <c r="CJ312" i="12"/>
  <c r="CE313" i="12"/>
  <c r="CF313" i="12"/>
  <c r="CG313" i="12"/>
  <c r="CH313" i="12"/>
  <c r="CI313" i="12"/>
  <c r="CJ313" i="12"/>
  <c r="CE314" i="12"/>
  <c r="CF314" i="12"/>
  <c r="CG314" i="12"/>
  <c r="CH314" i="12"/>
  <c r="CI314" i="12"/>
  <c r="CJ314" i="12"/>
  <c r="CE315" i="12"/>
  <c r="CF315" i="12"/>
  <c r="CG315" i="12"/>
  <c r="CH315" i="12"/>
  <c r="CI315" i="12"/>
  <c r="CJ315" i="12"/>
  <c r="CE316" i="12"/>
  <c r="CF316" i="12"/>
  <c r="CG316" i="12"/>
  <c r="CH316" i="12"/>
  <c r="CI316" i="12"/>
  <c r="CJ316" i="12"/>
  <c r="CE317" i="12"/>
  <c r="CF317" i="12"/>
  <c r="CG317" i="12"/>
  <c r="CH317" i="12"/>
  <c r="CI317" i="12"/>
  <c r="CJ317" i="12"/>
  <c r="CE318" i="12"/>
  <c r="CF318" i="12"/>
  <c r="CG318" i="12"/>
  <c r="CH318" i="12"/>
  <c r="CI318" i="12"/>
  <c r="CJ318" i="12"/>
  <c r="CE319" i="12"/>
  <c r="CF319" i="12"/>
  <c r="CG319" i="12"/>
  <c r="CH319" i="12"/>
  <c r="CI319" i="12"/>
  <c r="CJ319" i="12"/>
  <c r="CE320" i="12"/>
  <c r="CF320" i="12"/>
  <c r="CG320" i="12"/>
  <c r="CH320" i="12"/>
  <c r="CI320" i="12"/>
  <c r="CJ320" i="12"/>
  <c r="CE321" i="12"/>
  <c r="CF321" i="12"/>
  <c r="CG321" i="12"/>
  <c r="CH321" i="12"/>
  <c r="CI321" i="12"/>
  <c r="CJ321" i="12"/>
  <c r="CE322" i="12"/>
  <c r="CF322" i="12"/>
  <c r="CG322" i="12"/>
  <c r="CH322" i="12"/>
  <c r="CI322" i="12"/>
  <c r="CJ322" i="12"/>
  <c r="CE323" i="12"/>
  <c r="CF323" i="12"/>
  <c r="CG323" i="12"/>
  <c r="CH323" i="12"/>
  <c r="CI323" i="12"/>
  <c r="CJ323" i="12"/>
  <c r="CE324" i="12"/>
  <c r="CF324" i="12"/>
  <c r="CG324" i="12"/>
  <c r="CH324" i="12"/>
  <c r="CI324" i="12"/>
  <c r="CJ324" i="12"/>
  <c r="CE325" i="12"/>
  <c r="CF325" i="12"/>
  <c r="CG325" i="12"/>
  <c r="CH325" i="12"/>
  <c r="CI325" i="12"/>
  <c r="CJ325" i="12"/>
  <c r="CE326" i="12"/>
  <c r="CF326" i="12"/>
  <c r="CG326" i="12"/>
  <c r="CH326" i="12"/>
  <c r="CI326" i="12"/>
  <c r="CJ326" i="12"/>
  <c r="CE327" i="12"/>
  <c r="CF327" i="12"/>
  <c r="CG327" i="12"/>
  <c r="CH327" i="12"/>
  <c r="CI327" i="12"/>
  <c r="CJ327" i="12"/>
  <c r="CE328" i="12"/>
  <c r="CF328" i="12"/>
  <c r="CG328" i="12"/>
  <c r="CH328" i="12"/>
  <c r="CI328" i="12"/>
  <c r="CJ328" i="12"/>
  <c r="CE329" i="12"/>
  <c r="CF329" i="12"/>
  <c r="CG329" i="12"/>
  <c r="CH329" i="12"/>
  <c r="CI329" i="12"/>
  <c r="CJ329" i="12"/>
  <c r="CE330" i="12"/>
  <c r="CF330" i="12"/>
  <c r="CG330" i="12"/>
  <c r="CH330" i="12"/>
  <c r="CI330" i="12"/>
  <c r="CJ330" i="12"/>
  <c r="CE331" i="12"/>
  <c r="CF331" i="12"/>
  <c r="CG331" i="12"/>
  <c r="CH331" i="12"/>
  <c r="CI331" i="12"/>
  <c r="CJ331" i="12"/>
  <c r="CE332" i="12"/>
  <c r="CF332" i="12"/>
  <c r="CG332" i="12"/>
  <c r="CH332" i="12"/>
  <c r="CI332" i="12"/>
  <c r="CJ332" i="12"/>
  <c r="CE333" i="12"/>
  <c r="CF333" i="12"/>
  <c r="CG333" i="12"/>
  <c r="CH333" i="12"/>
  <c r="CI333" i="12"/>
  <c r="CJ333" i="12"/>
  <c r="CE334" i="12"/>
  <c r="CF334" i="12"/>
  <c r="CG334" i="12"/>
  <c r="CH334" i="12"/>
  <c r="CI334" i="12"/>
  <c r="CJ334" i="12"/>
  <c r="CE335" i="12"/>
  <c r="CF335" i="12"/>
  <c r="CG335" i="12"/>
  <c r="CH335" i="12"/>
  <c r="CI335" i="12"/>
  <c r="CJ335" i="12"/>
  <c r="CE336" i="12"/>
  <c r="CF336" i="12"/>
  <c r="CG336" i="12"/>
  <c r="CH336" i="12"/>
  <c r="CI336" i="12"/>
  <c r="CJ336" i="12"/>
  <c r="CE337" i="12"/>
  <c r="CF337" i="12"/>
  <c r="CG337" i="12"/>
  <c r="CH337" i="12"/>
  <c r="CI337" i="12"/>
  <c r="CJ337" i="12"/>
  <c r="CE338" i="12"/>
  <c r="CF338" i="12"/>
  <c r="CG338" i="12"/>
  <c r="CH338" i="12"/>
  <c r="CI338" i="12"/>
  <c r="CJ338" i="12"/>
  <c r="CE339" i="12"/>
  <c r="CF339" i="12"/>
  <c r="CG339" i="12"/>
  <c r="CH339" i="12"/>
  <c r="CI339" i="12"/>
  <c r="CJ339" i="12"/>
  <c r="CE340" i="12"/>
  <c r="CF340" i="12"/>
  <c r="CG340" i="12"/>
  <c r="CH340" i="12"/>
  <c r="CI340" i="12"/>
  <c r="CJ340" i="12"/>
  <c r="CE341" i="12"/>
  <c r="CF341" i="12"/>
  <c r="CG341" i="12"/>
  <c r="CH341" i="12"/>
  <c r="CI341" i="12"/>
  <c r="CJ341" i="12"/>
  <c r="CE342" i="12"/>
  <c r="CF342" i="12"/>
  <c r="CG342" i="12"/>
  <c r="CH342" i="12"/>
  <c r="CI342" i="12"/>
  <c r="CJ342" i="12"/>
  <c r="CE343" i="12"/>
  <c r="CF343" i="12"/>
  <c r="CG343" i="12"/>
  <c r="CH343" i="12"/>
  <c r="CI343" i="12"/>
  <c r="CJ343" i="12"/>
  <c r="CE344" i="12"/>
  <c r="CF344" i="12"/>
  <c r="CG344" i="12"/>
  <c r="CH344" i="12"/>
  <c r="CI344" i="12"/>
  <c r="CJ344" i="12"/>
  <c r="CE345" i="12"/>
  <c r="CF345" i="12"/>
  <c r="CG345" i="12"/>
  <c r="CH345" i="12"/>
  <c r="CI345" i="12"/>
  <c r="CJ345" i="12"/>
  <c r="CE346" i="12"/>
  <c r="CF346" i="12"/>
  <c r="CG346" i="12"/>
  <c r="CH346" i="12"/>
  <c r="CI346" i="12"/>
  <c r="CJ346" i="12"/>
  <c r="CE347" i="12"/>
  <c r="CF347" i="12"/>
  <c r="CG347" i="12"/>
  <c r="CH347" i="12"/>
  <c r="CI347" i="12"/>
  <c r="CJ347" i="12"/>
  <c r="CE348" i="12"/>
  <c r="CF348" i="12"/>
  <c r="CG348" i="12"/>
  <c r="CH348" i="12"/>
  <c r="CI348" i="12"/>
  <c r="CJ348" i="12"/>
  <c r="CE349" i="12"/>
  <c r="CF349" i="12"/>
  <c r="CG349" i="12"/>
  <c r="CH349" i="12"/>
  <c r="CI349" i="12"/>
  <c r="CJ349" i="12"/>
  <c r="CE350" i="12"/>
  <c r="CF350" i="12"/>
  <c r="CG350" i="12"/>
  <c r="CH350" i="12"/>
  <c r="CI350" i="12"/>
  <c r="CJ350" i="12"/>
  <c r="CF9" i="12"/>
  <c r="CG9" i="12"/>
  <c r="CH9" i="12"/>
  <c r="CI9" i="12"/>
  <c r="CJ9" i="12"/>
  <c r="CE9" i="12"/>
  <c r="J81" i="20" l="1"/>
  <c r="J107" i="20" s="1"/>
  <c r="G34" i="20"/>
  <c r="F34" i="20" s="1"/>
  <c r="G33" i="20"/>
  <c r="F33" i="20" s="1"/>
  <c r="G32" i="20"/>
  <c r="F32" i="20" s="1"/>
  <c r="G38" i="20"/>
  <c r="F38" i="20" s="1"/>
  <c r="G36" i="20"/>
  <c r="F36" i="20" s="1"/>
  <c r="G37" i="20"/>
  <c r="F37" i="20" s="1"/>
  <c r="G39" i="20"/>
  <c r="F39" i="20" s="1"/>
  <c r="B40" i="20" s="1"/>
  <c r="R71" i="9"/>
  <c r="S71" i="9"/>
  <c r="T71" i="9"/>
  <c r="U71" i="9"/>
  <c r="BZ10" i="12"/>
  <c r="CA10" i="12"/>
  <c r="CB10" i="12"/>
  <c r="BZ11" i="12"/>
  <c r="CA11" i="12"/>
  <c r="CB11" i="12"/>
  <c r="BZ12" i="12"/>
  <c r="CA12" i="12"/>
  <c r="CB12" i="12"/>
  <c r="BZ13" i="12"/>
  <c r="CA13" i="12"/>
  <c r="CB13" i="12"/>
  <c r="BZ14" i="12"/>
  <c r="CA14" i="12"/>
  <c r="CB14" i="12"/>
  <c r="BZ15" i="12"/>
  <c r="CA15" i="12"/>
  <c r="CB15" i="12"/>
  <c r="BZ16" i="12"/>
  <c r="CA16" i="12"/>
  <c r="CB16" i="12"/>
  <c r="BZ17" i="12"/>
  <c r="CA17" i="12"/>
  <c r="CB17" i="12"/>
  <c r="BZ18" i="12"/>
  <c r="CA18" i="12"/>
  <c r="CB18" i="12"/>
  <c r="BZ19" i="12"/>
  <c r="CA19" i="12"/>
  <c r="CB19" i="12"/>
  <c r="BZ20" i="12"/>
  <c r="CA20" i="12"/>
  <c r="CB20" i="12"/>
  <c r="BZ21" i="12"/>
  <c r="CA21" i="12"/>
  <c r="CB21" i="12"/>
  <c r="BZ22" i="12"/>
  <c r="CA22" i="12"/>
  <c r="CB22" i="12"/>
  <c r="BZ23" i="12"/>
  <c r="CA23" i="12"/>
  <c r="CB23" i="12"/>
  <c r="BZ24" i="12"/>
  <c r="CA24" i="12"/>
  <c r="CB24" i="12"/>
  <c r="BZ25" i="12"/>
  <c r="CA25" i="12"/>
  <c r="CB25" i="12"/>
  <c r="BZ26" i="12"/>
  <c r="CA26" i="12"/>
  <c r="CB26" i="12"/>
  <c r="BZ27" i="12"/>
  <c r="CA27" i="12"/>
  <c r="CB27" i="12"/>
  <c r="BZ28" i="12"/>
  <c r="CA28" i="12"/>
  <c r="CB28" i="12"/>
  <c r="BZ29" i="12"/>
  <c r="CA29" i="12"/>
  <c r="CB29" i="12"/>
  <c r="BZ30" i="12"/>
  <c r="CA30" i="12"/>
  <c r="CB30" i="12"/>
  <c r="BZ31" i="12"/>
  <c r="CA31" i="12"/>
  <c r="CB31" i="12"/>
  <c r="BZ32" i="12"/>
  <c r="CA32" i="12"/>
  <c r="CB32" i="12"/>
  <c r="BZ33" i="12"/>
  <c r="CA33" i="12"/>
  <c r="CB33" i="12"/>
  <c r="BZ34" i="12"/>
  <c r="CA34" i="12"/>
  <c r="CB34" i="12"/>
  <c r="BZ35" i="12"/>
  <c r="CA35" i="12"/>
  <c r="CB35" i="12"/>
  <c r="BZ36" i="12"/>
  <c r="CA36" i="12"/>
  <c r="CB36" i="12"/>
  <c r="BZ37" i="12"/>
  <c r="CA37" i="12"/>
  <c r="CB37" i="12"/>
  <c r="BZ38" i="12"/>
  <c r="CA38" i="12"/>
  <c r="CB38" i="12"/>
  <c r="BZ39" i="12"/>
  <c r="CA39" i="12"/>
  <c r="CB39" i="12"/>
  <c r="BZ40" i="12"/>
  <c r="CA40" i="12"/>
  <c r="CB40" i="12"/>
  <c r="BZ41" i="12"/>
  <c r="CA41" i="12"/>
  <c r="CB41" i="12"/>
  <c r="BZ42" i="12"/>
  <c r="CA42" i="12"/>
  <c r="CB42" i="12"/>
  <c r="BZ43" i="12"/>
  <c r="CA43" i="12"/>
  <c r="CB43" i="12"/>
  <c r="BZ44" i="12"/>
  <c r="CA44" i="12"/>
  <c r="CB44" i="12"/>
  <c r="BZ45" i="12"/>
  <c r="CA45" i="12"/>
  <c r="CB45" i="12"/>
  <c r="BZ46" i="12"/>
  <c r="CA46" i="12"/>
  <c r="CB46" i="12"/>
  <c r="BZ47" i="12"/>
  <c r="CA47" i="12"/>
  <c r="CB47" i="12"/>
  <c r="BZ48" i="12"/>
  <c r="CA48" i="12"/>
  <c r="CB48" i="12"/>
  <c r="BZ49" i="12"/>
  <c r="CA49" i="12"/>
  <c r="CB49" i="12"/>
  <c r="BZ50" i="12"/>
  <c r="CA50" i="12"/>
  <c r="CB50" i="12"/>
  <c r="BZ51" i="12"/>
  <c r="CA51" i="12"/>
  <c r="CB51" i="12"/>
  <c r="BZ52" i="12"/>
  <c r="CA52" i="12"/>
  <c r="CB52" i="12"/>
  <c r="BZ53" i="12"/>
  <c r="CA53" i="12"/>
  <c r="CB53" i="12"/>
  <c r="BZ54" i="12"/>
  <c r="CA54" i="12"/>
  <c r="CB54" i="12"/>
  <c r="BZ55" i="12"/>
  <c r="CA55" i="12"/>
  <c r="CB55" i="12"/>
  <c r="BZ56" i="12"/>
  <c r="CA56" i="12"/>
  <c r="CB56" i="12"/>
  <c r="BZ57" i="12"/>
  <c r="CA57" i="12"/>
  <c r="CB57" i="12"/>
  <c r="BZ58" i="12"/>
  <c r="CA58" i="12"/>
  <c r="CB58" i="12"/>
  <c r="BZ59" i="12"/>
  <c r="CA59" i="12"/>
  <c r="CB59" i="12"/>
  <c r="BZ60" i="12"/>
  <c r="CA60" i="12"/>
  <c r="CB60" i="12"/>
  <c r="BZ61" i="12"/>
  <c r="CA61" i="12"/>
  <c r="CB61" i="12"/>
  <c r="BZ62" i="12"/>
  <c r="CA62" i="12"/>
  <c r="CB62" i="12"/>
  <c r="BZ63" i="12"/>
  <c r="CA63" i="12"/>
  <c r="CB63" i="12"/>
  <c r="BZ64" i="12"/>
  <c r="CA64" i="12"/>
  <c r="CB64" i="12"/>
  <c r="BZ65" i="12"/>
  <c r="CA65" i="12"/>
  <c r="CB65" i="12"/>
  <c r="BZ66" i="12"/>
  <c r="CA66" i="12"/>
  <c r="CB66" i="12"/>
  <c r="BZ67" i="12"/>
  <c r="CA67" i="12"/>
  <c r="CB67" i="12"/>
  <c r="BZ68" i="12"/>
  <c r="CA68" i="12"/>
  <c r="CB68" i="12"/>
  <c r="BZ69" i="12"/>
  <c r="CA69" i="12"/>
  <c r="CB69" i="12"/>
  <c r="BZ70" i="12"/>
  <c r="CA70" i="12"/>
  <c r="CB70" i="12"/>
  <c r="BZ71" i="12"/>
  <c r="CA71" i="12"/>
  <c r="CB71" i="12"/>
  <c r="BZ72" i="12"/>
  <c r="CA72" i="12"/>
  <c r="CB72" i="12"/>
  <c r="BZ73" i="12"/>
  <c r="CA73" i="12"/>
  <c r="CB73" i="12"/>
  <c r="BZ74" i="12"/>
  <c r="CA74" i="12"/>
  <c r="CB74" i="12"/>
  <c r="BZ75" i="12"/>
  <c r="CA75" i="12"/>
  <c r="CB75" i="12"/>
  <c r="BZ76" i="12"/>
  <c r="CA76" i="12"/>
  <c r="CB76" i="12"/>
  <c r="BZ77" i="12"/>
  <c r="CA77" i="12"/>
  <c r="CB77" i="12"/>
  <c r="BZ78" i="12"/>
  <c r="CA78" i="12"/>
  <c r="CB78" i="12"/>
  <c r="BZ79" i="12"/>
  <c r="CA79" i="12"/>
  <c r="CB79" i="12"/>
  <c r="BZ80" i="12"/>
  <c r="CA80" i="12"/>
  <c r="CB80" i="12"/>
  <c r="BZ81" i="12"/>
  <c r="CA81" i="12"/>
  <c r="CB81" i="12"/>
  <c r="BZ82" i="12"/>
  <c r="CA82" i="12"/>
  <c r="CB82" i="12"/>
  <c r="BZ83" i="12"/>
  <c r="CA83" i="12"/>
  <c r="CB83" i="12"/>
  <c r="BZ84" i="12"/>
  <c r="CA84" i="12"/>
  <c r="CB84" i="12"/>
  <c r="BZ85" i="12"/>
  <c r="CA85" i="12"/>
  <c r="CB85" i="12"/>
  <c r="BZ86" i="12"/>
  <c r="CA86" i="12"/>
  <c r="CB86" i="12"/>
  <c r="BZ87" i="12"/>
  <c r="CA87" i="12"/>
  <c r="CB87" i="12"/>
  <c r="BZ88" i="12"/>
  <c r="CA88" i="12"/>
  <c r="CB88" i="12"/>
  <c r="BZ89" i="12"/>
  <c r="CA89" i="12"/>
  <c r="CB89" i="12"/>
  <c r="BZ90" i="12"/>
  <c r="CA90" i="12"/>
  <c r="CB90" i="12"/>
  <c r="BZ91" i="12"/>
  <c r="CA91" i="12"/>
  <c r="CB91" i="12"/>
  <c r="BZ92" i="12"/>
  <c r="CA92" i="12"/>
  <c r="CB92" i="12"/>
  <c r="BZ93" i="12"/>
  <c r="CA93" i="12"/>
  <c r="CB93" i="12"/>
  <c r="BZ94" i="12"/>
  <c r="CA94" i="12"/>
  <c r="CB94" i="12"/>
  <c r="BZ95" i="12"/>
  <c r="CA95" i="12"/>
  <c r="CB95" i="12"/>
  <c r="BZ96" i="12"/>
  <c r="CA96" i="12"/>
  <c r="CB96" i="12"/>
  <c r="BZ97" i="12"/>
  <c r="CA97" i="12"/>
  <c r="CB97" i="12"/>
  <c r="BZ98" i="12"/>
  <c r="CA98" i="12"/>
  <c r="CB98" i="12"/>
  <c r="BZ99" i="12"/>
  <c r="CA99" i="12"/>
  <c r="CB99" i="12"/>
  <c r="BZ100" i="12"/>
  <c r="CA100" i="12"/>
  <c r="CB100" i="12"/>
  <c r="BZ101" i="12"/>
  <c r="CA101" i="12"/>
  <c r="CB101" i="12"/>
  <c r="BZ102" i="12"/>
  <c r="CA102" i="12"/>
  <c r="CB102" i="12"/>
  <c r="BZ103" i="12"/>
  <c r="CA103" i="12"/>
  <c r="CB103" i="12"/>
  <c r="BZ104" i="12"/>
  <c r="CA104" i="12"/>
  <c r="CB104" i="12"/>
  <c r="BZ105" i="12"/>
  <c r="CA105" i="12"/>
  <c r="CB105" i="12"/>
  <c r="BZ106" i="12"/>
  <c r="CA106" i="12"/>
  <c r="CB106" i="12"/>
  <c r="BZ107" i="12"/>
  <c r="CA107" i="12"/>
  <c r="CB107" i="12"/>
  <c r="BZ108" i="12"/>
  <c r="CA108" i="12"/>
  <c r="CB108" i="12"/>
  <c r="BZ109" i="12"/>
  <c r="CA109" i="12"/>
  <c r="CB109" i="12"/>
  <c r="BZ110" i="12"/>
  <c r="CA110" i="12"/>
  <c r="CB110" i="12"/>
  <c r="BZ111" i="12"/>
  <c r="CA111" i="12"/>
  <c r="CB111" i="12"/>
  <c r="BZ112" i="12"/>
  <c r="CA112" i="12"/>
  <c r="CB112" i="12"/>
  <c r="BZ113" i="12"/>
  <c r="CA113" i="12"/>
  <c r="CB113" i="12"/>
  <c r="BZ114" i="12"/>
  <c r="CA114" i="12"/>
  <c r="CB114" i="12"/>
  <c r="BZ115" i="12"/>
  <c r="CA115" i="12"/>
  <c r="CB115" i="12"/>
  <c r="BZ116" i="12"/>
  <c r="CA116" i="12"/>
  <c r="CB116" i="12"/>
  <c r="BZ117" i="12"/>
  <c r="CA117" i="12"/>
  <c r="CB117" i="12"/>
  <c r="BZ118" i="12"/>
  <c r="CA118" i="12"/>
  <c r="CB118" i="12"/>
  <c r="BZ119" i="12"/>
  <c r="CA119" i="12"/>
  <c r="CB119" i="12"/>
  <c r="BZ120" i="12"/>
  <c r="CA120" i="12"/>
  <c r="CB120" i="12"/>
  <c r="BZ121" i="12"/>
  <c r="CA121" i="12"/>
  <c r="CB121" i="12"/>
  <c r="BZ122" i="12"/>
  <c r="CA122" i="12"/>
  <c r="CB122" i="12"/>
  <c r="BZ123" i="12"/>
  <c r="CA123" i="12"/>
  <c r="CB123" i="12"/>
  <c r="BZ124" i="12"/>
  <c r="CA124" i="12"/>
  <c r="CB124" i="12"/>
  <c r="BZ125" i="12"/>
  <c r="CA125" i="12"/>
  <c r="CB125" i="12"/>
  <c r="BZ126" i="12"/>
  <c r="CA126" i="12"/>
  <c r="CB126" i="12"/>
  <c r="BZ127" i="12"/>
  <c r="CA127" i="12"/>
  <c r="CB127" i="12"/>
  <c r="BZ128" i="12"/>
  <c r="CA128" i="12"/>
  <c r="CB128" i="12"/>
  <c r="BZ129" i="12"/>
  <c r="CA129" i="12"/>
  <c r="CB129" i="12"/>
  <c r="BZ130" i="12"/>
  <c r="CA130" i="12"/>
  <c r="CB130" i="12"/>
  <c r="BZ131" i="12"/>
  <c r="CA131" i="12"/>
  <c r="CB131" i="12"/>
  <c r="BZ132" i="12"/>
  <c r="CA132" i="12"/>
  <c r="CB132" i="12"/>
  <c r="BZ133" i="12"/>
  <c r="CA133" i="12"/>
  <c r="CB133" i="12"/>
  <c r="BZ134" i="12"/>
  <c r="CA134" i="12"/>
  <c r="CB134" i="12"/>
  <c r="BZ135" i="12"/>
  <c r="CA135" i="12"/>
  <c r="CB135" i="12"/>
  <c r="BZ136" i="12"/>
  <c r="CA136" i="12"/>
  <c r="CB136" i="12"/>
  <c r="BZ137" i="12"/>
  <c r="CA137" i="12"/>
  <c r="CB137" i="12"/>
  <c r="BZ138" i="12"/>
  <c r="CA138" i="12"/>
  <c r="CB138" i="12"/>
  <c r="BZ139" i="12"/>
  <c r="CA139" i="12"/>
  <c r="CB139" i="12"/>
  <c r="BZ140" i="12"/>
  <c r="CA140" i="12"/>
  <c r="CB140" i="12"/>
  <c r="BZ141" i="12"/>
  <c r="CA141" i="12"/>
  <c r="CB141" i="12"/>
  <c r="BZ142" i="12"/>
  <c r="CA142" i="12"/>
  <c r="CB142" i="12"/>
  <c r="BZ143" i="12"/>
  <c r="CA143" i="12"/>
  <c r="CB143" i="12"/>
  <c r="BZ144" i="12"/>
  <c r="CA144" i="12"/>
  <c r="CB144" i="12"/>
  <c r="BZ145" i="12"/>
  <c r="CA145" i="12"/>
  <c r="CB145" i="12"/>
  <c r="BZ146" i="12"/>
  <c r="CA146" i="12"/>
  <c r="CB146" i="12"/>
  <c r="BZ147" i="12"/>
  <c r="CA147" i="12"/>
  <c r="CB147" i="12"/>
  <c r="BZ148" i="12"/>
  <c r="CA148" i="12"/>
  <c r="CB148" i="12"/>
  <c r="BZ149" i="12"/>
  <c r="CA149" i="12"/>
  <c r="CB149" i="12"/>
  <c r="BZ150" i="12"/>
  <c r="CA150" i="12"/>
  <c r="CB150" i="12"/>
  <c r="BZ151" i="12"/>
  <c r="CA151" i="12"/>
  <c r="CB151" i="12"/>
  <c r="BZ152" i="12"/>
  <c r="CA152" i="12"/>
  <c r="CB152" i="12"/>
  <c r="BZ153" i="12"/>
  <c r="CA153" i="12"/>
  <c r="CB153" i="12"/>
  <c r="BZ154" i="12"/>
  <c r="CA154" i="12"/>
  <c r="CB154" i="12"/>
  <c r="BZ155" i="12"/>
  <c r="CA155" i="12"/>
  <c r="CB155" i="12"/>
  <c r="BZ156" i="12"/>
  <c r="CA156" i="12"/>
  <c r="CB156" i="12"/>
  <c r="BZ157" i="12"/>
  <c r="CA157" i="12"/>
  <c r="CB157" i="12"/>
  <c r="BZ158" i="12"/>
  <c r="CA158" i="12"/>
  <c r="CB158" i="12"/>
  <c r="BZ159" i="12"/>
  <c r="CA159" i="12"/>
  <c r="CB159" i="12"/>
  <c r="BZ160" i="12"/>
  <c r="CA160" i="12"/>
  <c r="CB160" i="12"/>
  <c r="BZ161" i="12"/>
  <c r="CA161" i="12"/>
  <c r="CB161" i="12"/>
  <c r="BZ162" i="12"/>
  <c r="CA162" i="12"/>
  <c r="CB162" i="12"/>
  <c r="BZ163" i="12"/>
  <c r="CA163" i="12"/>
  <c r="CB163" i="12"/>
  <c r="BZ164" i="12"/>
  <c r="CA164" i="12"/>
  <c r="CB164" i="12"/>
  <c r="BZ165" i="12"/>
  <c r="CA165" i="12"/>
  <c r="CB165" i="12"/>
  <c r="BZ166" i="12"/>
  <c r="CA166" i="12"/>
  <c r="CB166" i="12"/>
  <c r="BZ167" i="12"/>
  <c r="CA167" i="12"/>
  <c r="CB167" i="12"/>
  <c r="BZ168" i="12"/>
  <c r="CA168" i="12"/>
  <c r="CB168" i="12"/>
  <c r="BZ169" i="12"/>
  <c r="CA169" i="12"/>
  <c r="CB169" i="12"/>
  <c r="BZ170" i="12"/>
  <c r="CA170" i="12"/>
  <c r="CB170" i="12"/>
  <c r="BZ171" i="12"/>
  <c r="CA171" i="12"/>
  <c r="CB171" i="12"/>
  <c r="BZ172" i="12"/>
  <c r="CA172" i="12"/>
  <c r="CB172" i="12"/>
  <c r="BZ173" i="12"/>
  <c r="CA173" i="12"/>
  <c r="CB173" i="12"/>
  <c r="BZ174" i="12"/>
  <c r="CA174" i="12"/>
  <c r="CB174" i="12"/>
  <c r="BZ175" i="12"/>
  <c r="CA175" i="12"/>
  <c r="CB175" i="12"/>
  <c r="BZ176" i="12"/>
  <c r="CA176" i="12"/>
  <c r="CB176" i="12"/>
  <c r="BZ177" i="12"/>
  <c r="CA177" i="12"/>
  <c r="CB177" i="12"/>
  <c r="BZ178" i="12"/>
  <c r="CA178" i="12"/>
  <c r="CB178" i="12"/>
  <c r="BZ179" i="12"/>
  <c r="CA179" i="12"/>
  <c r="CB179" i="12"/>
  <c r="BZ180" i="12"/>
  <c r="CA180" i="12"/>
  <c r="CB180" i="12"/>
  <c r="BZ181" i="12"/>
  <c r="CA181" i="12"/>
  <c r="CB181" i="12"/>
  <c r="BZ182" i="12"/>
  <c r="CA182" i="12"/>
  <c r="CB182" i="12"/>
  <c r="BZ183" i="12"/>
  <c r="CA183" i="12"/>
  <c r="CB183" i="12"/>
  <c r="BZ184" i="12"/>
  <c r="CA184" i="12"/>
  <c r="CB184" i="12"/>
  <c r="BZ185" i="12"/>
  <c r="CA185" i="12"/>
  <c r="CB185" i="12"/>
  <c r="BZ186" i="12"/>
  <c r="CA186" i="12"/>
  <c r="CB186" i="12"/>
  <c r="BZ187" i="12"/>
  <c r="CA187" i="12"/>
  <c r="CB187" i="12"/>
  <c r="BZ188" i="12"/>
  <c r="CA188" i="12"/>
  <c r="CB188" i="12"/>
  <c r="BZ189" i="12"/>
  <c r="CA189" i="12"/>
  <c r="CB189" i="12"/>
  <c r="BZ190" i="12"/>
  <c r="CA190" i="12"/>
  <c r="CB190" i="12"/>
  <c r="BZ191" i="12"/>
  <c r="CA191" i="12"/>
  <c r="CB191" i="12"/>
  <c r="BZ192" i="12"/>
  <c r="CA192" i="12"/>
  <c r="CB192" i="12"/>
  <c r="BZ193" i="12"/>
  <c r="CA193" i="12"/>
  <c r="CB193" i="12"/>
  <c r="BZ194" i="12"/>
  <c r="CA194" i="12"/>
  <c r="CB194" i="12"/>
  <c r="BZ195" i="12"/>
  <c r="CA195" i="12"/>
  <c r="CB195" i="12"/>
  <c r="BZ196" i="12"/>
  <c r="CA196" i="12"/>
  <c r="CB196" i="12"/>
  <c r="BZ197" i="12"/>
  <c r="CA197" i="12"/>
  <c r="CB197" i="12"/>
  <c r="BZ198" i="12"/>
  <c r="CA198" i="12"/>
  <c r="CB198" i="12"/>
  <c r="BZ199" i="12"/>
  <c r="CA199" i="12"/>
  <c r="CB199" i="12"/>
  <c r="BZ200" i="12"/>
  <c r="CA200" i="12"/>
  <c r="CB200" i="12"/>
  <c r="BZ201" i="12"/>
  <c r="CA201" i="12"/>
  <c r="CB201" i="12"/>
  <c r="BZ202" i="12"/>
  <c r="CA202" i="12"/>
  <c r="CB202" i="12"/>
  <c r="BZ203" i="12"/>
  <c r="CA203" i="12"/>
  <c r="CB203" i="12"/>
  <c r="BZ204" i="12"/>
  <c r="CA204" i="12"/>
  <c r="CB204" i="12"/>
  <c r="BZ205" i="12"/>
  <c r="CA205" i="12"/>
  <c r="CB205" i="12"/>
  <c r="BZ206" i="12"/>
  <c r="CA206" i="12"/>
  <c r="CB206" i="12"/>
  <c r="BZ207" i="12"/>
  <c r="CA207" i="12"/>
  <c r="CB207" i="12"/>
  <c r="BZ208" i="12"/>
  <c r="CA208" i="12"/>
  <c r="CB208" i="12"/>
  <c r="BZ209" i="12"/>
  <c r="CA209" i="12"/>
  <c r="CB209" i="12"/>
  <c r="BZ210" i="12"/>
  <c r="CA210" i="12"/>
  <c r="CB210" i="12"/>
  <c r="BZ211" i="12"/>
  <c r="CA211" i="12"/>
  <c r="CB211" i="12"/>
  <c r="BZ212" i="12"/>
  <c r="CA212" i="12"/>
  <c r="CB212" i="12"/>
  <c r="BZ213" i="12"/>
  <c r="CA213" i="12"/>
  <c r="CB213" i="12"/>
  <c r="BZ214" i="12"/>
  <c r="CA214" i="12"/>
  <c r="CB214" i="12"/>
  <c r="BZ215" i="12"/>
  <c r="CA215" i="12"/>
  <c r="CB215" i="12"/>
  <c r="BZ216" i="12"/>
  <c r="CA216" i="12"/>
  <c r="CB216" i="12"/>
  <c r="BZ217" i="12"/>
  <c r="CA217" i="12"/>
  <c r="CB217" i="12"/>
  <c r="BZ218" i="12"/>
  <c r="CA218" i="12"/>
  <c r="CB218" i="12"/>
  <c r="BZ219" i="12"/>
  <c r="CA219" i="12"/>
  <c r="CB219" i="12"/>
  <c r="BZ220" i="12"/>
  <c r="CA220" i="12"/>
  <c r="CB220" i="12"/>
  <c r="BZ221" i="12"/>
  <c r="CA221" i="12"/>
  <c r="CB221" i="12"/>
  <c r="BZ222" i="12"/>
  <c r="CA222" i="12"/>
  <c r="CB222" i="12"/>
  <c r="BZ223" i="12"/>
  <c r="CA223" i="12"/>
  <c r="CB223" i="12"/>
  <c r="BZ224" i="12"/>
  <c r="CA224" i="12"/>
  <c r="CB224" i="12"/>
  <c r="BZ225" i="12"/>
  <c r="CA225" i="12"/>
  <c r="CB225" i="12"/>
  <c r="BZ226" i="12"/>
  <c r="CA226" i="12"/>
  <c r="CB226" i="12"/>
  <c r="BZ227" i="12"/>
  <c r="CA227" i="12"/>
  <c r="CB227" i="12"/>
  <c r="BZ228" i="12"/>
  <c r="CA228" i="12"/>
  <c r="CB228" i="12"/>
  <c r="BZ229" i="12"/>
  <c r="CA229" i="12"/>
  <c r="CB229" i="12"/>
  <c r="BZ230" i="12"/>
  <c r="CA230" i="12"/>
  <c r="CB230" i="12"/>
  <c r="BZ231" i="12"/>
  <c r="CA231" i="12"/>
  <c r="CB231" i="12"/>
  <c r="BZ232" i="12"/>
  <c r="CA232" i="12"/>
  <c r="CB232" i="12"/>
  <c r="BZ233" i="12"/>
  <c r="CA233" i="12"/>
  <c r="CB233" i="12"/>
  <c r="BZ234" i="12"/>
  <c r="CA234" i="12"/>
  <c r="CB234" i="12"/>
  <c r="BZ235" i="12"/>
  <c r="CA235" i="12"/>
  <c r="CB235" i="12"/>
  <c r="BZ236" i="12"/>
  <c r="CA236" i="12"/>
  <c r="CB236" i="12"/>
  <c r="BZ237" i="12"/>
  <c r="CA237" i="12"/>
  <c r="CB237" i="12"/>
  <c r="BZ238" i="12"/>
  <c r="CA238" i="12"/>
  <c r="CB238" i="12"/>
  <c r="BZ239" i="12"/>
  <c r="CA239" i="12"/>
  <c r="CB239" i="12"/>
  <c r="BZ240" i="12"/>
  <c r="CA240" i="12"/>
  <c r="CB240" i="12"/>
  <c r="BZ241" i="12"/>
  <c r="CA241" i="12"/>
  <c r="CB241" i="12"/>
  <c r="BZ242" i="12"/>
  <c r="CA242" i="12"/>
  <c r="CB242" i="12"/>
  <c r="BZ243" i="12"/>
  <c r="CA243" i="12"/>
  <c r="CB243" i="12"/>
  <c r="BZ244" i="12"/>
  <c r="CA244" i="12"/>
  <c r="CB244" i="12"/>
  <c r="BZ245" i="12"/>
  <c r="CA245" i="12"/>
  <c r="CB245" i="12"/>
  <c r="BZ246" i="12"/>
  <c r="CA246" i="12"/>
  <c r="CB246" i="12"/>
  <c r="BZ247" i="12"/>
  <c r="CA247" i="12"/>
  <c r="CB247" i="12"/>
  <c r="BZ248" i="12"/>
  <c r="CA248" i="12"/>
  <c r="CB248" i="12"/>
  <c r="BZ249" i="12"/>
  <c r="CA249" i="12"/>
  <c r="CB249" i="12"/>
  <c r="BZ250" i="12"/>
  <c r="CA250" i="12"/>
  <c r="CB250" i="12"/>
  <c r="BZ251" i="12"/>
  <c r="CA251" i="12"/>
  <c r="CB251" i="12"/>
  <c r="BZ252" i="12"/>
  <c r="CA252" i="12"/>
  <c r="CB252" i="12"/>
  <c r="BZ253" i="12"/>
  <c r="CA253" i="12"/>
  <c r="CB253" i="12"/>
  <c r="BZ254" i="12"/>
  <c r="CA254" i="12"/>
  <c r="CB254" i="12"/>
  <c r="BZ255" i="12"/>
  <c r="CA255" i="12"/>
  <c r="CB255" i="12"/>
  <c r="BZ256" i="12"/>
  <c r="CA256" i="12"/>
  <c r="CB256" i="12"/>
  <c r="BZ257" i="12"/>
  <c r="CA257" i="12"/>
  <c r="CB257" i="12"/>
  <c r="BZ258" i="12"/>
  <c r="CA258" i="12"/>
  <c r="CB258" i="12"/>
  <c r="BZ259" i="12"/>
  <c r="CA259" i="12"/>
  <c r="CB259" i="12"/>
  <c r="BZ260" i="12"/>
  <c r="CA260" i="12"/>
  <c r="CB260" i="12"/>
  <c r="BZ261" i="12"/>
  <c r="CA261" i="12"/>
  <c r="CB261" i="12"/>
  <c r="BZ262" i="12"/>
  <c r="CA262" i="12"/>
  <c r="CB262" i="12"/>
  <c r="BZ263" i="12"/>
  <c r="CA263" i="12"/>
  <c r="CB263" i="12"/>
  <c r="BZ264" i="12"/>
  <c r="CA264" i="12"/>
  <c r="CB264" i="12"/>
  <c r="BZ265" i="12"/>
  <c r="CA265" i="12"/>
  <c r="CB265" i="12"/>
  <c r="BZ266" i="12"/>
  <c r="CA266" i="12"/>
  <c r="CB266" i="12"/>
  <c r="BZ267" i="12"/>
  <c r="CA267" i="12"/>
  <c r="CB267" i="12"/>
  <c r="BZ268" i="12"/>
  <c r="CA268" i="12"/>
  <c r="CB268" i="12"/>
  <c r="BZ269" i="12"/>
  <c r="CA269" i="12"/>
  <c r="CB269" i="12"/>
  <c r="BZ270" i="12"/>
  <c r="CA270" i="12"/>
  <c r="CB270" i="12"/>
  <c r="BZ271" i="12"/>
  <c r="CA271" i="12"/>
  <c r="CB271" i="12"/>
  <c r="BZ272" i="12"/>
  <c r="CA272" i="12"/>
  <c r="CB272" i="12"/>
  <c r="BZ273" i="12"/>
  <c r="CA273" i="12"/>
  <c r="CB273" i="12"/>
  <c r="BZ274" i="12"/>
  <c r="CA274" i="12"/>
  <c r="CB274" i="12"/>
  <c r="BZ275" i="12"/>
  <c r="CA275" i="12"/>
  <c r="CB275" i="12"/>
  <c r="BZ276" i="12"/>
  <c r="CA276" i="12"/>
  <c r="CB276" i="12"/>
  <c r="BZ277" i="12"/>
  <c r="CA277" i="12"/>
  <c r="CB277" i="12"/>
  <c r="BZ278" i="12"/>
  <c r="CA278" i="12"/>
  <c r="CB278" i="12"/>
  <c r="BZ279" i="12"/>
  <c r="CA279" i="12"/>
  <c r="CB279" i="12"/>
  <c r="BZ280" i="12"/>
  <c r="CA280" i="12"/>
  <c r="CB280" i="12"/>
  <c r="BZ281" i="12"/>
  <c r="CA281" i="12"/>
  <c r="CB281" i="12"/>
  <c r="BZ282" i="12"/>
  <c r="CA282" i="12"/>
  <c r="CB282" i="12"/>
  <c r="BZ283" i="12"/>
  <c r="CA283" i="12"/>
  <c r="CB283" i="12"/>
  <c r="BZ284" i="12"/>
  <c r="CA284" i="12"/>
  <c r="CB284" i="12"/>
  <c r="BZ285" i="12"/>
  <c r="CA285" i="12"/>
  <c r="CB285" i="12"/>
  <c r="BZ286" i="12"/>
  <c r="CA286" i="12"/>
  <c r="CB286" i="12"/>
  <c r="BZ287" i="12"/>
  <c r="CA287" i="12"/>
  <c r="CB287" i="12"/>
  <c r="BZ288" i="12"/>
  <c r="CA288" i="12"/>
  <c r="CB288" i="12"/>
  <c r="BZ289" i="12"/>
  <c r="CA289" i="12"/>
  <c r="CB289" i="12"/>
  <c r="BZ290" i="12"/>
  <c r="CA290" i="12"/>
  <c r="CB290" i="12"/>
  <c r="BZ291" i="12"/>
  <c r="CA291" i="12"/>
  <c r="CB291" i="12"/>
  <c r="BZ292" i="12"/>
  <c r="CA292" i="12"/>
  <c r="CB292" i="12"/>
  <c r="BZ293" i="12"/>
  <c r="CA293" i="12"/>
  <c r="CB293" i="12"/>
  <c r="BZ294" i="12"/>
  <c r="CA294" i="12"/>
  <c r="CB294" i="12"/>
  <c r="BZ295" i="12"/>
  <c r="CA295" i="12"/>
  <c r="CB295" i="12"/>
  <c r="BZ296" i="12"/>
  <c r="CA296" i="12"/>
  <c r="CB296" i="12"/>
  <c r="BZ297" i="12"/>
  <c r="CA297" i="12"/>
  <c r="CB297" i="12"/>
  <c r="BZ298" i="12"/>
  <c r="CA298" i="12"/>
  <c r="CB298" i="12"/>
  <c r="BZ299" i="12"/>
  <c r="CA299" i="12"/>
  <c r="CB299" i="12"/>
  <c r="BZ300" i="12"/>
  <c r="CA300" i="12"/>
  <c r="CB300" i="12"/>
  <c r="BZ301" i="12"/>
  <c r="CA301" i="12"/>
  <c r="CB301" i="12"/>
  <c r="BZ302" i="12"/>
  <c r="CA302" i="12"/>
  <c r="CB302" i="12"/>
  <c r="BZ303" i="12"/>
  <c r="CA303" i="12"/>
  <c r="CB303" i="12"/>
  <c r="BZ304" i="12"/>
  <c r="CA304" i="12"/>
  <c r="CB304" i="12"/>
  <c r="BZ305" i="12"/>
  <c r="CA305" i="12"/>
  <c r="CB305" i="12"/>
  <c r="BZ306" i="12"/>
  <c r="CA306" i="12"/>
  <c r="CB306" i="12"/>
  <c r="BZ307" i="12"/>
  <c r="CA307" i="12"/>
  <c r="CB307" i="12"/>
  <c r="BZ308" i="12"/>
  <c r="CA308" i="12"/>
  <c r="CB308" i="12"/>
  <c r="BZ309" i="12"/>
  <c r="CA309" i="12"/>
  <c r="CB309" i="12"/>
  <c r="BZ310" i="12"/>
  <c r="CA310" i="12"/>
  <c r="CB310" i="12"/>
  <c r="BZ311" i="12"/>
  <c r="CA311" i="12"/>
  <c r="CB311" i="12"/>
  <c r="BZ312" i="12"/>
  <c r="CA312" i="12"/>
  <c r="CB312" i="12"/>
  <c r="BZ313" i="12"/>
  <c r="CA313" i="12"/>
  <c r="CB313" i="12"/>
  <c r="BZ314" i="12"/>
  <c r="CA314" i="12"/>
  <c r="CB314" i="12"/>
  <c r="BZ315" i="12"/>
  <c r="CA315" i="12"/>
  <c r="CB315" i="12"/>
  <c r="BZ316" i="12"/>
  <c r="CA316" i="12"/>
  <c r="CB316" i="12"/>
  <c r="BZ317" i="12"/>
  <c r="CA317" i="12"/>
  <c r="CB317" i="12"/>
  <c r="BZ318" i="12"/>
  <c r="CA318" i="12"/>
  <c r="CB318" i="12"/>
  <c r="BZ319" i="12"/>
  <c r="CA319" i="12"/>
  <c r="CB319" i="12"/>
  <c r="BZ320" i="12"/>
  <c r="CA320" i="12"/>
  <c r="CB320" i="12"/>
  <c r="BZ321" i="12"/>
  <c r="CA321" i="12"/>
  <c r="CB321" i="12"/>
  <c r="BZ322" i="12"/>
  <c r="CA322" i="12"/>
  <c r="CB322" i="12"/>
  <c r="BZ323" i="12"/>
  <c r="CA323" i="12"/>
  <c r="CB323" i="12"/>
  <c r="BZ324" i="12"/>
  <c r="CA324" i="12"/>
  <c r="CB324" i="12"/>
  <c r="BZ325" i="12"/>
  <c r="CA325" i="12"/>
  <c r="CB325" i="12"/>
  <c r="BZ326" i="12"/>
  <c r="CA326" i="12"/>
  <c r="CB326" i="12"/>
  <c r="BZ327" i="12"/>
  <c r="CA327" i="12"/>
  <c r="CB327" i="12"/>
  <c r="BZ328" i="12"/>
  <c r="CA328" i="12"/>
  <c r="CB328" i="12"/>
  <c r="BZ329" i="12"/>
  <c r="CA329" i="12"/>
  <c r="CB329" i="12"/>
  <c r="BZ330" i="12"/>
  <c r="CA330" i="12"/>
  <c r="CB330" i="12"/>
  <c r="BZ331" i="12"/>
  <c r="CA331" i="12"/>
  <c r="CB331" i="12"/>
  <c r="BZ332" i="12"/>
  <c r="CA332" i="12"/>
  <c r="CB332" i="12"/>
  <c r="BZ333" i="12"/>
  <c r="CA333" i="12"/>
  <c r="CB333" i="12"/>
  <c r="BZ334" i="12"/>
  <c r="CA334" i="12"/>
  <c r="CB334" i="12"/>
  <c r="BZ335" i="12"/>
  <c r="CA335" i="12"/>
  <c r="CB335" i="12"/>
  <c r="BZ336" i="12"/>
  <c r="CA336" i="12"/>
  <c r="CB336" i="12"/>
  <c r="BZ337" i="12"/>
  <c r="CA337" i="12"/>
  <c r="CB337" i="12"/>
  <c r="BZ338" i="12"/>
  <c r="CA338" i="12"/>
  <c r="CB338" i="12"/>
  <c r="BZ339" i="12"/>
  <c r="CA339" i="12"/>
  <c r="CB339" i="12"/>
  <c r="BZ340" i="12"/>
  <c r="CA340" i="12"/>
  <c r="CB340" i="12"/>
  <c r="BZ341" i="12"/>
  <c r="CA341" i="12"/>
  <c r="CB341" i="12"/>
  <c r="BZ342" i="12"/>
  <c r="CA342" i="12"/>
  <c r="CB342" i="12"/>
  <c r="BZ343" i="12"/>
  <c r="CA343" i="12"/>
  <c r="CB343" i="12"/>
  <c r="BZ344" i="12"/>
  <c r="CA344" i="12"/>
  <c r="CB344" i="12"/>
  <c r="BZ345" i="12"/>
  <c r="CA345" i="12"/>
  <c r="CB345" i="12"/>
  <c r="BZ346" i="12"/>
  <c r="CA346" i="12"/>
  <c r="CB346" i="12"/>
  <c r="BZ347" i="12"/>
  <c r="CA347" i="12"/>
  <c r="CB347" i="12"/>
  <c r="BZ348" i="12"/>
  <c r="CA348" i="12"/>
  <c r="CB348" i="12"/>
  <c r="BZ349" i="12"/>
  <c r="CA349" i="12"/>
  <c r="CB349" i="12"/>
  <c r="BZ350" i="12"/>
  <c r="CA350" i="12"/>
  <c r="CB350" i="12"/>
  <c r="BZ351" i="12"/>
  <c r="CA351" i="12"/>
  <c r="CB351" i="12"/>
  <c r="CA9" i="12"/>
  <c r="CB9" i="12"/>
  <c r="BZ9" i="12"/>
  <c r="AQ351" i="12"/>
  <c r="AR351" i="12" s="1"/>
  <c r="AP351" i="12"/>
  <c r="Z351" i="12"/>
  <c r="H7" i="17" s="1"/>
  <c r="AR10" i="12"/>
  <c r="AR11" i="12"/>
  <c r="AR12" i="12"/>
  <c r="AR13" i="12"/>
  <c r="AR14" i="12"/>
  <c r="AR15" i="12"/>
  <c r="AR16" i="12"/>
  <c r="AR17" i="12"/>
  <c r="AR18" i="12"/>
  <c r="AR19" i="12"/>
  <c r="AR20" i="12"/>
  <c r="AR21" i="12"/>
  <c r="AR22" i="12"/>
  <c r="AR23" i="12"/>
  <c r="AR24" i="12"/>
  <c r="AR25" i="12"/>
  <c r="AR26" i="12"/>
  <c r="AR27" i="12"/>
  <c r="AR28" i="12"/>
  <c r="AR29" i="12"/>
  <c r="AR30" i="12"/>
  <c r="AR31" i="12"/>
  <c r="AR32" i="12"/>
  <c r="AR33" i="12"/>
  <c r="AR34" i="12"/>
  <c r="AR35" i="12"/>
  <c r="AR36" i="12"/>
  <c r="AR37" i="12"/>
  <c r="AR38" i="12"/>
  <c r="AR39" i="12"/>
  <c r="AR40" i="12"/>
  <c r="AR41" i="12"/>
  <c r="AR42" i="12"/>
  <c r="AR43" i="12"/>
  <c r="AR44" i="12"/>
  <c r="AR45" i="12"/>
  <c r="AR46" i="12"/>
  <c r="AR47" i="12"/>
  <c r="AR48" i="12"/>
  <c r="AR49" i="12"/>
  <c r="AR50" i="12"/>
  <c r="AR51" i="12"/>
  <c r="AR52" i="12"/>
  <c r="AR53" i="12"/>
  <c r="AR54" i="12"/>
  <c r="AR55" i="12"/>
  <c r="AR56" i="12"/>
  <c r="AR57" i="12"/>
  <c r="AR58" i="12"/>
  <c r="AR59" i="12"/>
  <c r="AR60" i="12"/>
  <c r="AR61" i="12"/>
  <c r="AR62" i="12"/>
  <c r="AR63" i="12"/>
  <c r="AR64" i="12"/>
  <c r="AR65" i="12"/>
  <c r="AR66" i="12"/>
  <c r="AR67" i="12"/>
  <c r="AR68" i="12"/>
  <c r="AR69" i="12"/>
  <c r="AR70" i="12"/>
  <c r="AR71" i="12"/>
  <c r="AR72" i="12"/>
  <c r="AR73" i="12"/>
  <c r="AR74" i="12"/>
  <c r="AR75" i="12"/>
  <c r="AR76" i="12"/>
  <c r="AR77" i="12"/>
  <c r="AR78" i="12"/>
  <c r="AR79" i="12"/>
  <c r="AR80" i="12"/>
  <c r="AR81" i="12"/>
  <c r="AR82" i="12"/>
  <c r="AR83" i="12"/>
  <c r="AR84" i="12"/>
  <c r="AR85" i="12"/>
  <c r="AR86" i="12"/>
  <c r="AR87" i="12"/>
  <c r="AR88" i="12"/>
  <c r="AR89" i="12"/>
  <c r="AR90" i="12"/>
  <c r="AR91" i="12"/>
  <c r="AR92" i="12"/>
  <c r="AR93" i="12"/>
  <c r="AR94" i="12"/>
  <c r="AR95" i="12"/>
  <c r="AR96" i="12"/>
  <c r="AR97" i="12"/>
  <c r="AR98" i="12"/>
  <c r="AR99" i="12"/>
  <c r="AR100" i="12"/>
  <c r="AR101" i="12"/>
  <c r="AR102" i="12"/>
  <c r="AR103" i="12"/>
  <c r="AR104" i="12"/>
  <c r="AR105" i="12"/>
  <c r="AR106" i="12"/>
  <c r="AR107" i="12"/>
  <c r="AR108" i="12"/>
  <c r="AR109" i="12"/>
  <c r="AR110" i="12"/>
  <c r="AR111" i="12"/>
  <c r="AR112" i="12"/>
  <c r="AR113" i="12"/>
  <c r="AR114" i="12"/>
  <c r="AR115" i="12"/>
  <c r="AR116" i="12"/>
  <c r="AR117" i="12"/>
  <c r="AR118" i="12"/>
  <c r="AR119" i="12"/>
  <c r="AR120" i="12"/>
  <c r="AR121" i="12"/>
  <c r="AR122" i="12"/>
  <c r="AR123" i="12"/>
  <c r="AR124" i="12"/>
  <c r="AR125" i="12"/>
  <c r="AR126" i="12"/>
  <c r="AR127" i="12"/>
  <c r="AR128" i="12"/>
  <c r="AR129" i="12"/>
  <c r="AR130" i="12"/>
  <c r="AR131" i="12"/>
  <c r="AR132" i="12"/>
  <c r="AR133" i="12"/>
  <c r="AR134" i="12"/>
  <c r="AR135" i="12"/>
  <c r="AR136" i="12"/>
  <c r="AR137" i="12"/>
  <c r="AR138" i="12"/>
  <c r="AR139" i="12"/>
  <c r="AR140" i="12"/>
  <c r="AR141" i="12"/>
  <c r="AR142" i="12"/>
  <c r="AR143" i="12"/>
  <c r="AR144" i="12"/>
  <c r="AR145" i="12"/>
  <c r="AR146" i="12"/>
  <c r="AR147" i="12"/>
  <c r="AR148" i="12"/>
  <c r="AR149" i="12"/>
  <c r="AR150" i="12"/>
  <c r="AR151" i="12"/>
  <c r="AR152" i="12"/>
  <c r="AR153" i="12"/>
  <c r="AR154" i="12"/>
  <c r="AR155" i="12"/>
  <c r="AR156" i="12"/>
  <c r="AR157" i="12"/>
  <c r="AR158" i="12"/>
  <c r="AR159" i="12"/>
  <c r="AR160" i="12"/>
  <c r="AR161" i="12"/>
  <c r="AR162" i="12"/>
  <c r="AR163" i="12"/>
  <c r="AR164" i="12"/>
  <c r="AR165" i="12"/>
  <c r="AR166" i="12"/>
  <c r="AR167" i="12"/>
  <c r="AR168" i="12"/>
  <c r="AR169" i="12"/>
  <c r="AR170" i="12"/>
  <c r="AR171" i="12"/>
  <c r="AR172" i="12"/>
  <c r="AR173" i="12"/>
  <c r="AR174" i="12"/>
  <c r="AR175" i="12"/>
  <c r="AR176" i="12"/>
  <c r="AR177" i="12"/>
  <c r="AR178" i="12"/>
  <c r="AR179" i="12"/>
  <c r="AR180" i="12"/>
  <c r="AR181" i="12"/>
  <c r="AR182" i="12"/>
  <c r="AR183" i="12"/>
  <c r="AR184" i="12"/>
  <c r="AR185" i="12"/>
  <c r="AR186" i="12"/>
  <c r="AR187" i="12"/>
  <c r="AR188" i="12"/>
  <c r="AR189" i="12"/>
  <c r="AR190" i="12"/>
  <c r="AR191" i="12"/>
  <c r="AR192" i="12"/>
  <c r="AR193" i="12"/>
  <c r="AR194" i="12"/>
  <c r="AR195" i="12"/>
  <c r="AR196" i="12"/>
  <c r="AR197" i="12"/>
  <c r="AR198" i="12"/>
  <c r="AR199" i="12"/>
  <c r="AR200" i="12"/>
  <c r="AR201" i="12"/>
  <c r="AR202" i="12"/>
  <c r="AR203" i="12"/>
  <c r="AR204" i="12"/>
  <c r="AR205" i="12"/>
  <c r="AR206" i="12"/>
  <c r="AR207" i="12"/>
  <c r="AR208" i="12"/>
  <c r="AR209" i="12"/>
  <c r="AR210" i="12"/>
  <c r="AR211" i="12"/>
  <c r="AR212" i="12"/>
  <c r="AR213" i="12"/>
  <c r="AR214" i="12"/>
  <c r="AR215" i="12"/>
  <c r="AR216" i="12"/>
  <c r="AR217" i="12"/>
  <c r="AR218" i="12"/>
  <c r="AR219" i="12"/>
  <c r="AR220" i="12"/>
  <c r="AR221" i="12"/>
  <c r="AR222" i="12"/>
  <c r="AR223" i="12"/>
  <c r="AR224" i="12"/>
  <c r="AR225" i="12"/>
  <c r="AR226" i="12"/>
  <c r="AR227" i="12"/>
  <c r="AR228" i="12"/>
  <c r="AR229" i="12"/>
  <c r="AR230" i="12"/>
  <c r="AR231" i="12"/>
  <c r="AR232" i="12"/>
  <c r="AR233" i="12"/>
  <c r="AR234" i="12"/>
  <c r="AR235" i="12"/>
  <c r="AR236" i="12"/>
  <c r="AR237" i="12"/>
  <c r="AR238" i="12"/>
  <c r="AR239" i="12"/>
  <c r="AR240" i="12"/>
  <c r="AR241" i="12"/>
  <c r="AR242" i="12"/>
  <c r="AR243" i="12"/>
  <c r="AR244" i="12"/>
  <c r="AR245" i="12"/>
  <c r="AR246" i="12"/>
  <c r="AR247" i="12"/>
  <c r="AR248" i="12"/>
  <c r="AR249" i="12"/>
  <c r="AR250" i="12"/>
  <c r="AR251" i="12"/>
  <c r="AR252" i="12"/>
  <c r="AR253" i="12"/>
  <c r="AR254" i="12"/>
  <c r="AR255" i="12"/>
  <c r="AR256" i="12"/>
  <c r="AR257" i="12"/>
  <c r="AR258" i="12"/>
  <c r="AR259" i="12"/>
  <c r="AR260" i="12"/>
  <c r="AR261" i="12"/>
  <c r="AR262" i="12"/>
  <c r="AR263" i="12"/>
  <c r="AR264" i="12"/>
  <c r="AR265" i="12"/>
  <c r="AR266" i="12"/>
  <c r="AR267" i="12"/>
  <c r="AR268" i="12"/>
  <c r="AR269" i="12"/>
  <c r="AR270" i="12"/>
  <c r="AR271" i="12"/>
  <c r="AR272" i="12"/>
  <c r="AR273" i="12"/>
  <c r="AR274" i="12"/>
  <c r="AR275" i="12"/>
  <c r="AR276" i="12"/>
  <c r="AR277" i="12"/>
  <c r="AR278" i="12"/>
  <c r="AR279" i="12"/>
  <c r="AR280" i="12"/>
  <c r="AR281" i="12"/>
  <c r="AR282" i="12"/>
  <c r="AR283" i="12"/>
  <c r="AR284" i="12"/>
  <c r="AR285" i="12"/>
  <c r="AR286" i="12"/>
  <c r="AR287" i="12"/>
  <c r="AR288" i="12"/>
  <c r="AR289" i="12"/>
  <c r="AR290" i="12"/>
  <c r="AR291" i="12"/>
  <c r="AR292" i="12"/>
  <c r="AR293" i="12"/>
  <c r="AR294" i="12"/>
  <c r="AR295" i="12"/>
  <c r="AR296" i="12"/>
  <c r="AR297" i="12"/>
  <c r="AR298" i="12"/>
  <c r="AR299" i="12"/>
  <c r="AR300" i="12"/>
  <c r="AR301" i="12"/>
  <c r="AR302" i="12"/>
  <c r="AR303" i="12"/>
  <c r="AR304" i="12"/>
  <c r="AR305" i="12"/>
  <c r="AR306" i="12"/>
  <c r="AR307" i="12"/>
  <c r="AR308" i="12"/>
  <c r="AR309" i="12"/>
  <c r="AR310" i="12"/>
  <c r="AR311" i="12"/>
  <c r="AR312" i="12"/>
  <c r="AR313" i="12"/>
  <c r="AR314" i="12"/>
  <c r="AR315" i="12"/>
  <c r="AR316" i="12"/>
  <c r="AR317" i="12"/>
  <c r="AR318" i="12"/>
  <c r="AR319" i="12"/>
  <c r="AR320" i="12"/>
  <c r="AR321" i="12"/>
  <c r="AR322" i="12"/>
  <c r="AR323" i="12"/>
  <c r="AR324" i="12"/>
  <c r="AR325" i="12"/>
  <c r="AR326" i="12"/>
  <c r="AR327" i="12"/>
  <c r="AR328" i="12"/>
  <c r="AR329" i="12"/>
  <c r="AR330" i="12"/>
  <c r="AR331" i="12"/>
  <c r="AR332" i="12"/>
  <c r="AR333" i="12"/>
  <c r="AR334" i="12"/>
  <c r="AR335" i="12"/>
  <c r="AR336" i="12"/>
  <c r="AR337" i="12"/>
  <c r="AR338" i="12"/>
  <c r="AR339" i="12"/>
  <c r="AR340" i="12"/>
  <c r="AR341" i="12"/>
  <c r="AR342" i="12"/>
  <c r="AR343" i="12"/>
  <c r="AR344" i="12"/>
  <c r="AR345" i="12"/>
  <c r="AR346" i="12"/>
  <c r="AR347" i="12"/>
  <c r="AR348" i="12"/>
  <c r="AR349" i="12"/>
  <c r="AR350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32" i="12"/>
  <c r="Z33" i="12"/>
  <c r="Z34" i="12"/>
  <c r="Z35" i="12"/>
  <c r="Z36" i="12"/>
  <c r="Z37" i="12"/>
  <c r="Z38" i="12"/>
  <c r="Z39" i="12"/>
  <c r="Z40" i="12"/>
  <c r="Z41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56" i="12"/>
  <c r="Z57" i="12"/>
  <c r="Z58" i="12"/>
  <c r="Z59" i="12"/>
  <c r="Z60" i="12"/>
  <c r="Z61" i="12"/>
  <c r="Z62" i="12"/>
  <c r="Z63" i="12"/>
  <c r="Z64" i="12"/>
  <c r="Z65" i="12"/>
  <c r="Z66" i="12"/>
  <c r="Z67" i="12"/>
  <c r="Z68" i="12"/>
  <c r="Z69" i="12"/>
  <c r="Z70" i="12"/>
  <c r="Z71" i="12"/>
  <c r="Z72" i="12"/>
  <c r="Z73" i="12"/>
  <c r="Z74" i="12"/>
  <c r="Z75" i="12"/>
  <c r="Z76" i="12"/>
  <c r="Z77" i="12"/>
  <c r="Z78" i="12"/>
  <c r="Z79" i="12"/>
  <c r="Z80" i="12"/>
  <c r="Z81" i="12"/>
  <c r="Z82" i="12"/>
  <c r="Z83" i="12"/>
  <c r="Z84" i="12"/>
  <c r="Z85" i="12"/>
  <c r="Z86" i="12"/>
  <c r="Z87" i="12"/>
  <c r="Z88" i="12"/>
  <c r="Z89" i="12"/>
  <c r="Z90" i="12"/>
  <c r="Z91" i="12"/>
  <c r="Z92" i="12"/>
  <c r="Z93" i="12"/>
  <c r="Z94" i="12"/>
  <c r="Z95" i="12"/>
  <c r="Z96" i="12"/>
  <c r="Z97" i="12"/>
  <c r="Z98" i="12"/>
  <c r="Z99" i="12"/>
  <c r="Z100" i="12"/>
  <c r="Z101" i="12"/>
  <c r="Z102" i="12"/>
  <c r="Z103" i="12"/>
  <c r="Z104" i="12"/>
  <c r="Z105" i="12"/>
  <c r="Z106" i="12"/>
  <c r="Z107" i="12"/>
  <c r="Z108" i="12"/>
  <c r="Z109" i="12"/>
  <c r="Z110" i="12"/>
  <c r="Z111" i="12"/>
  <c r="Z112" i="12"/>
  <c r="Z113" i="12"/>
  <c r="Z114" i="12"/>
  <c r="Z115" i="12"/>
  <c r="Z116" i="12"/>
  <c r="Z117" i="12"/>
  <c r="Z118" i="12"/>
  <c r="Z119" i="12"/>
  <c r="Z120" i="12"/>
  <c r="Z121" i="12"/>
  <c r="Z122" i="12"/>
  <c r="Z123" i="12"/>
  <c r="Z124" i="12"/>
  <c r="Z125" i="12"/>
  <c r="Z126" i="12"/>
  <c r="Z127" i="12"/>
  <c r="Z128" i="12"/>
  <c r="Z129" i="12"/>
  <c r="Z130" i="12"/>
  <c r="Z131" i="12"/>
  <c r="Z132" i="12"/>
  <c r="Z133" i="12"/>
  <c r="Z134" i="12"/>
  <c r="Z135" i="12"/>
  <c r="Z136" i="12"/>
  <c r="C78" i="11" s="1"/>
  <c r="Z137" i="12"/>
  <c r="Z138" i="12"/>
  <c r="Z139" i="12"/>
  <c r="Z140" i="12"/>
  <c r="Z141" i="12"/>
  <c r="Z142" i="12"/>
  <c r="Z143" i="12"/>
  <c r="Z144" i="12"/>
  <c r="Z145" i="12"/>
  <c r="Z146" i="12"/>
  <c r="Z147" i="12"/>
  <c r="Z148" i="12"/>
  <c r="Z149" i="12"/>
  <c r="Z150" i="12"/>
  <c r="Z151" i="12"/>
  <c r="Z152" i="12"/>
  <c r="Z153" i="12"/>
  <c r="Z154" i="12"/>
  <c r="Z155" i="12"/>
  <c r="Z156" i="12"/>
  <c r="Z157" i="12"/>
  <c r="Z158" i="12"/>
  <c r="Z159" i="12"/>
  <c r="Z160" i="12"/>
  <c r="Z161" i="12"/>
  <c r="Z162" i="12"/>
  <c r="Z163" i="12"/>
  <c r="Z164" i="12"/>
  <c r="Z165" i="12"/>
  <c r="Z166" i="12"/>
  <c r="Z167" i="12"/>
  <c r="Z168" i="12"/>
  <c r="Z169" i="12"/>
  <c r="Z170" i="12"/>
  <c r="Z171" i="12"/>
  <c r="Z172" i="12"/>
  <c r="Z173" i="12"/>
  <c r="Z174" i="12"/>
  <c r="Z175" i="12"/>
  <c r="Z176" i="12"/>
  <c r="Z177" i="12"/>
  <c r="Z178" i="12"/>
  <c r="Z179" i="12"/>
  <c r="Z180" i="12"/>
  <c r="Z181" i="12"/>
  <c r="Z182" i="12"/>
  <c r="Z183" i="12"/>
  <c r="Z184" i="12"/>
  <c r="Z185" i="12"/>
  <c r="Z186" i="12"/>
  <c r="Z187" i="12"/>
  <c r="Z188" i="12"/>
  <c r="Z189" i="12"/>
  <c r="Z190" i="12"/>
  <c r="Z191" i="12"/>
  <c r="Z192" i="12"/>
  <c r="Z193" i="12"/>
  <c r="Z194" i="12"/>
  <c r="Z195" i="12"/>
  <c r="Z196" i="12"/>
  <c r="Z197" i="12"/>
  <c r="Z198" i="12"/>
  <c r="Z199" i="12"/>
  <c r="Z200" i="12"/>
  <c r="Z201" i="12"/>
  <c r="Z202" i="12"/>
  <c r="Z203" i="12"/>
  <c r="Z204" i="12"/>
  <c r="Z205" i="12"/>
  <c r="Z206" i="12"/>
  <c r="Z207" i="12"/>
  <c r="Z208" i="12"/>
  <c r="Z209" i="12"/>
  <c r="Z210" i="12"/>
  <c r="Z211" i="12"/>
  <c r="Z212" i="12"/>
  <c r="Z213" i="12"/>
  <c r="Z214" i="12"/>
  <c r="Z215" i="12"/>
  <c r="Z216" i="12"/>
  <c r="Z217" i="12"/>
  <c r="Z218" i="12"/>
  <c r="Z219" i="12"/>
  <c r="Z220" i="12"/>
  <c r="Z221" i="12"/>
  <c r="Z222" i="12"/>
  <c r="Z223" i="12"/>
  <c r="Z224" i="12"/>
  <c r="Z225" i="12"/>
  <c r="Z226" i="12"/>
  <c r="Z227" i="12"/>
  <c r="Z228" i="12"/>
  <c r="Z229" i="12"/>
  <c r="Z230" i="12"/>
  <c r="Z231" i="12"/>
  <c r="Z232" i="12"/>
  <c r="Z233" i="12"/>
  <c r="Z234" i="12"/>
  <c r="Z235" i="12"/>
  <c r="Z236" i="12"/>
  <c r="Z237" i="12"/>
  <c r="Z238" i="12"/>
  <c r="Z239" i="12"/>
  <c r="Z240" i="12"/>
  <c r="Z241" i="12"/>
  <c r="Z242" i="12"/>
  <c r="Z243" i="12"/>
  <c r="Z244" i="12"/>
  <c r="Z245" i="12"/>
  <c r="Z246" i="12"/>
  <c r="Z247" i="12"/>
  <c r="Z248" i="12"/>
  <c r="Z249" i="12"/>
  <c r="Z250" i="12"/>
  <c r="Z251" i="12"/>
  <c r="Z252" i="12"/>
  <c r="Z253" i="12"/>
  <c r="Z254" i="12"/>
  <c r="Z255" i="12"/>
  <c r="Z256" i="12"/>
  <c r="Z257" i="12"/>
  <c r="Z258" i="12"/>
  <c r="Z259" i="12"/>
  <c r="Z260" i="12"/>
  <c r="Z261" i="12"/>
  <c r="Z262" i="12"/>
  <c r="Z263" i="12"/>
  <c r="Z264" i="12"/>
  <c r="Z265" i="12"/>
  <c r="Z266" i="12"/>
  <c r="Z267" i="12"/>
  <c r="Z268" i="12"/>
  <c r="Z269" i="12"/>
  <c r="Z270" i="12"/>
  <c r="Z271" i="12"/>
  <c r="Z272" i="12"/>
  <c r="Z273" i="12"/>
  <c r="Z274" i="12"/>
  <c r="Z275" i="12"/>
  <c r="Z276" i="12"/>
  <c r="Z277" i="12"/>
  <c r="Z278" i="12"/>
  <c r="Z279" i="12"/>
  <c r="Z280" i="12"/>
  <c r="Z281" i="12"/>
  <c r="Z282" i="12"/>
  <c r="Z283" i="12"/>
  <c r="Z284" i="12"/>
  <c r="Z285" i="12"/>
  <c r="Z286" i="12"/>
  <c r="Z287" i="12"/>
  <c r="Z288" i="12"/>
  <c r="Z289" i="12"/>
  <c r="Z290" i="12"/>
  <c r="Z291" i="12"/>
  <c r="Z292" i="12"/>
  <c r="Z293" i="12"/>
  <c r="Z294" i="12"/>
  <c r="Z295" i="12"/>
  <c r="Z296" i="12"/>
  <c r="Z297" i="12"/>
  <c r="Z298" i="12"/>
  <c r="Z299" i="12"/>
  <c r="Z300" i="12"/>
  <c r="Z301" i="12"/>
  <c r="Z302" i="12"/>
  <c r="Z303" i="12"/>
  <c r="Z304" i="12"/>
  <c r="Z305" i="12"/>
  <c r="Z306" i="12"/>
  <c r="Z307" i="12"/>
  <c r="Z308" i="12"/>
  <c r="Z309" i="12"/>
  <c r="Z310" i="12"/>
  <c r="Z311" i="12"/>
  <c r="Z312" i="12"/>
  <c r="Z313" i="12"/>
  <c r="Z314" i="12"/>
  <c r="Z315" i="12"/>
  <c r="Z316" i="12"/>
  <c r="Z317" i="12"/>
  <c r="Z318" i="12"/>
  <c r="Z319" i="12"/>
  <c r="Z320" i="12"/>
  <c r="Z321" i="12"/>
  <c r="Z322" i="12"/>
  <c r="Z323" i="12"/>
  <c r="Z324" i="12"/>
  <c r="Z325" i="12"/>
  <c r="Z326" i="12"/>
  <c r="Z327" i="12"/>
  <c r="Z328" i="12"/>
  <c r="Z329" i="12"/>
  <c r="Z330" i="12"/>
  <c r="Z331" i="12"/>
  <c r="Z332" i="12"/>
  <c r="Z333" i="12"/>
  <c r="Z334" i="12"/>
  <c r="Z335" i="12"/>
  <c r="Z336" i="12"/>
  <c r="Z337" i="12"/>
  <c r="Z338" i="12"/>
  <c r="Z339" i="12"/>
  <c r="Z340" i="12"/>
  <c r="Z341" i="12"/>
  <c r="Z342" i="12"/>
  <c r="Z343" i="12"/>
  <c r="Z344" i="12"/>
  <c r="Z345" i="12"/>
  <c r="Z346" i="12"/>
  <c r="Z347" i="12"/>
  <c r="Z348" i="12"/>
  <c r="Z349" i="12"/>
  <c r="Z350" i="12"/>
  <c r="AO10" i="12"/>
  <c r="AO11" i="12"/>
  <c r="AO12" i="12"/>
  <c r="AO13" i="12"/>
  <c r="AO14" i="12"/>
  <c r="AO15" i="12"/>
  <c r="AO16" i="12"/>
  <c r="AO17" i="12"/>
  <c r="AO18" i="12"/>
  <c r="AO19" i="12"/>
  <c r="AO20" i="12"/>
  <c r="AO21" i="12"/>
  <c r="AO22" i="12"/>
  <c r="AO23" i="12"/>
  <c r="AO24" i="12"/>
  <c r="AO25" i="12"/>
  <c r="AO26" i="12"/>
  <c r="AO27" i="12"/>
  <c r="AO28" i="12"/>
  <c r="AO29" i="12"/>
  <c r="AO30" i="12"/>
  <c r="AO31" i="12"/>
  <c r="AO32" i="12"/>
  <c r="AO33" i="12"/>
  <c r="AO34" i="12"/>
  <c r="AO35" i="12"/>
  <c r="AO36" i="12"/>
  <c r="AO37" i="12"/>
  <c r="AO38" i="12"/>
  <c r="AO39" i="12"/>
  <c r="AO40" i="12"/>
  <c r="AO41" i="12"/>
  <c r="AO42" i="12"/>
  <c r="AO43" i="12"/>
  <c r="AO44" i="12"/>
  <c r="AO45" i="12"/>
  <c r="AO46" i="12"/>
  <c r="AO47" i="12"/>
  <c r="AO48" i="12"/>
  <c r="AO49" i="12"/>
  <c r="AO50" i="12"/>
  <c r="AO51" i="12"/>
  <c r="AO52" i="12"/>
  <c r="AO53" i="12"/>
  <c r="AO54" i="12"/>
  <c r="AO55" i="12"/>
  <c r="AO56" i="12"/>
  <c r="AO57" i="12"/>
  <c r="AO58" i="12"/>
  <c r="AO59" i="12"/>
  <c r="AO60" i="12"/>
  <c r="AO61" i="12"/>
  <c r="AO62" i="12"/>
  <c r="AO63" i="12"/>
  <c r="AO64" i="12"/>
  <c r="AO65" i="12"/>
  <c r="AO66" i="12"/>
  <c r="AO67" i="12"/>
  <c r="AO68" i="12"/>
  <c r="AO69" i="12"/>
  <c r="AO70" i="12"/>
  <c r="AO71" i="12"/>
  <c r="AO72" i="12"/>
  <c r="AO73" i="12"/>
  <c r="AO74" i="12"/>
  <c r="AO75" i="12"/>
  <c r="AO76" i="12"/>
  <c r="AO77" i="12"/>
  <c r="AO78" i="12"/>
  <c r="AO79" i="12"/>
  <c r="AO80" i="12"/>
  <c r="AO81" i="12"/>
  <c r="AO82" i="12"/>
  <c r="AO83" i="12"/>
  <c r="AO84" i="12"/>
  <c r="AO85" i="12"/>
  <c r="AO86" i="12"/>
  <c r="AO87" i="12"/>
  <c r="AO88" i="12"/>
  <c r="AO89" i="12"/>
  <c r="AO90" i="12"/>
  <c r="AO91" i="12"/>
  <c r="AO92" i="12"/>
  <c r="AO93" i="12"/>
  <c r="AO94" i="12"/>
  <c r="AO95" i="12"/>
  <c r="AO96" i="12"/>
  <c r="AO97" i="12"/>
  <c r="AO98" i="12"/>
  <c r="AO99" i="12"/>
  <c r="AO100" i="12"/>
  <c r="AO101" i="12"/>
  <c r="AO102" i="12"/>
  <c r="AO103" i="12"/>
  <c r="AO104" i="12"/>
  <c r="AO105" i="12"/>
  <c r="AO106" i="12"/>
  <c r="AO107" i="12"/>
  <c r="AO108" i="12"/>
  <c r="AO109" i="12"/>
  <c r="AO110" i="12"/>
  <c r="AO111" i="12"/>
  <c r="AO112" i="12"/>
  <c r="AO113" i="12"/>
  <c r="AO114" i="12"/>
  <c r="AO115" i="12"/>
  <c r="AO116" i="12"/>
  <c r="AO117" i="12"/>
  <c r="AO118" i="12"/>
  <c r="AO119" i="12"/>
  <c r="AO120" i="12"/>
  <c r="AO121" i="12"/>
  <c r="AO122" i="12"/>
  <c r="AO123" i="12"/>
  <c r="AO124" i="12"/>
  <c r="AO125" i="12"/>
  <c r="AO126" i="12"/>
  <c r="AO127" i="12"/>
  <c r="AO128" i="12"/>
  <c r="AO129" i="12"/>
  <c r="AO130" i="12"/>
  <c r="AO131" i="12"/>
  <c r="AO132" i="12"/>
  <c r="AO133" i="12"/>
  <c r="AO134" i="12"/>
  <c r="AO135" i="12"/>
  <c r="AO136" i="12"/>
  <c r="AO137" i="12"/>
  <c r="AO138" i="12"/>
  <c r="AO139" i="12"/>
  <c r="AO140" i="12"/>
  <c r="AO141" i="12"/>
  <c r="AO142" i="12"/>
  <c r="AO143" i="12"/>
  <c r="AO144" i="12"/>
  <c r="AO145" i="12"/>
  <c r="AO146" i="12"/>
  <c r="AO147" i="12"/>
  <c r="AO148" i="12"/>
  <c r="AO149" i="12"/>
  <c r="AO150" i="12"/>
  <c r="AO151" i="12"/>
  <c r="AO152" i="12"/>
  <c r="AO153" i="12"/>
  <c r="AO154" i="12"/>
  <c r="AO155" i="12"/>
  <c r="AO156" i="12"/>
  <c r="AO157" i="12"/>
  <c r="AO158" i="12"/>
  <c r="AO159" i="12"/>
  <c r="AO160" i="12"/>
  <c r="AO161" i="12"/>
  <c r="AO162" i="12"/>
  <c r="AO163" i="12"/>
  <c r="AO164" i="12"/>
  <c r="AO165" i="12"/>
  <c r="AO166" i="12"/>
  <c r="AO167" i="12"/>
  <c r="AO168" i="12"/>
  <c r="AO169" i="12"/>
  <c r="AO170" i="12"/>
  <c r="AO171" i="12"/>
  <c r="AO172" i="12"/>
  <c r="AO173" i="12"/>
  <c r="AO174" i="12"/>
  <c r="AO175" i="12"/>
  <c r="AO176" i="12"/>
  <c r="AO177" i="12"/>
  <c r="AO178" i="12"/>
  <c r="AO179" i="12"/>
  <c r="AO180" i="12"/>
  <c r="AO181" i="12"/>
  <c r="AO182" i="12"/>
  <c r="AO183" i="12"/>
  <c r="AO184" i="12"/>
  <c r="AO185" i="12"/>
  <c r="AO186" i="12"/>
  <c r="AO187" i="12"/>
  <c r="AO188" i="12"/>
  <c r="AO189" i="12"/>
  <c r="AO190" i="12"/>
  <c r="AO191" i="12"/>
  <c r="AO192" i="12"/>
  <c r="AO193" i="12"/>
  <c r="AO194" i="12"/>
  <c r="AO195" i="12"/>
  <c r="AO196" i="12"/>
  <c r="AO197" i="12"/>
  <c r="AO198" i="12"/>
  <c r="AO199" i="12"/>
  <c r="AO200" i="12"/>
  <c r="AO201" i="12"/>
  <c r="AO202" i="12"/>
  <c r="AO203" i="12"/>
  <c r="AO204" i="12"/>
  <c r="AO205" i="12"/>
  <c r="AO206" i="12"/>
  <c r="AO207" i="12"/>
  <c r="AO208" i="12"/>
  <c r="AO209" i="12"/>
  <c r="AO210" i="12"/>
  <c r="AO211" i="12"/>
  <c r="AO212" i="12"/>
  <c r="AO213" i="12"/>
  <c r="AO214" i="12"/>
  <c r="AO215" i="12"/>
  <c r="AO216" i="12"/>
  <c r="AO217" i="12"/>
  <c r="AO218" i="12"/>
  <c r="AO219" i="12"/>
  <c r="AO220" i="12"/>
  <c r="AO221" i="12"/>
  <c r="AO222" i="12"/>
  <c r="AO223" i="12"/>
  <c r="AO224" i="12"/>
  <c r="AO225" i="12"/>
  <c r="AO226" i="12"/>
  <c r="AO227" i="12"/>
  <c r="AO228" i="12"/>
  <c r="AO229" i="12"/>
  <c r="AO230" i="12"/>
  <c r="AO231" i="12"/>
  <c r="AO232" i="12"/>
  <c r="AO233" i="12"/>
  <c r="AO234" i="12"/>
  <c r="AO235" i="12"/>
  <c r="AO236" i="12"/>
  <c r="AO237" i="12"/>
  <c r="AO238" i="12"/>
  <c r="AO239" i="12"/>
  <c r="AO240" i="12"/>
  <c r="AO241" i="12"/>
  <c r="AO242" i="12"/>
  <c r="AO243" i="12"/>
  <c r="AO244" i="12"/>
  <c r="AO245" i="12"/>
  <c r="AO246" i="12"/>
  <c r="AO247" i="12"/>
  <c r="AO248" i="12"/>
  <c r="AO249" i="12"/>
  <c r="AO250" i="12"/>
  <c r="AO251" i="12"/>
  <c r="AO252" i="12"/>
  <c r="AO253" i="12"/>
  <c r="AO254" i="12"/>
  <c r="AO255" i="12"/>
  <c r="AO256" i="12"/>
  <c r="AO257" i="12"/>
  <c r="AO258" i="12"/>
  <c r="AO259" i="12"/>
  <c r="AO260" i="12"/>
  <c r="AO261" i="12"/>
  <c r="AO262" i="12"/>
  <c r="AO263" i="12"/>
  <c r="AO264" i="12"/>
  <c r="AO265" i="12"/>
  <c r="AO266" i="12"/>
  <c r="AO267" i="12"/>
  <c r="AO268" i="12"/>
  <c r="AO269" i="12"/>
  <c r="AO270" i="12"/>
  <c r="AO271" i="12"/>
  <c r="AO272" i="12"/>
  <c r="AO273" i="12"/>
  <c r="AO274" i="12"/>
  <c r="AO275" i="12"/>
  <c r="AO276" i="12"/>
  <c r="AO277" i="12"/>
  <c r="AO278" i="12"/>
  <c r="AO279" i="12"/>
  <c r="AO280" i="12"/>
  <c r="AO281" i="12"/>
  <c r="AO282" i="12"/>
  <c r="AO283" i="12"/>
  <c r="AO284" i="12"/>
  <c r="AO285" i="12"/>
  <c r="AO286" i="12"/>
  <c r="AO287" i="12"/>
  <c r="AO288" i="12"/>
  <c r="AO289" i="12"/>
  <c r="AO290" i="12"/>
  <c r="AO291" i="12"/>
  <c r="AO292" i="12"/>
  <c r="AO293" i="12"/>
  <c r="AO294" i="12"/>
  <c r="AO295" i="12"/>
  <c r="AO296" i="12"/>
  <c r="AO297" i="12"/>
  <c r="AO298" i="12"/>
  <c r="AO299" i="12"/>
  <c r="AO300" i="12"/>
  <c r="AO301" i="12"/>
  <c r="AO302" i="12"/>
  <c r="AO303" i="12"/>
  <c r="AO304" i="12"/>
  <c r="AO305" i="12"/>
  <c r="AO306" i="12"/>
  <c r="AO307" i="12"/>
  <c r="AO308" i="12"/>
  <c r="AO309" i="12"/>
  <c r="AO310" i="12"/>
  <c r="AO311" i="12"/>
  <c r="AO312" i="12"/>
  <c r="AO313" i="12"/>
  <c r="AO314" i="12"/>
  <c r="AO315" i="12"/>
  <c r="AO316" i="12"/>
  <c r="AO317" i="12"/>
  <c r="AO318" i="12"/>
  <c r="AO319" i="12"/>
  <c r="AO320" i="12"/>
  <c r="AO321" i="12"/>
  <c r="AO322" i="12"/>
  <c r="AO323" i="12"/>
  <c r="AO324" i="12"/>
  <c r="AO325" i="12"/>
  <c r="AO326" i="12"/>
  <c r="AO327" i="12"/>
  <c r="AO328" i="12"/>
  <c r="AO329" i="12"/>
  <c r="AO330" i="12"/>
  <c r="AO331" i="12"/>
  <c r="AO332" i="12"/>
  <c r="AO333" i="12"/>
  <c r="AO334" i="12"/>
  <c r="AO335" i="12"/>
  <c r="AO336" i="12"/>
  <c r="AO337" i="12"/>
  <c r="AO338" i="12"/>
  <c r="AO339" i="12"/>
  <c r="AO340" i="12"/>
  <c r="AO341" i="12"/>
  <c r="AO342" i="12"/>
  <c r="AO343" i="12"/>
  <c r="AO344" i="12"/>
  <c r="AO345" i="12"/>
  <c r="AO346" i="12"/>
  <c r="AO347" i="12"/>
  <c r="AO348" i="12"/>
  <c r="AO349" i="12"/>
  <c r="AO350" i="12"/>
  <c r="AO351" i="12"/>
  <c r="AR9" i="12"/>
  <c r="AO9" i="12"/>
  <c r="Z9" i="12"/>
  <c r="BZ11" i="1"/>
  <c r="CA11" i="1"/>
  <c r="BZ12" i="1"/>
  <c r="CA12" i="1"/>
  <c r="BZ13" i="1"/>
  <c r="CA13" i="1"/>
  <c r="BZ14" i="1"/>
  <c r="CA14" i="1"/>
  <c r="BZ15" i="1"/>
  <c r="CA15" i="1"/>
  <c r="BZ16" i="1"/>
  <c r="CA16" i="1"/>
  <c r="BZ17" i="1"/>
  <c r="CA17" i="1"/>
  <c r="BZ18" i="1"/>
  <c r="CA18" i="1"/>
  <c r="BZ19" i="1"/>
  <c r="CA19" i="1"/>
  <c r="BZ20" i="1"/>
  <c r="CA20" i="1"/>
  <c r="BZ21" i="1"/>
  <c r="CA21" i="1"/>
  <c r="BZ22" i="1"/>
  <c r="CA22" i="1"/>
  <c r="BZ23" i="1"/>
  <c r="CA23" i="1"/>
  <c r="BZ24" i="1"/>
  <c r="CA24" i="1"/>
  <c r="BZ25" i="1"/>
  <c r="CA25" i="1"/>
  <c r="BZ26" i="1"/>
  <c r="CA26" i="1"/>
  <c r="BZ27" i="1"/>
  <c r="CA27" i="1"/>
  <c r="BZ28" i="1"/>
  <c r="CA28" i="1"/>
  <c r="BZ29" i="1"/>
  <c r="CA29" i="1"/>
  <c r="BZ30" i="1"/>
  <c r="CA30" i="1"/>
  <c r="BZ31" i="1"/>
  <c r="CA31" i="1"/>
  <c r="BZ32" i="1"/>
  <c r="CA32" i="1"/>
  <c r="BZ33" i="1"/>
  <c r="CA33" i="1"/>
  <c r="BZ34" i="1"/>
  <c r="CA34" i="1"/>
  <c r="BZ35" i="1"/>
  <c r="CA35" i="1"/>
  <c r="BZ36" i="1"/>
  <c r="CA36" i="1"/>
  <c r="BZ37" i="1"/>
  <c r="CA37" i="1"/>
  <c r="BZ38" i="1"/>
  <c r="CA38" i="1"/>
  <c r="BZ39" i="1"/>
  <c r="CA39" i="1"/>
  <c r="BZ40" i="1"/>
  <c r="CA40" i="1"/>
  <c r="BZ41" i="1"/>
  <c r="CA41" i="1"/>
  <c r="BZ42" i="1"/>
  <c r="CA42" i="1"/>
  <c r="BZ43" i="1"/>
  <c r="CA43" i="1"/>
  <c r="BZ44" i="1"/>
  <c r="CA44" i="1"/>
  <c r="BZ45" i="1"/>
  <c r="CA45" i="1"/>
  <c r="BZ46" i="1"/>
  <c r="CA46" i="1"/>
  <c r="BZ47" i="1"/>
  <c r="CA47" i="1"/>
  <c r="BZ48" i="1"/>
  <c r="CA48" i="1"/>
  <c r="BZ49" i="1"/>
  <c r="CA49" i="1"/>
  <c r="CA10" i="1"/>
  <c r="BZ10" i="1"/>
  <c r="BJ51" i="1"/>
  <c r="BL51" i="1"/>
  <c r="BK51" i="1"/>
  <c r="BH51" i="1"/>
  <c r="BG51" i="1"/>
  <c r="BF51" i="1"/>
  <c r="BD51" i="1"/>
  <c r="BC51" i="1"/>
  <c r="BB51" i="1"/>
  <c r="AZ51" i="1"/>
  <c r="AY51" i="1"/>
  <c r="AX51" i="1"/>
  <c r="AV51" i="1"/>
  <c r="AU51" i="1"/>
  <c r="AT51" i="1"/>
  <c r="BM31" i="1"/>
  <c r="CB31" i="1" s="1"/>
  <c r="BM39" i="1"/>
  <c r="CB39" i="1" s="1"/>
  <c r="BM49" i="1"/>
  <c r="CB49" i="1" s="1"/>
  <c r="BM48" i="1"/>
  <c r="CB48" i="1" s="1"/>
  <c r="BM46" i="1"/>
  <c r="CB46" i="1" s="1"/>
  <c r="BM45" i="1"/>
  <c r="CB45" i="1" s="1"/>
  <c r="BM43" i="1"/>
  <c r="CB43" i="1" s="1"/>
  <c r="BM41" i="1"/>
  <c r="CB41" i="1" s="1"/>
  <c r="BM40" i="1"/>
  <c r="CB40" i="1" s="1"/>
  <c r="BM38" i="1"/>
  <c r="CB38" i="1" s="1"/>
  <c r="BM37" i="1"/>
  <c r="CB37" i="1" s="1"/>
  <c r="BM35" i="1"/>
  <c r="CB35" i="1" s="1"/>
  <c r="BM34" i="1"/>
  <c r="CB34" i="1" s="1"/>
  <c r="BM33" i="1"/>
  <c r="CB33" i="1" s="1"/>
  <c r="BM32" i="1"/>
  <c r="CB32" i="1" s="1"/>
  <c r="BM30" i="1"/>
  <c r="CB30" i="1" s="1"/>
  <c r="BM29" i="1"/>
  <c r="CB29" i="1" s="1"/>
  <c r="BM27" i="1"/>
  <c r="CB27" i="1" s="1"/>
  <c r="BM25" i="1"/>
  <c r="CB25" i="1" s="1"/>
  <c r="BM24" i="1"/>
  <c r="CB24" i="1" s="1"/>
  <c r="BM22" i="1"/>
  <c r="CB22" i="1" s="1"/>
  <c r="BM21" i="1"/>
  <c r="CB21" i="1" s="1"/>
  <c r="BM19" i="1"/>
  <c r="CB19" i="1" s="1"/>
  <c r="BM17" i="1"/>
  <c r="CB17" i="1" s="1"/>
  <c r="BM16" i="1"/>
  <c r="CB16" i="1" s="1"/>
  <c r="BM14" i="1"/>
  <c r="CB14" i="1" s="1"/>
  <c r="BM13" i="1"/>
  <c r="CB13" i="1" s="1"/>
  <c r="BM11" i="1"/>
  <c r="CB11" i="1" s="1"/>
  <c r="AP11" i="1"/>
  <c r="Z11" i="1"/>
  <c r="AO11" i="1"/>
  <c r="AQ11" i="1"/>
  <c r="AR11" i="1" s="1"/>
  <c r="Z12" i="1"/>
  <c r="AQ12" i="1"/>
  <c r="AR12" i="1" s="1"/>
  <c r="AP12" i="1"/>
  <c r="AP13" i="1"/>
  <c r="Z13" i="1"/>
  <c r="AO13" i="1"/>
  <c r="AQ13" i="1"/>
  <c r="AR13" i="1" s="1"/>
  <c r="AQ14" i="1"/>
  <c r="AR14" i="1" s="1"/>
  <c r="AO14" i="1"/>
  <c r="AP14" i="1"/>
  <c r="AO15" i="1"/>
  <c r="AQ15" i="1"/>
  <c r="AR15" i="1" s="1"/>
  <c r="AP16" i="1"/>
  <c r="Z16" i="1"/>
  <c r="AO16" i="1"/>
  <c r="AQ16" i="1"/>
  <c r="AR16" i="1" s="1"/>
  <c r="Z17" i="1"/>
  <c r="AO17" i="1"/>
  <c r="AP17" i="1"/>
  <c r="Z18" i="1"/>
  <c r="AQ18" i="1"/>
  <c r="AR18" i="1" s="1"/>
  <c r="AP19" i="1"/>
  <c r="Z19" i="1"/>
  <c r="AO19" i="1"/>
  <c r="AO20" i="1"/>
  <c r="AQ20" i="1"/>
  <c r="AR20" i="1" s="1"/>
  <c r="Z21" i="1"/>
  <c r="AO21" i="1"/>
  <c r="AP21" i="1"/>
  <c r="AQ21" i="1"/>
  <c r="AR21" i="1" s="1"/>
  <c r="AQ22" i="1"/>
  <c r="AR22" i="1" s="1"/>
  <c r="AO22" i="1"/>
  <c r="AP22" i="1"/>
  <c r="AO23" i="1"/>
  <c r="Z23" i="1"/>
  <c r="AQ23" i="1"/>
  <c r="Z24" i="1"/>
  <c r="AP24" i="1"/>
  <c r="AO24" i="1"/>
  <c r="Z25" i="1"/>
  <c r="AP25" i="1"/>
  <c r="AO25" i="1"/>
  <c r="Z26" i="1"/>
  <c r="AQ26" i="1"/>
  <c r="AR26" i="1" s="1"/>
  <c r="AP27" i="1"/>
  <c r="Z27" i="1"/>
  <c r="AO27" i="1"/>
  <c r="AO28" i="1"/>
  <c r="AQ28" i="1"/>
  <c r="AR28" i="1" s="1"/>
  <c r="Z29" i="1"/>
  <c r="AP29" i="1"/>
  <c r="AO29" i="1"/>
  <c r="AQ29" i="1"/>
  <c r="AR29" i="1" s="1"/>
  <c r="AQ30" i="1"/>
  <c r="AR30" i="1" s="1"/>
  <c r="AO30" i="1"/>
  <c r="AP30" i="1"/>
  <c r="AP31" i="1"/>
  <c r="Z31" i="1"/>
  <c r="AO31" i="1"/>
  <c r="AQ31" i="1"/>
  <c r="AR31" i="1" s="1"/>
  <c r="Z32" i="1"/>
  <c r="AO32" i="1"/>
  <c r="AP32" i="1"/>
  <c r="Z33" i="1"/>
  <c r="AP33" i="1"/>
  <c r="AO33" i="1"/>
  <c r="AO34" i="1"/>
  <c r="AQ34" i="1"/>
  <c r="AR34" i="1" s="1"/>
  <c r="Z34" i="1"/>
  <c r="AP35" i="1"/>
  <c r="Z35" i="1"/>
  <c r="AO35" i="1"/>
  <c r="AO36" i="1"/>
  <c r="AQ36" i="1"/>
  <c r="Z37" i="1"/>
  <c r="AO37" i="1"/>
  <c r="AP37" i="1"/>
  <c r="AQ37" i="1"/>
  <c r="AR37" i="1" s="1"/>
  <c r="AQ38" i="1"/>
  <c r="AR38" i="1" s="1"/>
  <c r="AO38" i="1"/>
  <c r="AP38" i="1"/>
  <c r="AP39" i="1"/>
  <c r="AO39" i="1"/>
  <c r="AQ39" i="1"/>
  <c r="Z40" i="1"/>
  <c r="AO40" i="1"/>
  <c r="AP40" i="1"/>
  <c r="AO41" i="1"/>
  <c r="Z41" i="1"/>
  <c r="AP41" i="1"/>
  <c r="Z42" i="1"/>
  <c r="AQ42" i="1"/>
  <c r="AR42" i="1" s="1"/>
  <c r="AP43" i="1"/>
  <c r="Z43" i="1"/>
  <c r="AO43" i="1"/>
  <c r="AQ44" i="1"/>
  <c r="Z45" i="1"/>
  <c r="AO45" i="1"/>
  <c r="AP45" i="1"/>
  <c r="AQ45" i="1"/>
  <c r="AR45" i="1" s="1"/>
  <c r="AQ46" i="1"/>
  <c r="AR46" i="1" s="1"/>
  <c r="AO46" i="1"/>
  <c r="AP46" i="1"/>
  <c r="AP47" i="1"/>
  <c r="AO47" i="1"/>
  <c r="AQ47" i="1"/>
  <c r="AR47" i="1" s="1"/>
  <c r="Z48" i="1"/>
  <c r="AO48" i="1"/>
  <c r="AP48" i="1"/>
  <c r="Z49" i="1"/>
  <c r="AP49" i="1"/>
  <c r="AO49" i="1"/>
  <c r="AQ10" i="1"/>
  <c r="AP10" i="1"/>
  <c r="DK51" i="1"/>
  <c r="DI51" i="1"/>
  <c r="DH51" i="1"/>
  <c r="DF51" i="1"/>
  <c r="DE51" i="1"/>
  <c r="DL49" i="1"/>
  <c r="DM49" i="1" s="1"/>
  <c r="DJ49" i="1"/>
  <c r="DG49" i="1"/>
  <c r="DL48" i="1"/>
  <c r="DM48" i="1" s="1"/>
  <c r="DJ48" i="1"/>
  <c r="DG48" i="1"/>
  <c r="DL47" i="1"/>
  <c r="DM47" i="1" s="1"/>
  <c r="DJ47" i="1"/>
  <c r="DG47" i="1"/>
  <c r="DL46" i="1"/>
  <c r="DM46" i="1" s="1"/>
  <c r="DJ46" i="1"/>
  <c r="DG46" i="1"/>
  <c r="DL45" i="1"/>
  <c r="DM45" i="1" s="1"/>
  <c r="DJ45" i="1"/>
  <c r="DG45" i="1"/>
  <c r="DL44" i="1"/>
  <c r="DM44" i="1" s="1"/>
  <c r="DJ44" i="1"/>
  <c r="DG44" i="1"/>
  <c r="DL43" i="1"/>
  <c r="DM43" i="1" s="1"/>
  <c r="DJ43" i="1"/>
  <c r="DG43" i="1"/>
  <c r="DL42" i="1"/>
  <c r="DM42" i="1" s="1"/>
  <c r="DJ42" i="1"/>
  <c r="DG42" i="1"/>
  <c r="DL41" i="1"/>
  <c r="DM41" i="1" s="1"/>
  <c r="DJ41" i="1"/>
  <c r="DG41" i="1"/>
  <c r="DL40" i="1"/>
  <c r="DM40" i="1" s="1"/>
  <c r="DJ40" i="1"/>
  <c r="DG40" i="1"/>
  <c r="DL39" i="1"/>
  <c r="DM39" i="1" s="1"/>
  <c r="DJ39" i="1"/>
  <c r="DG39" i="1"/>
  <c r="DL38" i="1"/>
  <c r="DM38" i="1" s="1"/>
  <c r="DJ38" i="1"/>
  <c r="DG38" i="1"/>
  <c r="DL37" i="1"/>
  <c r="DM37" i="1" s="1"/>
  <c r="DJ37" i="1"/>
  <c r="DG37" i="1"/>
  <c r="DL36" i="1"/>
  <c r="DM36" i="1" s="1"/>
  <c r="DJ36" i="1"/>
  <c r="DG36" i="1"/>
  <c r="DL35" i="1"/>
  <c r="DM35" i="1" s="1"/>
  <c r="DJ35" i="1"/>
  <c r="DG35" i="1"/>
  <c r="DL34" i="1"/>
  <c r="DM34" i="1" s="1"/>
  <c r="DJ34" i="1"/>
  <c r="DG34" i="1"/>
  <c r="DL33" i="1"/>
  <c r="DM33" i="1" s="1"/>
  <c r="DJ33" i="1"/>
  <c r="DG33" i="1"/>
  <c r="DL32" i="1"/>
  <c r="DM32" i="1" s="1"/>
  <c r="DJ32" i="1"/>
  <c r="DG32" i="1"/>
  <c r="DL31" i="1"/>
  <c r="DM31" i="1" s="1"/>
  <c r="DJ31" i="1"/>
  <c r="DG31" i="1"/>
  <c r="DL30" i="1"/>
  <c r="DM30" i="1" s="1"/>
  <c r="DJ30" i="1"/>
  <c r="DG30" i="1"/>
  <c r="DL29" i="1"/>
  <c r="DM29" i="1" s="1"/>
  <c r="DJ29" i="1"/>
  <c r="DG29" i="1"/>
  <c r="DL28" i="1"/>
  <c r="DM28" i="1" s="1"/>
  <c r="DJ28" i="1"/>
  <c r="DG28" i="1"/>
  <c r="DL27" i="1"/>
  <c r="DM27" i="1" s="1"/>
  <c r="DJ27" i="1"/>
  <c r="DG27" i="1"/>
  <c r="DL26" i="1"/>
  <c r="DM26" i="1" s="1"/>
  <c r="DJ26" i="1"/>
  <c r="DG26" i="1"/>
  <c r="DL25" i="1"/>
  <c r="DM25" i="1" s="1"/>
  <c r="DJ25" i="1"/>
  <c r="DG25" i="1"/>
  <c r="DL24" i="1"/>
  <c r="DM24" i="1" s="1"/>
  <c r="DJ24" i="1"/>
  <c r="DG24" i="1"/>
  <c r="DL23" i="1"/>
  <c r="DM23" i="1" s="1"/>
  <c r="DJ23" i="1"/>
  <c r="DG23" i="1"/>
  <c r="DL22" i="1"/>
  <c r="DM22" i="1" s="1"/>
  <c r="DJ22" i="1"/>
  <c r="DG22" i="1"/>
  <c r="DL21" i="1"/>
  <c r="DM21" i="1" s="1"/>
  <c r="DJ21" i="1"/>
  <c r="DG21" i="1"/>
  <c r="DL20" i="1"/>
  <c r="DM20" i="1" s="1"/>
  <c r="DJ20" i="1"/>
  <c r="DG20" i="1"/>
  <c r="DL19" i="1"/>
  <c r="DM19" i="1" s="1"/>
  <c r="DJ19" i="1"/>
  <c r="DG19" i="1"/>
  <c r="DL18" i="1"/>
  <c r="DM18" i="1" s="1"/>
  <c r="DJ18" i="1"/>
  <c r="DG18" i="1"/>
  <c r="DL17" i="1"/>
  <c r="DM17" i="1" s="1"/>
  <c r="DJ17" i="1"/>
  <c r="DG17" i="1"/>
  <c r="DL16" i="1"/>
  <c r="DM16" i="1" s="1"/>
  <c r="DJ16" i="1"/>
  <c r="DG16" i="1"/>
  <c r="DL15" i="1"/>
  <c r="DM15" i="1" s="1"/>
  <c r="DJ15" i="1"/>
  <c r="DG15" i="1"/>
  <c r="DL14" i="1"/>
  <c r="DM14" i="1" s="1"/>
  <c r="DJ14" i="1"/>
  <c r="DG14" i="1"/>
  <c r="DL13" i="1"/>
  <c r="DM13" i="1" s="1"/>
  <c r="DJ13" i="1"/>
  <c r="DG13" i="1"/>
  <c r="DL12" i="1"/>
  <c r="DM12" i="1" s="1"/>
  <c r="DJ12" i="1"/>
  <c r="DG12" i="1"/>
  <c r="DL11" i="1"/>
  <c r="DM11" i="1" s="1"/>
  <c r="DJ11" i="1"/>
  <c r="DG11" i="1"/>
  <c r="DL10" i="1"/>
  <c r="DJ10" i="1"/>
  <c r="DG10" i="1"/>
  <c r="C80" i="11" l="1"/>
  <c r="C82" i="11"/>
  <c r="C76" i="11"/>
  <c r="C77" i="11"/>
  <c r="C79" i="11"/>
  <c r="C81" i="11"/>
  <c r="A31" i="20"/>
  <c r="B45" i="20"/>
  <c r="F40" i="20"/>
  <c r="K40" i="20" s="1"/>
  <c r="J67" i="20" s="1"/>
  <c r="J93" i="20" s="1"/>
  <c r="F42" i="20"/>
  <c r="I42" i="20" s="1"/>
  <c r="K67" i="20" s="1"/>
  <c r="K93" i="20" s="1"/>
  <c r="F44" i="20"/>
  <c r="B57" i="20" s="1"/>
  <c r="F43" i="20"/>
  <c r="F41" i="20"/>
  <c r="A35" i="20"/>
  <c r="CA51" i="1"/>
  <c r="BZ51" i="1"/>
  <c r="DJ51" i="1"/>
  <c r="BM12" i="1"/>
  <c r="CB12" i="1" s="1"/>
  <c r="BM23" i="1"/>
  <c r="CB23" i="1" s="1"/>
  <c r="BM42" i="1"/>
  <c r="CB42" i="1" s="1"/>
  <c r="BM15" i="1"/>
  <c r="CB15" i="1" s="1"/>
  <c r="BM26" i="1"/>
  <c r="CB26" i="1" s="1"/>
  <c r="BM18" i="1"/>
  <c r="CB18" i="1" s="1"/>
  <c r="BM47" i="1"/>
  <c r="CB47" i="1" s="1"/>
  <c r="BM20" i="1"/>
  <c r="CB20" i="1" s="1"/>
  <c r="BM28" i="1"/>
  <c r="CB28" i="1" s="1"/>
  <c r="BM44" i="1"/>
  <c r="CB44" i="1" s="1"/>
  <c r="BM36" i="1"/>
  <c r="CB36" i="1" s="1"/>
  <c r="BM10" i="1"/>
  <c r="CB10" i="1" s="1"/>
  <c r="DG51" i="1"/>
  <c r="DL51" i="1"/>
  <c r="DM51" i="1" s="1"/>
  <c r="DM10" i="1"/>
  <c r="AR44" i="1"/>
  <c r="AR36" i="1"/>
  <c r="AP20" i="1"/>
  <c r="AQ19" i="1"/>
  <c r="AR19" i="1" s="1"/>
  <c r="Z47" i="1"/>
  <c r="AO44" i="1"/>
  <c r="Z39" i="1"/>
  <c r="Z15" i="1"/>
  <c r="AO12" i="1"/>
  <c r="AP44" i="1"/>
  <c r="AQ43" i="1"/>
  <c r="AR43" i="1" s="1"/>
  <c r="AP36" i="1"/>
  <c r="AQ35" i="1"/>
  <c r="AR35" i="1" s="1"/>
  <c r="AP28" i="1"/>
  <c r="AQ27" i="1"/>
  <c r="AR27" i="1" s="1"/>
  <c r="AQ49" i="1"/>
  <c r="AR49" i="1" s="1"/>
  <c r="Z46" i="1"/>
  <c r="AP42" i="1"/>
  <c r="AQ41" i="1"/>
  <c r="AR41" i="1" s="1"/>
  <c r="Z38" i="1"/>
  <c r="AP34" i="1"/>
  <c r="AQ33" i="1"/>
  <c r="AR33" i="1" s="1"/>
  <c r="Z30" i="1"/>
  <c r="AP26" i="1"/>
  <c r="AQ25" i="1"/>
  <c r="AR25" i="1" s="1"/>
  <c r="Z22" i="1"/>
  <c r="AP18" i="1"/>
  <c r="AQ17" i="1"/>
  <c r="AR17" i="1" s="1"/>
  <c r="Z14" i="1"/>
  <c r="AO18" i="1"/>
  <c r="AQ48" i="1"/>
  <c r="AR48" i="1" s="1"/>
  <c r="AO26" i="1"/>
  <c r="AR23" i="1"/>
  <c r="Z44" i="1"/>
  <c r="Z36" i="1"/>
  <c r="Z28" i="1"/>
  <c r="Z20" i="1"/>
  <c r="AO42" i="1"/>
  <c r="AQ40" i="1"/>
  <c r="AR40" i="1" s="1"/>
  <c r="AR39" i="1"/>
  <c r="AQ32" i="1"/>
  <c r="AR32" i="1" s="1"/>
  <c r="AQ24" i="1"/>
  <c r="AR24" i="1" s="1"/>
  <c r="AP23" i="1"/>
  <c r="AP15" i="1"/>
  <c r="G51" i="1"/>
  <c r="D74" i="8"/>
  <c r="C74" i="8"/>
  <c r="C73" i="8"/>
  <c r="D73" i="8"/>
  <c r="DK8" i="12"/>
  <c r="DH354" i="12"/>
  <c r="DG354" i="12"/>
  <c r="DF354" i="12"/>
  <c r="DE354" i="12"/>
  <c r="DH353" i="12"/>
  <c r="DG353" i="12"/>
  <c r="DF353" i="12"/>
  <c r="DE353" i="12"/>
  <c r="DH352" i="12"/>
  <c r="DG352" i="12"/>
  <c r="DF352" i="12"/>
  <c r="DE352" i="12"/>
  <c r="DH351" i="12"/>
  <c r="DG351" i="12"/>
  <c r="DF351" i="12"/>
  <c r="DE351" i="12"/>
  <c r="B55" i="20" l="1"/>
  <c r="F53" i="20" s="1"/>
  <c r="B54" i="20" s="1"/>
  <c r="F58" i="20"/>
  <c r="I58" i="20" s="1"/>
  <c r="F57" i="20"/>
  <c r="I57" i="20" s="1"/>
  <c r="F45" i="20"/>
  <c r="K45" i="20" s="1"/>
  <c r="H80" i="20"/>
  <c r="H106" i="20" s="1"/>
  <c r="F47" i="20"/>
  <c r="B48" i="20" s="1"/>
  <c r="F46" i="20"/>
  <c r="K46" i="20" s="1"/>
  <c r="BM51" i="1"/>
  <c r="CB51" i="1" s="1"/>
  <c r="G9" i="9" s="1"/>
  <c r="D72" i="8"/>
  <c r="C72" i="8"/>
  <c r="E67" i="8" s="1"/>
  <c r="J80" i="20" l="1"/>
  <c r="J106" i="20" s="1"/>
  <c r="F49" i="20"/>
  <c r="I49" i="20" s="1"/>
  <c r="F50" i="20"/>
  <c r="B51" i="20" s="1"/>
  <c r="F48" i="20"/>
  <c r="K48" i="20" s="1"/>
  <c r="E71" i="8"/>
  <c r="E68" i="8"/>
  <c r="E69" i="8"/>
  <c r="E70" i="8"/>
  <c r="B67" i="8"/>
  <c r="G53" i="20" l="1"/>
  <c r="G52" i="20" s="1"/>
  <c r="H77" i="20"/>
  <c r="H103" i="20" s="1"/>
  <c r="F51" i="20"/>
  <c r="K51" i="20" s="1"/>
  <c r="K59" i="20" s="1"/>
  <c r="D50" i="1"/>
  <c r="C50" i="1"/>
  <c r="A51" i="20" l="1"/>
  <c r="F52" i="20"/>
  <c r="I52" i="20" s="1"/>
  <c r="J77" i="20"/>
  <c r="E50" i="1"/>
  <c r="B81" i="17"/>
  <c r="B82" i="17"/>
  <c r="B63" i="17"/>
  <c r="B64" i="17"/>
  <c r="J103" i="20" l="1"/>
  <c r="J109" i="20" s="1"/>
  <c r="J83" i="20"/>
  <c r="I60" i="20"/>
  <c r="K77" i="20"/>
  <c r="K103" i="20" s="1"/>
  <c r="DD8" i="12"/>
  <c r="CX8" i="12"/>
  <c r="CU8" i="12"/>
  <c r="G7" i="17"/>
  <c r="F7" i="17"/>
  <c r="E7" i="17"/>
  <c r="D7" i="17"/>
  <c r="C7" i="17"/>
  <c r="DA9" i="1"/>
  <c r="CU9" i="1"/>
  <c r="B6" i="17"/>
  <c r="B5" i="17"/>
  <c r="B4" i="20" s="1"/>
  <c r="Q10" i="20" s="1"/>
  <c r="Q65" i="20" s="1"/>
  <c r="Q91" i="20" s="1"/>
  <c r="D165" i="10"/>
  <c r="E165" i="10"/>
  <c r="C165" i="10"/>
  <c r="B99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G71" i="9"/>
  <c r="H71" i="9"/>
  <c r="I71" i="9"/>
  <c r="J71" i="9"/>
  <c r="K71" i="9"/>
  <c r="L71" i="9"/>
  <c r="M71" i="9"/>
  <c r="N71" i="9"/>
  <c r="O71" i="9"/>
  <c r="P71" i="9"/>
  <c r="Q71" i="9"/>
  <c r="G72" i="9"/>
  <c r="H72" i="9"/>
  <c r="I72" i="9"/>
  <c r="J72" i="9"/>
  <c r="K72" i="9"/>
  <c r="L72" i="9"/>
  <c r="M72" i="9"/>
  <c r="N72" i="9"/>
  <c r="O72" i="9"/>
  <c r="P72" i="9"/>
  <c r="Q72" i="9"/>
  <c r="R72" i="9"/>
  <c r="G73" i="9"/>
  <c r="H73" i="9"/>
  <c r="I73" i="9"/>
  <c r="J73" i="9"/>
  <c r="K73" i="9"/>
  <c r="L73" i="9"/>
  <c r="M73" i="9"/>
  <c r="N73" i="9"/>
  <c r="O73" i="9"/>
  <c r="P73" i="9"/>
  <c r="Q73" i="9"/>
  <c r="R73" i="9"/>
  <c r="Z10" i="1"/>
  <c r="AR10" i="1"/>
  <c r="AO10" i="1"/>
  <c r="B37" i="11"/>
  <c r="Q6" i="21" s="1"/>
  <c r="R6" i="21" s="1"/>
  <c r="B38" i="11"/>
  <c r="Q7" i="21" s="1"/>
  <c r="R7" i="21" s="1"/>
  <c r="B39" i="11"/>
  <c r="Q8" i="21" s="1"/>
  <c r="R8" i="21" s="1"/>
  <c r="B40" i="11"/>
  <c r="B41" i="11"/>
  <c r="Q10" i="21" s="1"/>
  <c r="R10" i="21" s="1"/>
  <c r="B42" i="11"/>
  <c r="Q11" i="21" s="1"/>
  <c r="R11" i="21" s="1"/>
  <c r="B43" i="11"/>
  <c r="Q12" i="21" s="1"/>
  <c r="R12" i="21" s="1"/>
  <c r="B44" i="11"/>
  <c r="B45" i="11"/>
  <c r="Q14" i="21" s="1"/>
  <c r="R14" i="21" s="1"/>
  <c r="B36" i="11"/>
  <c r="Q5" i="21" s="1"/>
  <c r="R5" i="21" s="1"/>
  <c r="B35" i="11"/>
  <c r="B52" i="17" s="1"/>
  <c r="M84" i="11"/>
  <c r="M83" i="11"/>
  <c r="E37" i="8"/>
  <c r="E36" i="8"/>
  <c r="F35" i="8"/>
  <c r="F39" i="8" s="1"/>
  <c r="E35" i="8"/>
  <c r="E39" i="8" s="1"/>
  <c r="F5" i="8"/>
  <c r="F6" i="8" s="1"/>
  <c r="F8" i="8"/>
  <c r="E5" i="8"/>
  <c r="E6" i="8" s="1"/>
  <c r="I7" i="12"/>
  <c r="I6" i="12"/>
  <c r="G8" i="2"/>
  <c r="F8" i="2"/>
  <c r="B15" i="2"/>
  <c r="B15" i="13"/>
  <c r="CW10" i="12"/>
  <c r="CW11" i="12"/>
  <c r="CW12" i="12"/>
  <c r="CW13" i="12"/>
  <c r="CW14" i="12"/>
  <c r="CW15" i="12"/>
  <c r="CW16" i="12"/>
  <c r="CW17" i="12"/>
  <c r="CW18" i="12"/>
  <c r="CW19" i="12"/>
  <c r="CW20" i="12"/>
  <c r="CW21" i="12"/>
  <c r="CW22" i="12"/>
  <c r="CW23" i="12"/>
  <c r="CW24" i="12"/>
  <c r="CW25" i="12"/>
  <c r="CW26" i="12"/>
  <c r="CW27" i="12"/>
  <c r="CW28" i="12"/>
  <c r="CW29" i="12"/>
  <c r="CW30" i="12"/>
  <c r="CW31" i="12"/>
  <c r="CW32" i="12"/>
  <c r="CW33" i="12"/>
  <c r="CW34" i="12"/>
  <c r="CW35" i="12"/>
  <c r="CW36" i="12"/>
  <c r="CW37" i="12"/>
  <c r="CW38" i="12"/>
  <c r="CW39" i="12"/>
  <c r="CW40" i="12"/>
  <c r="CW41" i="12"/>
  <c r="CW42" i="12"/>
  <c r="CW43" i="12"/>
  <c r="CW44" i="12"/>
  <c r="CW45" i="12"/>
  <c r="CW46" i="12"/>
  <c r="CW47" i="12"/>
  <c r="CW48" i="12"/>
  <c r="CW49" i="12"/>
  <c r="CW50" i="12"/>
  <c r="CW51" i="12"/>
  <c r="CW52" i="12"/>
  <c r="CW53" i="12"/>
  <c r="CW54" i="12"/>
  <c r="CW55" i="12"/>
  <c r="CW56" i="12"/>
  <c r="CW57" i="12"/>
  <c r="CW58" i="12"/>
  <c r="CW59" i="12"/>
  <c r="CW60" i="12"/>
  <c r="CW61" i="12"/>
  <c r="CW62" i="12"/>
  <c r="CW63" i="12"/>
  <c r="CW64" i="12"/>
  <c r="CW65" i="12"/>
  <c r="CW66" i="12"/>
  <c r="CW67" i="12"/>
  <c r="CW68" i="12"/>
  <c r="CW69" i="12"/>
  <c r="CW70" i="12"/>
  <c r="CW71" i="12"/>
  <c r="CW72" i="12"/>
  <c r="CW73" i="12"/>
  <c r="CW74" i="12"/>
  <c r="CW75" i="12"/>
  <c r="CW76" i="12"/>
  <c r="CW77" i="12"/>
  <c r="CW78" i="12"/>
  <c r="CW79" i="12"/>
  <c r="CW80" i="12"/>
  <c r="CW81" i="12"/>
  <c r="CW82" i="12"/>
  <c r="CW83" i="12"/>
  <c r="CW84" i="12"/>
  <c r="CW85" i="12"/>
  <c r="CW86" i="12"/>
  <c r="CW87" i="12"/>
  <c r="CW88" i="12"/>
  <c r="CW89" i="12"/>
  <c r="CW90" i="12"/>
  <c r="CW91" i="12"/>
  <c r="CW92" i="12"/>
  <c r="CW93" i="12"/>
  <c r="CW94" i="12"/>
  <c r="CW95" i="12"/>
  <c r="CW96" i="12"/>
  <c r="CW97" i="12"/>
  <c r="CW98" i="12"/>
  <c r="CW99" i="12"/>
  <c r="CW100" i="12"/>
  <c r="CW101" i="12"/>
  <c r="CW102" i="12"/>
  <c r="CW103" i="12"/>
  <c r="CW104" i="12"/>
  <c r="CW105" i="12"/>
  <c r="CW106" i="12"/>
  <c r="CW107" i="12"/>
  <c r="CW108" i="12"/>
  <c r="CW109" i="12"/>
  <c r="CW110" i="12"/>
  <c r="CW111" i="12"/>
  <c r="CW112" i="12"/>
  <c r="CW113" i="12"/>
  <c r="CW114" i="12"/>
  <c r="CW115" i="12"/>
  <c r="CW116" i="12"/>
  <c r="CW117" i="12"/>
  <c r="CW118" i="12"/>
  <c r="CW119" i="12"/>
  <c r="CW120" i="12"/>
  <c r="CW121" i="12"/>
  <c r="CW122" i="12"/>
  <c r="CW123" i="12"/>
  <c r="CW124" i="12"/>
  <c r="CW125" i="12"/>
  <c r="CW126" i="12"/>
  <c r="CW127" i="12"/>
  <c r="CW128" i="12"/>
  <c r="CW129" i="12"/>
  <c r="CW130" i="12"/>
  <c r="CW131" i="12"/>
  <c r="CW132" i="12"/>
  <c r="CW133" i="12"/>
  <c r="CW134" i="12"/>
  <c r="CW135" i="12"/>
  <c r="CW136" i="12"/>
  <c r="CW137" i="12"/>
  <c r="CW138" i="12"/>
  <c r="CW139" i="12"/>
  <c r="CW140" i="12"/>
  <c r="CW141" i="12"/>
  <c r="CW142" i="12"/>
  <c r="CW143" i="12"/>
  <c r="CW144" i="12"/>
  <c r="CW145" i="12"/>
  <c r="CW146" i="12"/>
  <c r="CW147" i="12"/>
  <c r="CW148" i="12"/>
  <c r="CW149" i="12"/>
  <c r="CW150" i="12"/>
  <c r="CW151" i="12"/>
  <c r="CW152" i="12"/>
  <c r="CW153" i="12"/>
  <c r="CW154" i="12"/>
  <c r="CW155" i="12"/>
  <c r="CW156" i="12"/>
  <c r="CW157" i="12"/>
  <c r="CW158" i="12"/>
  <c r="CW159" i="12"/>
  <c r="CW160" i="12"/>
  <c r="CW161" i="12"/>
  <c r="CW162" i="12"/>
  <c r="CW163" i="12"/>
  <c r="CW164" i="12"/>
  <c r="CW165" i="12"/>
  <c r="CW166" i="12"/>
  <c r="CW167" i="12"/>
  <c r="CW168" i="12"/>
  <c r="CW169" i="12"/>
  <c r="CW170" i="12"/>
  <c r="CW171" i="12"/>
  <c r="CW172" i="12"/>
  <c r="CW173" i="12"/>
  <c r="CW174" i="12"/>
  <c r="CW175" i="12"/>
  <c r="CW176" i="12"/>
  <c r="CW177" i="12"/>
  <c r="CW178" i="12"/>
  <c r="CW179" i="12"/>
  <c r="CW180" i="12"/>
  <c r="CW181" i="12"/>
  <c r="CW182" i="12"/>
  <c r="CW183" i="12"/>
  <c r="CW184" i="12"/>
  <c r="CW185" i="12"/>
  <c r="CW186" i="12"/>
  <c r="CW187" i="12"/>
  <c r="CW188" i="12"/>
  <c r="CW189" i="12"/>
  <c r="CW190" i="12"/>
  <c r="CW191" i="12"/>
  <c r="CW192" i="12"/>
  <c r="CW193" i="12"/>
  <c r="CW194" i="12"/>
  <c r="CW195" i="12"/>
  <c r="CW196" i="12"/>
  <c r="CW197" i="12"/>
  <c r="CW198" i="12"/>
  <c r="CW199" i="12"/>
  <c r="CW200" i="12"/>
  <c r="CW201" i="12"/>
  <c r="CW202" i="12"/>
  <c r="CW203" i="12"/>
  <c r="CW204" i="12"/>
  <c r="CW205" i="12"/>
  <c r="CW206" i="12"/>
  <c r="CW207" i="12"/>
  <c r="CW208" i="12"/>
  <c r="CW209" i="12"/>
  <c r="CW210" i="12"/>
  <c r="CW211" i="12"/>
  <c r="CW212" i="12"/>
  <c r="CW213" i="12"/>
  <c r="CW214" i="12"/>
  <c r="CW215" i="12"/>
  <c r="CW216" i="12"/>
  <c r="CW217" i="12"/>
  <c r="CW218" i="12"/>
  <c r="CW219" i="12"/>
  <c r="CW220" i="12"/>
  <c r="CW221" i="12"/>
  <c r="CW222" i="12"/>
  <c r="CW223" i="12"/>
  <c r="CW224" i="12"/>
  <c r="CW225" i="12"/>
  <c r="CW226" i="12"/>
  <c r="CW227" i="12"/>
  <c r="CW228" i="12"/>
  <c r="CW229" i="12"/>
  <c r="CW230" i="12"/>
  <c r="CW231" i="12"/>
  <c r="CW232" i="12"/>
  <c r="CW233" i="12"/>
  <c r="CW234" i="12"/>
  <c r="CW235" i="12"/>
  <c r="CW236" i="12"/>
  <c r="CW237" i="12"/>
  <c r="CW238" i="12"/>
  <c r="CW239" i="12"/>
  <c r="CW240" i="12"/>
  <c r="CW241" i="12"/>
  <c r="CW242" i="12"/>
  <c r="CW243" i="12"/>
  <c r="CW244" i="12"/>
  <c r="CW245" i="12"/>
  <c r="CW246" i="12"/>
  <c r="CW247" i="12"/>
  <c r="CW248" i="12"/>
  <c r="CW249" i="12"/>
  <c r="CW250" i="12"/>
  <c r="CW251" i="12"/>
  <c r="CW252" i="12"/>
  <c r="CW253" i="12"/>
  <c r="CW254" i="12"/>
  <c r="CW255" i="12"/>
  <c r="CW256" i="12"/>
  <c r="CW257" i="12"/>
  <c r="CW258" i="12"/>
  <c r="CW259" i="12"/>
  <c r="CW260" i="12"/>
  <c r="CW261" i="12"/>
  <c r="CW262" i="12"/>
  <c r="CW263" i="12"/>
  <c r="CW264" i="12"/>
  <c r="CW265" i="12"/>
  <c r="CW266" i="12"/>
  <c r="CW267" i="12"/>
  <c r="CW268" i="12"/>
  <c r="CW269" i="12"/>
  <c r="CW270" i="12"/>
  <c r="CW271" i="12"/>
  <c r="CW272" i="12"/>
  <c r="CW273" i="12"/>
  <c r="CW274" i="12"/>
  <c r="CW275" i="12"/>
  <c r="CW276" i="12"/>
  <c r="CW277" i="12"/>
  <c r="CW278" i="12"/>
  <c r="CW279" i="12"/>
  <c r="CW280" i="12"/>
  <c r="CW281" i="12"/>
  <c r="CW282" i="12"/>
  <c r="CW283" i="12"/>
  <c r="CW284" i="12"/>
  <c r="CW285" i="12"/>
  <c r="CW286" i="12"/>
  <c r="CW287" i="12"/>
  <c r="CW288" i="12"/>
  <c r="CW289" i="12"/>
  <c r="CW290" i="12"/>
  <c r="CW291" i="12"/>
  <c r="CW292" i="12"/>
  <c r="CW293" i="12"/>
  <c r="CW294" i="12"/>
  <c r="CW295" i="12"/>
  <c r="CW296" i="12"/>
  <c r="CW297" i="12"/>
  <c r="CW298" i="12"/>
  <c r="CW299" i="12"/>
  <c r="CW300" i="12"/>
  <c r="CW301" i="12"/>
  <c r="CW302" i="12"/>
  <c r="CW303" i="12"/>
  <c r="CW304" i="12"/>
  <c r="CW305" i="12"/>
  <c r="CW306" i="12"/>
  <c r="CW308" i="12"/>
  <c r="CW309" i="12"/>
  <c r="CW310" i="12"/>
  <c r="CW311" i="12"/>
  <c r="CW312" i="12"/>
  <c r="CW313" i="12"/>
  <c r="CW314" i="12"/>
  <c r="CW315" i="12"/>
  <c r="CW316" i="12"/>
  <c r="CW317" i="12"/>
  <c r="CW318" i="12"/>
  <c r="CW319" i="12"/>
  <c r="CW320" i="12"/>
  <c r="CW321" i="12"/>
  <c r="CW322" i="12"/>
  <c r="CW323" i="12"/>
  <c r="CW324" i="12"/>
  <c r="CW325" i="12"/>
  <c r="CW326" i="12"/>
  <c r="CW327" i="12"/>
  <c r="CW328" i="12"/>
  <c r="CW329" i="12"/>
  <c r="CW330" i="12"/>
  <c r="CW331" i="12"/>
  <c r="CW332" i="12"/>
  <c r="CW333" i="12"/>
  <c r="CW334" i="12"/>
  <c r="CW335" i="12"/>
  <c r="CW336" i="12"/>
  <c r="CW337" i="12"/>
  <c r="CW338" i="12"/>
  <c r="CW339" i="12"/>
  <c r="CW340" i="12"/>
  <c r="CW341" i="12"/>
  <c r="CW342" i="12"/>
  <c r="CW343" i="12"/>
  <c r="CW344" i="12"/>
  <c r="CW345" i="12"/>
  <c r="CW346" i="12"/>
  <c r="CW347" i="12"/>
  <c r="CW348" i="12"/>
  <c r="CW349" i="12"/>
  <c r="CW350" i="12"/>
  <c r="CW307" i="12"/>
  <c r="CW9" i="12"/>
  <c r="B4" i="15"/>
  <c r="B11" i="15" s="1"/>
  <c r="D1" i="16"/>
  <c r="E1" i="16" s="1"/>
  <c r="F1" i="16" s="1"/>
  <c r="G1" i="16" s="1"/>
  <c r="H1" i="16" s="1"/>
  <c r="I1" i="16" s="1"/>
  <c r="J1" i="16" s="1"/>
  <c r="K1" i="16" s="1"/>
  <c r="L1" i="16" s="1"/>
  <c r="M1" i="16" s="1"/>
  <c r="N1" i="16" s="1"/>
  <c r="O1" i="16" s="1"/>
  <c r="P1" i="16" s="1"/>
  <c r="Q1" i="16" s="1"/>
  <c r="R1" i="16" s="1"/>
  <c r="S1" i="16" s="1"/>
  <c r="T1" i="16" s="1"/>
  <c r="U1" i="16" s="1"/>
  <c r="V1" i="16" s="1"/>
  <c r="W1" i="16" s="1"/>
  <c r="X1" i="16" s="1"/>
  <c r="Y1" i="16" s="1"/>
  <c r="Z1" i="16" s="1"/>
  <c r="AA1" i="16" s="1"/>
  <c r="AB1" i="16" s="1"/>
  <c r="AC1" i="16" s="1"/>
  <c r="AD1" i="16" s="1"/>
  <c r="AE1" i="16" s="1"/>
  <c r="AF1" i="16" s="1"/>
  <c r="AG1" i="16" s="1"/>
  <c r="AH1" i="16" s="1"/>
  <c r="AI1" i="16" s="1"/>
  <c r="AJ1" i="16" s="1"/>
  <c r="AK1" i="16" s="1"/>
  <c r="AL1" i="16" s="1"/>
  <c r="AM1" i="16" s="1"/>
  <c r="AN1" i="16" s="1"/>
  <c r="AO1" i="16" s="1"/>
  <c r="C1" i="16"/>
  <c r="CT9" i="12"/>
  <c r="CV9" i="12" s="1"/>
  <c r="CT10" i="1"/>
  <c r="CT47" i="1"/>
  <c r="CT44" i="1"/>
  <c r="CT43" i="1"/>
  <c r="CT39" i="1"/>
  <c r="CT38" i="1"/>
  <c r="CT36" i="1"/>
  <c r="CT35" i="1"/>
  <c r="CT31" i="1"/>
  <c r="CT28" i="1"/>
  <c r="CT27" i="1"/>
  <c r="CT23" i="1"/>
  <c r="CT20" i="1"/>
  <c r="CT19" i="1"/>
  <c r="CT15" i="1"/>
  <c r="CT12" i="1"/>
  <c r="CT11" i="1"/>
  <c r="CS351" i="12"/>
  <c r="CT10" i="12"/>
  <c r="CV10" i="12" s="1"/>
  <c r="CT11" i="12"/>
  <c r="CV11" i="12" s="1"/>
  <c r="CT12" i="12"/>
  <c r="CV12" i="12" s="1"/>
  <c r="CT13" i="12"/>
  <c r="CV13" i="12" s="1"/>
  <c r="CT14" i="12"/>
  <c r="CV14" i="12" s="1"/>
  <c r="CT15" i="12"/>
  <c r="CV15" i="12" s="1"/>
  <c r="CT16" i="12"/>
  <c r="CV16" i="12" s="1"/>
  <c r="CT17" i="12"/>
  <c r="CV17" i="12" s="1"/>
  <c r="CT18" i="12"/>
  <c r="CV18" i="12" s="1"/>
  <c r="CT19" i="12"/>
  <c r="CV19" i="12" s="1"/>
  <c r="CT20" i="12"/>
  <c r="CV20" i="12" s="1"/>
  <c r="CT21" i="12"/>
  <c r="CV21" i="12" s="1"/>
  <c r="CT22" i="12"/>
  <c r="CV22" i="12" s="1"/>
  <c r="CT23" i="12"/>
  <c r="CV23" i="12" s="1"/>
  <c r="CT24" i="12"/>
  <c r="CV24" i="12" s="1"/>
  <c r="CT25" i="12"/>
  <c r="CV25" i="12" s="1"/>
  <c r="CT26" i="12"/>
  <c r="CV26" i="12" s="1"/>
  <c r="CT27" i="12"/>
  <c r="CV27" i="12" s="1"/>
  <c r="CT28" i="12"/>
  <c r="CV28" i="12" s="1"/>
  <c r="CT29" i="12"/>
  <c r="CV29" i="12" s="1"/>
  <c r="CT30" i="12"/>
  <c r="CV30" i="12" s="1"/>
  <c r="CT31" i="12"/>
  <c r="CV31" i="12" s="1"/>
  <c r="CT32" i="12"/>
  <c r="CV32" i="12" s="1"/>
  <c r="CT33" i="12"/>
  <c r="CV33" i="12" s="1"/>
  <c r="CT34" i="12"/>
  <c r="CV34" i="12" s="1"/>
  <c r="CT35" i="12"/>
  <c r="CV35" i="12" s="1"/>
  <c r="CT36" i="12"/>
  <c r="CV36" i="12" s="1"/>
  <c r="CT37" i="12"/>
  <c r="CV37" i="12" s="1"/>
  <c r="CT38" i="12"/>
  <c r="CV38" i="12" s="1"/>
  <c r="CT39" i="12"/>
  <c r="CV39" i="12" s="1"/>
  <c r="CT40" i="12"/>
  <c r="CV40" i="12" s="1"/>
  <c r="CT41" i="12"/>
  <c r="CV41" i="12" s="1"/>
  <c r="CT42" i="12"/>
  <c r="CV42" i="12" s="1"/>
  <c r="CT43" i="12"/>
  <c r="CV43" i="12" s="1"/>
  <c r="CT44" i="12"/>
  <c r="CV44" i="12" s="1"/>
  <c r="CT45" i="12"/>
  <c r="CV45" i="12" s="1"/>
  <c r="CT46" i="12"/>
  <c r="CV46" i="12" s="1"/>
  <c r="CT47" i="12"/>
  <c r="CV47" i="12" s="1"/>
  <c r="CT48" i="12"/>
  <c r="CV48" i="12" s="1"/>
  <c r="CT49" i="12"/>
  <c r="CV49" i="12" s="1"/>
  <c r="CT50" i="12"/>
  <c r="CV50" i="12" s="1"/>
  <c r="CT51" i="12"/>
  <c r="CV51" i="12" s="1"/>
  <c r="CT52" i="12"/>
  <c r="CV52" i="12" s="1"/>
  <c r="CT53" i="12"/>
  <c r="CV53" i="12" s="1"/>
  <c r="CT54" i="12"/>
  <c r="CV54" i="12" s="1"/>
  <c r="CT55" i="12"/>
  <c r="CV55" i="12" s="1"/>
  <c r="CT56" i="12"/>
  <c r="CV56" i="12" s="1"/>
  <c r="CT13" i="1"/>
  <c r="CT16" i="1"/>
  <c r="CT17" i="1"/>
  <c r="CT18" i="1"/>
  <c r="CT21" i="1"/>
  <c r="CT24" i="1"/>
  <c r="CT25" i="1"/>
  <c r="CT26" i="1"/>
  <c r="CT29" i="1"/>
  <c r="CT32" i="1"/>
  <c r="CT33" i="1"/>
  <c r="CT34" i="1"/>
  <c r="CT37" i="1"/>
  <c r="CT40" i="1"/>
  <c r="CT41" i="1"/>
  <c r="CT42" i="1"/>
  <c r="CT45" i="1"/>
  <c r="CT48" i="1"/>
  <c r="CT49" i="1"/>
  <c r="B104" i="9" l="1"/>
  <c r="Q9" i="21"/>
  <c r="R9" i="21" s="1"/>
  <c r="L44" i="11"/>
  <c r="Q13" i="21"/>
  <c r="R13" i="21" s="1"/>
  <c r="I8" i="2"/>
  <c r="Q11" i="15"/>
  <c r="O11" i="15"/>
  <c r="P11" i="15"/>
  <c r="E11" i="15"/>
  <c r="E8" i="8"/>
  <c r="E7" i="8"/>
  <c r="E9" i="8"/>
  <c r="H42" i="11"/>
  <c r="L42" i="11"/>
  <c r="H45" i="11"/>
  <c r="L45" i="11"/>
  <c r="H43" i="11"/>
  <c r="L43" i="11"/>
  <c r="C71" i="9"/>
  <c r="B157" i="10"/>
  <c r="D71" i="9"/>
  <c r="J21" i="12"/>
  <c r="J272" i="12"/>
  <c r="J333" i="12"/>
  <c r="J284" i="12"/>
  <c r="J252" i="12"/>
  <c r="J220" i="12"/>
  <c r="J188" i="12"/>
  <c r="J156" i="12"/>
  <c r="J140" i="12"/>
  <c r="J108" i="12"/>
  <c r="J92" i="12"/>
  <c r="J76" i="12"/>
  <c r="J60" i="12"/>
  <c r="J44" i="12"/>
  <c r="J12" i="12"/>
  <c r="J75" i="12"/>
  <c r="J59" i="12"/>
  <c r="J43" i="12"/>
  <c r="J27" i="12"/>
  <c r="J11" i="12"/>
  <c r="J152" i="12"/>
  <c r="J136" i="12"/>
  <c r="J120" i="12"/>
  <c r="J104" i="12"/>
  <c r="J88" i="12"/>
  <c r="J72" i="12"/>
  <c r="J56" i="12"/>
  <c r="J40" i="12"/>
  <c r="J24" i="12"/>
  <c r="J350" i="12"/>
  <c r="J334" i="12"/>
  <c r="J301" i="12"/>
  <c r="J285" i="12"/>
  <c r="J253" i="12"/>
  <c r="J237" i="12"/>
  <c r="J205" i="12"/>
  <c r="J189" i="12"/>
  <c r="J157" i="12"/>
  <c r="J141" i="12"/>
  <c r="J125" i="12"/>
  <c r="J93" i="12"/>
  <c r="J77" i="12"/>
  <c r="J61" i="12"/>
  <c r="J45" i="12"/>
  <c r="J13" i="12"/>
  <c r="J332" i="12"/>
  <c r="J299" i="12"/>
  <c r="J267" i="12"/>
  <c r="J219" i="12"/>
  <c r="J107" i="12"/>
  <c r="J345" i="12"/>
  <c r="J329" i="12"/>
  <c r="J313" i="12"/>
  <c r="J296" i="12"/>
  <c r="J280" i="12"/>
  <c r="J264" i="12"/>
  <c r="J248" i="12"/>
  <c r="J232" i="12"/>
  <c r="J216" i="12"/>
  <c r="J200" i="12"/>
  <c r="J168" i="12"/>
  <c r="J342" i="12"/>
  <c r="J326" i="12"/>
  <c r="J310" i="12"/>
  <c r="J293" i="12"/>
  <c r="J277" i="12"/>
  <c r="J261" i="12"/>
  <c r="J245" i="12"/>
  <c r="J229" i="12"/>
  <c r="J213" i="12"/>
  <c r="J197" i="12"/>
  <c r="J181" i="12"/>
  <c r="J165" i="12"/>
  <c r="J149" i="12"/>
  <c r="J133" i="12"/>
  <c r="J117" i="12"/>
  <c r="J101" i="12"/>
  <c r="J85" i="12"/>
  <c r="J69" i="12"/>
  <c r="J53" i="12"/>
  <c r="J37" i="12"/>
  <c r="J14" i="12"/>
  <c r="J22" i="12"/>
  <c r="J30" i="12"/>
  <c r="J38" i="12"/>
  <c r="J46" i="12"/>
  <c r="J54" i="12"/>
  <c r="J62" i="12"/>
  <c r="J70" i="12"/>
  <c r="J78" i="12"/>
  <c r="J86" i="12"/>
  <c r="J94" i="12"/>
  <c r="J102" i="12"/>
  <c r="J110" i="12"/>
  <c r="J118" i="12"/>
  <c r="J126" i="12"/>
  <c r="J134" i="12"/>
  <c r="J142" i="12"/>
  <c r="J150" i="12"/>
  <c r="J158" i="12"/>
  <c r="J166" i="12"/>
  <c r="J174" i="12"/>
  <c r="J182" i="12"/>
  <c r="J190" i="12"/>
  <c r="J198" i="12"/>
  <c r="J206" i="12"/>
  <c r="J214" i="12"/>
  <c r="J222" i="12"/>
  <c r="J230" i="12"/>
  <c r="J238" i="12"/>
  <c r="J246" i="12"/>
  <c r="J254" i="12"/>
  <c r="J262" i="12"/>
  <c r="J270" i="12"/>
  <c r="J278" i="12"/>
  <c r="J286" i="12"/>
  <c r="J294" i="12"/>
  <c r="J302" i="12"/>
  <c r="J311" i="12"/>
  <c r="J319" i="12"/>
  <c r="J327" i="12"/>
  <c r="J335" i="12"/>
  <c r="J343" i="12"/>
  <c r="J307" i="12"/>
  <c r="J23" i="12"/>
  <c r="J31" i="12"/>
  <c r="J39" i="12"/>
  <c r="J47" i="12"/>
  <c r="J55" i="12"/>
  <c r="J63" i="12"/>
  <c r="J71" i="12"/>
  <c r="J79" i="12"/>
  <c r="J87" i="12"/>
  <c r="J95" i="12"/>
  <c r="J103" i="12"/>
  <c r="J111" i="12"/>
  <c r="J119" i="12"/>
  <c r="J127" i="12"/>
  <c r="J135" i="12"/>
  <c r="J143" i="12"/>
  <c r="J151" i="12"/>
  <c r="J159" i="12"/>
  <c r="J167" i="12"/>
  <c r="J175" i="12"/>
  <c r="J183" i="12"/>
  <c r="J191" i="12"/>
  <c r="J199" i="12"/>
  <c r="J207" i="12"/>
  <c r="J215" i="12"/>
  <c r="J223" i="12"/>
  <c r="J231" i="12"/>
  <c r="J239" i="12"/>
  <c r="J247" i="12"/>
  <c r="J255" i="12"/>
  <c r="J263" i="12"/>
  <c r="J271" i="12"/>
  <c r="J279" i="12"/>
  <c r="J287" i="12"/>
  <c r="J295" i="12"/>
  <c r="J303" i="12"/>
  <c r="J312" i="12"/>
  <c r="J320" i="12"/>
  <c r="J328" i="12"/>
  <c r="J336" i="12"/>
  <c r="J344" i="12"/>
  <c r="J9" i="12"/>
  <c r="J15" i="12"/>
  <c r="J17" i="12"/>
  <c r="J25" i="12"/>
  <c r="J33" i="12"/>
  <c r="J41" i="12"/>
  <c r="J49" i="12"/>
  <c r="J57" i="12"/>
  <c r="J65" i="12"/>
  <c r="J73" i="12"/>
  <c r="J81" i="12"/>
  <c r="J89" i="12"/>
  <c r="J97" i="12"/>
  <c r="J105" i="12"/>
  <c r="J113" i="12"/>
  <c r="J121" i="12"/>
  <c r="J129" i="12"/>
  <c r="J137" i="12"/>
  <c r="J145" i="12"/>
  <c r="J153" i="12"/>
  <c r="J161" i="12"/>
  <c r="J169" i="12"/>
  <c r="J177" i="12"/>
  <c r="J185" i="12"/>
  <c r="J193" i="12"/>
  <c r="J201" i="12"/>
  <c r="J209" i="12"/>
  <c r="J217" i="12"/>
  <c r="J225" i="12"/>
  <c r="J233" i="12"/>
  <c r="J241" i="12"/>
  <c r="J249" i="12"/>
  <c r="J257" i="12"/>
  <c r="J265" i="12"/>
  <c r="J273" i="12"/>
  <c r="J281" i="12"/>
  <c r="J289" i="12"/>
  <c r="J297" i="12"/>
  <c r="J305" i="12"/>
  <c r="J314" i="12"/>
  <c r="J322" i="12"/>
  <c r="J330" i="12"/>
  <c r="J338" i="12"/>
  <c r="J346" i="12"/>
  <c r="J10" i="12"/>
  <c r="J18" i="12"/>
  <c r="J26" i="12"/>
  <c r="J34" i="12"/>
  <c r="J42" i="12"/>
  <c r="J50" i="12"/>
  <c r="J58" i="12"/>
  <c r="J66" i="12"/>
  <c r="J74" i="12"/>
  <c r="J82" i="12"/>
  <c r="J90" i="12"/>
  <c r="J98" i="12"/>
  <c r="J106" i="12"/>
  <c r="J114" i="12"/>
  <c r="J122" i="12"/>
  <c r="J130" i="12"/>
  <c r="J138" i="12"/>
  <c r="J146" i="12"/>
  <c r="J154" i="12"/>
  <c r="J162" i="12"/>
  <c r="J170" i="12"/>
  <c r="J178" i="12"/>
  <c r="J186" i="12"/>
  <c r="J194" i="12"/>
  <c r="J202" i="12"/>
  <c r="J210" i="12"/>
  <c r="J218" i="12"/>
  <c r="J226" i="12"/>
  <c r="J234" i="12"/>
  <c r="J242" i="12"/>
  <c r="J250" i="12"/>
  <c r="J258" i="12"/>
  <c r="J266" i="12"/>
  <c r="J274" i="12"/>
  <c r="J282" i="12"/>
  <c r="J290" i="12"/>
  <c r="J298" i="12"/>
  <c r="J306" i="12"/>
  <c r="J315" i="12"/>
  <c r="J323" i="12"/>
  <c r="J331" i="12"/>
  <c r="J339" i="12"/>
  <c r="J347" i="12"/>
  <c r="J337" i="12"/>
  <c r="J321" i="12"/>
  <c r="J304" i="12"/>
  <c r="J288" i="12"/>
  <c r="J256" i="12"/>
  <c r="J240" i="12"/>
  <c r="J224" i="12"/>
  <c r="J208" i="12"/>
  <c r="J192" i="12"/>
  <c r="J176" i="12"/>
  <c r="J160" i="12"/>
  <c r="J144" i="12"/>
  <c r="J128" i="12"/>
  <c r="J112" i="12"/>
  <c r="J96" i="12"/>
  <c r="J80" i="12"/>
  <c r="J64" i="12"/>
  <c r="J48" i="12"/>
  <c r="J32" i="12"/>
  <c r="J16" i="12"/>
  <c r="J318" i="12"/>
  <c r="J269" i="12"/>
  <c r="J221" i="12"/>
  <c r="J173" i="12"/>
  <c r="J109" i="12"/>
  <c r="J29" i="12"/>
  <c r="J349" i="12"/>
  <c r="J317" i="12"/>
  <c r="J300" i="12"/>
  <c r="J268" i="12"/>
  <c r="J236" i="12"/>
  <c r="J204" i="12"/>
  <c r="J172" i="12"/>
  <c r="J124" i="12"/>
  <c r="J28" i="12"/>
  <c r="J348" i="12"/>
  <c r="J316" i="12"/>
  <c r="J283" i="12"/>
  <c r="J251" i="12"/>
  <c r="J235" i="12"/>
  <c r="J203" i="12"/>
  <c r="J187" i="12"/>
  <c r="J171" i="12"/>
  <c r="J155" i="12"/>
  <c r="J139" i="12"/>
  <c r="J123" i="12"/>
  <c r="J91" i="12"/>
  <c r="J184" i="12"/>
  <c r="J212" i="12"/>
  <c r="J196" i="12"/>
  <c r="J180" i="12"/>
  <c r="J164" i="12"/>
  <c r="J148" i="12"/>
  <c r="J132" i="12"/>
  <c r="J116" i="12"/>
  <c r="J100" i="12"/>
  <c r="J84" i="12"/>
  <c r="J68" i="12"/>
  <c r="J52" i="12"/>
  <c r="J36" i="12"/>
  <c r="J20" i="12"/>
  <c r="J341" i="12"/>
  <c r="J325" i="12"/>
  <c r="J309" i="12"/>
  <c r="J292" i="12"/>
  <c r="J276" i="12"/>
  <c r="J260" i="12"/>
  <c r="J244" i="12"/>
  <c r="J228" i="12"/>
  <c r="J340" i="12"/>
  <c r="J324" i="12"/>
  <c r="J308" i="12"/>
  <c r="J291" i="12"/>
  <c r="J275" i="12"/>
  <c r="J259" i="12"/>
  <c r="J243" i="12"/>
  <c r="J227" i="12"/>
  <c r="J211" i="12"/>
  <c r="J195" i="12"/>
  <c r="J179" i="12"/>
  <c r="J163" i="12"/>
  <c r="J147" i="12"/>
  <c r="J131" i="12"/>
  <c r="J115" i="12"/>
  <c r="J99" i="12"/>
  <c r="J83" i="12"/>
  <c r="J67" i="12"/>
  <c r="J51" i="12"/>
  <c r="J35" i="12"/>
  <c r="J19" i="12"/>
  <c r="I70" i="9"/>
  <c r="B163" i="10"/>
  <c r="F9" i="8"/>
  <c r="B108" i="9"/>
  <c r="R108" i="9" s="1"/>
  <c r="H44" i="11"/>
  <c r="C75" i="11"/>
  <c r="B103" i="9"/>
  <c r="B149" i="9"/>
  <c r="B199" i="10" s="1"/>
  <c r="D44" i="11"/>
  <c r="D42" i="11"/>
  <c r="B59" i="17"/>
  <c r="G59" i="17" s="1"/>
  <c r="B57" i="17"/>
  <c r="G57" i="17" s="1"/>
  <c r="B56" i="17"/>
  <c r="G56" i="17" s="1"/>
  <c r="B53" i="17"/>
  <c r="B55" i="17"/>
  <c r="G55" i="17" s="1"/>
  <c r="B78" i="17"/>
  <c r="G78" i="17" s="1"/>
  <c r="C45" i="11"/>
  <c r="M45" i="11" s="1"/>
  <c r="B62" i="17"/>
  <c r="G62" i="17" s="1"/>
  <c r="B54" i="17"/>
  <c r="G54" i="17" s="1"/>
  <c r="D43" i="11"/>
  <c r="B60" i="17"/>
  <c r="G60" i="17" s="1"/>
  <c r="B58" i="17"/>
  <c r="G58" i="17" s="1"/>
  <c r="E44" i="11"/>
  <c r="B61" i="17"/>
  <c r="G61" i="17" s="1"/>
  <c r="C44" i="11"/>
  <c r="M44" i="11" s="1"/>
  <c r="E45" i="11"/>
  <c r="B109" i="9"/>
  <c r="F36" i="8"/>
  <c r="F37" i="8"/>
  <c r="F38" i="8"/>
  <c r="E38" i="8"/>
  <c r="F7" i="8"/>
  <c r="B158" i="10"/>
  <c r="B161" i="10"/>
  <c r="B159" i="10"/>
  <c r="B160" i="10"/>
  <c r="H165" i="10"/>
  <c r="G165" i="10"/>
  <c r="F165" i="10"/>
  <c r="B107" i="9"/>
  <c r="B101" i="9"/>
  <c r="B106" i="9"/>
  <c r="B100" i="9"/>
  <c r="B102" i="9"/>
  <c r="B105" i="9"/>
  <c r="C43" i="11"/>
  <c r="M43" i="11" s="1"/>
  <c r="E43" i="11"/>
  <c r="C42" i="11"/>
  <c r="M42" i="11" s="1"/>
  <c r="E42" i="11"/>
  <c r="D45" i="11"/>
  <c r="B26" i="15"/>
  <c r="B24" i="15"/>
  <c r="B7" i="15"/>
  <c r="B22" i="15"/>
  <c r="B15" i="15"/>
  <c r="B10" i="15"/>
  <c r="B9" i="15"/>
  <c r="B23" i="15"/>
  <c r="B18" i="15"/>
  <c r="B8" i="15"/>
  <c r="B17" i="15"/>
  <c r="CW351" i="12"/>
  <c r="B16" i="15"/>
  <c r="B25" i="15"/>
  <c r="B14" i="15"/>
  <c r="B21" i="15"/>
  <c r="B13" i="15"/>
  <c r="B20" i="15"/>
  <c r="B12" i="15"/>
  <c r="B6" i="15"/>
  <c r="B19" i="15"/>
  <c r="CT46" i="1"/>
  <c r="CT30" i="1"/>
  <c r="CT22" i="1"/>
  <c r="CT14" i="1"/>
  <c r="G53" i="17" l="1"/>
  <c r="E53" i="17"/>
  <c r="O199" i="10"/>
  <c r="J199" i="10"/>
  <c r="P20" i="15"/>
  <c r="O20" i="15"/>
  <c r="Q20" i="15"/>
  <c r="E20" i="15"/>
  <c r="P13" i="15"/>
  <c r="Q13" i="15"/>
  <c r="O13" i="15"/>
  <c r="E13" i="15"/>
  <c r="Q17" i="15"/>
  <c r="O17" i="15"/>
  <c r="P17" i="15"/>
  <c r="E17" i="15"/>
  <c r="O21" i="15"/>
  <c r="P21" i="15"/>
  <c r="Q21" i="15"/>
  <c r="E21" i="15"/>
  <c r="P18" i="15"/>
  <c r="Q18" i="15"/>
  <c r="O18" i="15"/>
  <c r="E18" i="15"/>
  <c r="Q25" i="15"/>
  <c r="O25" i="15"/>
  <c r="P25" i="15"/>
  <c r="E25" i="15"/>
  <c r="O16" i="15"/>
  <c r="P16" i="15"/>
  <c r="Q16" i="15"/>
  <c r="E16" i="15"/>
  <c r="Q9" i="15"/>
  <c r="P9" i="15"/>
  <c r="O9" i="15"/>
  <c r="E9" i="15"/>
  <c r="O22" i="15"/>
  <c r="P22" i="15"/>
  <c r="Q22" i="15"/>
  <c r="E22" i="15"/>
  <c r="O7" i="15"/>
  <c r="P7" i="15"/>
  <c r="Q7" i="15"/>
  <c r="E7" i="15"/>
  <c r="P8" i="15"/>
  <c r="Q8" i="15"/>
  <c r="O8" i="15"/>
  <c r="E8" i="15"/>
  <c r="O14" i="15"/>
  <c r="P14" i="15"/>
  <c r="Q14" i="15"/>
  <c r="E14" i="15"/>
  <c r="P26" i="15"/>
  <c r="Q26" i="15"/>
  <c r="O26" i="15"/>
  <c r="E26" i="15"/>
  <c r="O23" i="15"/>
  <c r="P23" i="15"/>
  <c r="Q23" i="15"/>
  <c r="E23" i="15"/>
  <c r="O19" i="15"/>
  <c r="Q19" i="15"/>
  <c r="P19" i="15"/>
  <c r="E19" i="15"/>
  <c r="P6" i="15"/>
  <c r="Q6" i="15"/>
  <c r="O6" i="15"/>
  <c r="E6" i="15"/>
  <c r="P10" i="15"/>
  <c r="Q10" i="15"/>
  <c r="O10" i="15"/>
  <c r="E10" i="15"/>
  <c r="P24" i="15"/>
  <c r="O24" i="15"/>
  <c r="Q24" i="15"/>
  <c r="E24" i="15"/>
  <c r="P12" i="15"/>
  <c r="Q12" i="15"/>
  <c r="O12" i="15"/>
  <c r="E12" i="15"/>
  <c r="O15" i="15"/>
  <c r="Q15" i="15"/>
  <c r="P15" i="15"/>
  <c r="E15" i="15"/>
  <c r="H70" i="9"/>
  <c r="P70" i="9"/>
  <c r="J70" i="9"/>
  <c r="K70" i="9"/>
  <c r="Q70" i="9"/>
  <c r="M70" i="9"/>
  <c r="G70" i="9"/>
  <c r="B164" i="10"/>
  <c r="D164" i="10" s="1"/>
  <c r="B79" i="17"/>
  <c r="L83" i="11"/>
  <c r="I83" i="11"/>
  <c r="J83" i="11"/>
  <c r="E84" i="11"/>
  <c r="L84" i="11"/>
  <c r="I84" i="11"/>
  <c r="J84" i="11"/>
  <c r="P108" i="9"/>
  <c r="S106" i="9"/>
  <c r="T106" i="9"/>
  <c r="U106" i="9"/>
  <c r="S107" i="9"/>
  <c r="U107" i="9"/>
  <c r="T107" i="9"/>
  <c r="S109" i="9"/>
  <c r="U109" i="9"/>
  <c r="T109" i="9"/>
  <c r="J108" i="9"/>
  <c r="T108" i="9"/>
  <c r="U108" i="9"/>
  <c r="S108" i="9"/>
  <c r="E71" i="9"/>
  <c r="Q108" i="9"/>
  <c r="L108" i="9"/>
  <c r="H108" i="9"/>
  <c r="N70" i="9"/>
  <c r="B156" i="10"/>
  <c r="G108" i="9"/>
  <c r="K108" i="9"/>
  <c r="M108" i="9"/>
  <c r="I108" i="9"/>
  <c r="O108" i="9"/>
  <c r="O70" i="9"/>
  <c r="N108" i="9"/>
  <c r="L70" i="9"/>
  <c r="U70" i="9"/>
  <c r="R70" i="9"/>
  <c r="T70" i="9"/>
  <c r="S70" i="9"/>
  <c r="J351" i="12"/>
  <c r="B72" i="17"/>
  <c r="G72" i="17" s="1"/>
  <c r="B80" i="17"/>
  <c r="C80" i="17" s="1"/>
  <c r="D84" i="11"/>
  <c r="D83" i="11"/>
  <c r="E83" i="11"/>
  <c r="H83" i="11"/>
  <c r="K83" i="11"/>
  <c r="H84" i="11"/>
  <c r="K84" i="11"/>
  <c r="B150" i="9"/>
  <c r="B200" i="10" s="1"/>
  <c r="B155" i="9"/>
  <c r="B153" i="9"/>
  <c r="B203" i="10" s="1"/>
  <c r="B148" i="9"/>
  <c r="B198" i="10" s="1"/>
  <c r="B163" i="9"/>
  <c r="I163" i="9" s="1"/>
  <c r="I25" i="15"/>
  <c r="J25" i="15"/>
  <c r="K25" i="15"/>
  <c r="L25" i="15"/>
  <c r="B154" i="9"/>
  <c r="B204" i="10" s="1"/>
  <c r="B144" i="9"/>
  <c r="B194" i="10" s="1"/>
  <c r="B158" i="9"/>
  <c r="P158" i="9" s="1"/>
  <c r="I20" i="15"/>
  <c r="J20" i="15"/>
  <c r="K20" i="15"/>
  <c r="L20" i="15"/>
  <c r="B146" i="9"/>
  <c r="B196" i="10" s="1"/>
  <c r="B160" i="9"/>
  <c r="L160" i="9" s="1"/>
  <c r="J22" i="15"/>
  <c r="K22" i="15"/>
  <c r="L22" i="15"/>
  <c r="I22" i="15"/>
  <c r="B151" i="9"/>
  <c r="B201" i="10" s="1"/>
  <c r="B145" i="9"/>
  <c r="B195" i="10" s="1"/>
  <c r="B156" i="9"/>
  <c r="B147" i="9"/>
  <c r="B197" i="10" s="1"/>
  <c r="B157" i="9"/>
  <c r="M157" i="9" s="1"/>
  <c r="I19" i="15"/>
  <c r="L19" i="15"/>
  <c r="J19" i="15"/>
  <c r="K19" i="15"/>
  <c r="B159" i="9"/>
  <c r="P159" i="9" s="1"/>
  <c r="I21" i="15"/>
  <c r="K21" i="15"/>
  <c r="J21" i="15"/>
  <c r="L21" i="15"/>
  <c r="B162" i="9"/>
  <c r="H162" i="9" s="1"/>
  <c r="K24" i="15"/>
  <c r="I24" i="15"/>
  <c r="J24" i="15"/>
  <c r="L24" i="15"/>
  <c r="B152" i="9"/>
  <c r="B202" i="10" s="1"/>
  <c r="B161" i="9"/>
  <c r="R161" i="9" s="1"/>
  <c r="I23" i="15"/>
  <c r="K23" i="15"/>
  <c r="L23" i="15"/>
  <c r="J23" i="15"/>
  <c r="B164" i="9"/>
  <c r="I164" i="9" s="1"/>
  <c r="I26" i="15"/>
  <c r="J26" i="15"/>
  <c r="K26" i="15"/>
  <c r="L26" i="15"/>
  <c r="B71" i="17"/>
  <c r="B74" i="17"/>
  <c r="G74" i="17" s="1"/>
  <c r="B75" i="17"/>
  <c r="G75" i="17" s="1"/>
  <c r="B77" i="17"/>
  <c r="G77" i="17" s="1"/>
  <c r="B73" i="17"/>
  <c r="G73" i="17" s="1"/>
  <c r="C60" i="17"/>
  <c r="E60" i="17"/>
  <c r="B76" i="17"/>
  <c r="G76" i="17" s="1"/>
  <c r="N109" i="9"/>
  <c r="M109" i="9"/>
  <c r="G109" i="9"/>
  <c r="O109" i="9"/>
  <c r="H109" i="9"/>
  <c r="P109" i="9"/>
  <c r="I109" i="9"/>
  <c r="Q109" i="9"/>
  <c r="J109" i="9"/>
  <c r="R109" i="9"/>
  <c r="K109" i="9"/>
  <c r="L109" i="9"/>
  <c r="E59" i="17"/>
  <c r="C59" i="17"/>
  <c r="E62" i="17"/>
  <c r="C62" i="17"/>
  <c r="C61" i="17"/>
  <c r="E61" i="17"/>
  <c r="B162" i="10"/>
  <c r="C20" i="15"/>
  <c r="D20" i="15"/>
  <c r="C21" i="15"/>
  <c r="D21" i="15"/>
  <c r="C22" i="15"/>
  <c r="D22" i="15"/>
  <c r="C25" i="15"/>
  <c r="D25" i="15"/>
  <c r="C19" i="15"/>
  <c r="D19" i="15"/>
  <c r="D24" i="15"/>
  <c r="C24" i="15"/>
  <c r="D23" i="15"/>
  <c r="C23" i="15"/>
  <c r="C26" i="15"/>
  <c r="D26" i="15"/>
  <c r="E79" i="17" l="1"/>
  <c r="G79" i="17"/>
  <c r="G71" i="17"/>
  <c r="E71" i="17"/>
  <c r="F20" i="15"/>
  <c r="F19" i="15"/>
  <c r="F26" i="15"/>
  <c r="F22" i="15"/>
  <c r="O194" i="10"/>
  <c r="J194" i="10"/>
  <c r="J203" i="10"/>
  <c r="O203" i="10"/>
  <c r="J202" i="10"/>
  <c r="O202" i="10"/>
  <c r="J197" i="10"/>
  <c r="O197" i="10"/>
  <c r="J204" i="10"/>
  <c r="O204" i="10"/>
  <c r="J196" i="10"/>
  <c r="O196" i="10"/>
  <c r="O200" i="10"/>
  <c r="J200" i="10"/>
  <c r="J195" i="10"/>
  <c r="O195" i="10"/>
  <c r="O201" i="10"/>
  <c r="J201" i="10"/>
  <c r="O198" i="10"/>
  <c r="J198" i="10"/>
  <c r="C79" i="17"/>
  <c r="O27" i="15"/>
  <c r="Q27" i="15"/>
  <c r="F25" i="15"/>
  <c r="F24" i="15"/>
  <c r="F21" i="15"/>
  <c r="P27" i="15"/>
  <c r="F23" i="15"/>
  <c r="K164" i="9"/>
  <c r="O163" i="9"/>
  <c r="N158" i="9"/>
  <c r="G158" i="9"/>
  <c r="I158" i="9"/>
  <c r="Q163" i="9"/>
  <c r="N163" i="9"/>
  <c r="M163" i="9"/>
  <c r="L163" i="9"/>
  <c r="R163" i="9"/>
  <c r="H163" i="9"/>
  <c r="M25" i="15"/>
  <c r="M21" i="15"/>
  <c r="M26" i="15"/>
  <c r="M23" i="15"/>
  <c r="M22" i="15"/>
  <c r="M20" i="15"/>
  <c r="M24" i="15"/>
  <c r="M19" i="15"/>
  <c r="H157" i="9"/>
  <c r="C164" i="10"/>
  <c r="N161" i="9"/>
  <c r="E164" i="10"/>
  <c r="H164" i="9"/>
  <c r="Q157" i="9"/>
  <c r="J163" i="9"/>
  <c r="I157" i="9"/>
  <c r="K162" i="9"/>
  <c r="G164" i="9"/>
  <c r="R160" i="9"/>
  <c r="Q164" i="9"/>
  <c r="M164" i="9"/>
  <c r="L164" i="9"/>
  <c r="R164" i="9"/>
  <c r="N162" i="9"/>
  <c r="J164" i="9"/>
  <c r="M162" i="9"/>
  <c r="O164" i="9"/>
  <c r="J160" i="9"/>
  <c r="Q162" i="9"/>
  <c r="B212" i="10"/>
  <c r="S162" i="9"/>
  <c r="T162" i="9"/>
  <c r="U162" i="9"/>
  <c r="B206" i="10"/>
  <c r="P157" i="9"/>
  <c r="L162" i="9"/>
  <c r="I160" i="9"/>
  <c r="P160" i="9"/>
  <c r="G161" i="9"/>
  <c r="B211" i="10"/>
  <c r="U161" i="9"/>
  <c r="T161" i="9"/>
  <c r="S161" i="9"/>
  <c r="G157" i="9"/>
  <c r="M161" i="9"/>
  <c r="R162" i="9"/>
  <c r="G160" i="9"/>
  <c r="B205" i="10"/>
  <c r="K157" i="9"/>
  <c r="N157" i="9"/>
  <c r="J162" i="9"/>
  <c r="N160" i="9"/>
  <c r="G163" i="9"/>
  <c r="B213" i="10"/>
  <c r="S163" i="9"/>
  <c r="T163" i="9"/>
  <c r="U163" i="9"/>
  <c r="R157" i="9"/>
  <c r="I162" i="9"/>
  <c r="P164" i="9"/>
  <c r="B214" i="10"/>
  <c r="T164" i="9"/>
  <c r="U164" i="9"/>
  <c r="S164" i="9"/>
  <c r="I159" i="9"/>
  <c r="B209" i="10"/>
  <c r="S159" i="9"/>
  <c r="T159" i="9"/>
  <c r="U159" i="9"/>
  <c r="Q158" i="9"/>
  <c r="B208" i="10"/>
  <c r="U158" i="9"/>
  <c r="S158" i="9"/>
  <c r="T158" i="9"/>
  <c r="H160" i="9"/>
  <c r="B210" i="10"/>
  <c r="S160" i="9"/>
  <c r="T160" i="9"/>
  <c r="U160" i="9"/>
  <c r="O157" i="9"/>
  <c r="B207" i="10"/>
  <c r="S157" i="9"/>
  <c r="T157" i="9"/>
  <c r="U157" i="9"/>
  <c r="J157" i="9"/>
  <c r="L157" i="9"/>
  <c r="G162" i="9"/>
  <c r="P162" i="9"/>
  <c r="K160" i="9"/>
  <c r="E80" i="17"/>
  <c r="C108" i="9"/>
  <c r="D70" i="9"/>
  <c r="C70" i="9"/>
  <c r="C109" i="9"/>
  <c r="D109" i="9"/>
  <c r="D108" i="9"/>
  <c r="J161" i="9"/>
  <c r="P163" i="9"/>
  <c r="O162" i="9"/>
  <c r="O160" i="9"/>
  <c r="Q160" i="9"/>
  <c r="K163" i="9"/>
  <c r="M160" i="9"/>
  <c r="O159" i="9"/>
  <c r="I161" i="9"/>
  <c r="K159" i="9"/>
  <c r="G159" i="9"/>
  <c r="L158" i="9"/>
  <c r="P161" i="9"/>
  <c r="R159" i="9"/>
  <c r="N159" i="9"/>
  <c r="K158" i="9"/>
  <c r="M158" i="9"/>
  <c r="N164" i="9"/>
  <c r="H161" i="9"/>
  <c r="J159" i="9"/>
  <c r="M159" i="9"/>
  <c r="R158" i="9"/>
  <c r="Q161" i="9"/>
  <c r="L161" i="9"/>
  <c r="O161" i="9"/>
  <c r="Q159" i="9"/>
  <c r="L159" i="9"/>
  <c r="J158" i="9"/>
  <c r="H159" i="9"/>
  <c r="H158" i="9"/>
  <c r="K161" i="9"/>
  <c r="O158" i="9"/>
  <c r="J205" i="10" l="1"/>
  <c r="O205" i="10"/>
  <c r="O215" i="10" s="1"/>
  <c r="O211" i="10"/>
  <c r="J211" i="10"/>
  <c r="O208" i="10"/>
  <c r="J208" i="10"/>
  <c r="J213" i="10"/>
  <c r="O213" i="10"/>
  <c r="J212" i="10"/>
  <c r="O212" i="10"/>
  <c r="O214" i="10"/>
  <c r="J214" i="10"/>
  <c r="O210" i="10"/>
  <c r="J210" i="10"/>
  <c r="O209" i="10"/>
  <c r="J209" i="10"/>
  <c r="J206" i="10"/>
  <c r="O206" i="10"/>
  <c r="O207" i="10"/>
  <c r="J207" i="10"/>
  <c r="C163" i="9"/>
  <c r="F164" i="10"/>
  <c r="H164" i="10"/>
  <c r="G164" i="10"/>
  <c r="D164" i="9"/>
  <c r="D163" i="9"/>
  <c r="D162" i="9"/>
  <c r="C164" i="9"/>
  <c r="C160" i="9"/>
  <c r="D157" i="9"/>
  <c r="C157" i="9"/>
  <c r="D160" i="9"/>
  <c r="C209" i="10"/>
  <c r="M209" i="10"/>
  <c r="K209" i="10"/>
  <c r="L209" i="10"/>
  <c r="E209" i="10"/>
  <c r="D209" i="10"/>
  <c r="D158" i="9"/>
  <c r="C207" i="10"/>
  <c r="L207" i="10"/>
  <c r="K207" i="10"/>
  <c r="M207" i="10"/>
  <c r="E207" i="10"/>
  <c r="D207" i="10"/>
  <c r="D211" i="10"/>
  <c r="K211" i="10"/>
  <c r="L211" i="10"/>
  <c r="M211" i="10"/>
  <c r="C211" i="10"/>
  <c r="E211" i="10"/>
  <c r="D159" i="9"/>
  <c r="D161" i="9"/>
  <c r="E208" i="10"/>
  <c r="M208" i="10"/>
  <c r="K208" i="10"/>
  <c r="L208" i="10"/>
  <c r="D208" i="10"/>
  <c r="C208" i="10"/>
  <c r="C212" i="10"/>
  <c r="K212" i="10"/>
  <c r="L212" i="10"/>
  <c r="M212" i="10"/>
  <c r="E212" i="10"/>
  <c r="D212" i="10"/>
  <c r="C214" i="10"/>
  <c r="M214" i="10"/>
  <c r="L214" i="10"/>
  <c r="K214" i="10"/>
  <c r="D214" i="10"/>
  <c r="E214" i="10"/>
  <c r="C213" i="10"/>
  <c r="M213" i="10"/>
  <c r="L213" i="10"/>
  <c r="K213" i="10"/>
  <c r="E213" i="10"/>
  <c r="D213" i="10"/>
  <c r="C162" i="9"/>
  <c r="C210" i="10"/>
  <c r="L210" i="10"/>
  <c r="K210" i="10"/>
  <c r="M210" i="10"/>
  <c r="D210" i="10"/>
  <c r="E210" i="10"/>
  <c r="E108" i="9"/>
  <c r="E70" i="9"/>
  <c r="C159" i="9"/>
  <c r="C158" i="9"/>
  <c r="C161" i="9"/>
  <c r="E109" i="9"/>
  <c r="A3" i="12"/>
  <c r="J6" i="13"/>
  <c r="CC8" i="12"/>
  <c r="AS8" i="12"/>
  <c r="W8" i="12"/>
  <c r="R8" i="12"/>
  <c r="B1" i="12"/>
  <c r="C1" i="12" s="1"/>
  <c r="D1" i="12" s="1"/>
  <c r="B74" i="11" l="1"/>
  <c r="H3" i="12"/>
  <c r="EZ3" i="12"/>
  <c r="FN3" i="12"/>
  <c r="FX3" i="12"/>
  <c r="ER3" i="12"/>
  <c r="ES3" i="12"/>
  <c r="FE3" i="12"/>
  <c r="FQ3" i="12"/>
  <c r="GC3" i="12"/>
  <c r="EY3" i="12"/>
  <c r="EQ3" i="12"/>
  <c r="FA3" i="12"/>
  <c r="FO3" i="12"/>
  <c r="GA3" i="12"/>
  <c r="FB3" i="12"/>
  <c r="FP3" i="12"/>
  <c r="GB3" i="12"/>
  <c r="ET3" i="12"/>
  <c r="FF3" i="12"/>
  <c r="FT3" i="12"/>
  <c r="GD3" i="12"/>
  <c r="EU3" i="12"/>
  <c r="FG3" i="12"/>
  <c r="FU3" i="12"/>
  <c r="GE3" i="12"/>
  <c r="EX3" i="12"/>
  <c r="FH3" i="12"/>
  <c r="FV3" i="12"/>
  <c r="FM3" i="12"/>
  <c r="FW3" i="12"/>
  <c r="FC3" i="12"/>
  <c r="FL3" i="12"/>
  <c r="FJ3" i="12"/>
  <c r="EV3" i="12"/>
  <c r="FZ3" i="12"/>
  <c r="FR3" i="12"/>
  <c r="FI3" i="12"/>
  <c r="FD3" i="12"/>
  <c r="EW3" i="12"/>
  <c r="EP3" i="12"/>
  <c r="GF3" i="12"/>
  <c r="FY3" i="12"/>
  <c r="EO3" i="12"/>
  <c r="FS3" i="12"/>
  <c r="M15" i="10" s="1"/>
  <c r="EH3" i="12"/>
  <c r="FK3" i="12"/>
  <c r="EN3" i="12"/>
  <c r="EM3" i="12"/>
  <c r="E164" i="9"/>
  <c r="EJ3" i="12"/>
  <c r="EL3" i="12"/>
  <c r="EK3" i="12"/>
  <c r="E163" i="9"/>
  <c r="E162" i="9"/>
  <c r="E157" i="9"/>
  <c r="E160" i="9"/>
  <c r="H210" i="10"/>
  <c r="F213" i="10"/>
  <c r="H212" i="10"/>
  <c r="F209" i="10"/>
  <c r="H211" i="10"/>
  <c r="N209" i="10"/>
  <c r="H214" i="10"/>
  <c r="F207" i="10"/>
  <c r="H209" i="10"/>
  <c r="N210" i="10"/>
  <c r="N211" i="10"/>
  <c r="F210" i="10"/>
  <c r="G213" i="10"/>
  <c r="N214" i="10"/>
  <c r="N212" i="10"/>
  <c r="G211" i="10"/>
  <c r="G209" i="10"/>
  <c r="H213" i="10"/>
  <c r="F212" i="10"/>
  <c r="G207" i="10"/>
  <c r="N213" i="10"/>
  <c r="H208" i="10"/>
  <c r="F208" i="10"/>
  <c r="H207" i="10"/>
  <c r="G214" i="10"/>
  <c r="F214" i="10"/>
  <c r="G208" i="10"/>
  <c r="G210" i="10"/>
  <c r="G212" i="10"/>
  <c r="F211" i="10"/>
  <c r="N207" i="10"/>
  <c r="N208" i="10"/>
  <c r="E161" i="9"/>
  <c r="E158" i="9"/>
  <c r="E159" i="9"/>
  <c r="B70" i="17"/>
  <c r="BU351" i="12"/>
  <c r="BO351" i="12"/>
  <c r="CT344" i="12"/>
  <c r="CV344" i="12" s="1"/>
  <c r="CT295" i="12"/>
  <c r="CV295" i="12" s="1"/>
  <c r="CT263" i="12"/>
  <c r="CV263" i="12" s="1"/>
  <c r="CT239" i="12"/>
  <c r="CV239" i="12" s="1"/>
  <c r="CT215" i="12"/>
  <c r="CV215" i="12" s="1"/>
  <c r="CT175" i="12"/>
  <c r="CV175" i="12" s="1"/>
  <c r="CT159" i="12"/>
  <c r="CV159" i="12" s="1"/>
  <c r="CT328" i="12"/>
  <c r="CV328" i="12" s="1"/>
  <c r="CT320" i="12"/>
  <c r="CV320" i="12" s="1"/>
  <c r="CT303" i="12"/>
  <c r="CV303" i="12" s="1"/>
  <c r="CT279" i="12"/>
  <c r="CV279" i="12" s="1"/>
  <c r="CT247" i="12"/>
  <c r="CV247" i="12" s="1"/>
  <c r="CT231" i="12"/>
  <c r="CV231" i="12" s="1"/>
  <c r="CT207" i="12"/>
  <c r="CV207" i="12" s="1"/>
  <c r="CT183" i="12"/>
  <c r="CV183" i="12" s="1"/>
  <c r="CT167" i="12"/>
  <c r="CV167" i="12" s="1"/>
  <c r="CT143" i="12"/>
  <c r="CV143" i="12" s="1"/>
  <c r="CT127" i="12"/>
  <c r="CV127" i="12" s="1"/>
  <c r="CT119" i="12"/>
  <c r="CV119" i="12" s="1"/>
  <c r="CT103" i="12"/>
  <c r="CV103" i="12" s="1"/>
  <c r="CT95" i="12"/>
  <c r="CV95" i="12" s="1"/>
  <c r="CT79" i="12"/>
  <c r="CV79" i="12" s="1"/>
  <c r="CT71" i="12"/>
  <c r="CV71" i="12" s="1"/>
  <c r="CT63" i="12"/>
  <c r="CV63" i="12" s="1"/>
  <c r="CT307" i="12"/>
  <c r="CV307" i="12" s="1"/>
  <c r="CT343" i="12"/>
  <c r="CV343" i="12" s="1"/>
  <c r="CT335" i="12"/>
  <c r="CV335" i="12" s="1"/>
  <c r="CT327" i="12"/>
  <c r="CV327" i="12" s="1"/>
  <c r="CT319" i="12"/>
  <c r="CV319" i="12" s="1"/>
  <c r="CT311" i="12"/>
  <c r="CV311" i="12" s="1"/>
  <c r="CT302" i="12"/>
  <c r="CV302" i="12" s="1"/>
  <c r="CT294" i="12"/>
  <c r="CV294" i="12" s="1"/>
  <c r="CT286" i="12"/>
  <c r="CV286" i="12" s="1"/>
  <c r="CT278" i="12"/>
  <c r="CV278" i="12" s="1"/>
  <c r="CT270" i="12"/>
  <c r="CV270" i="12" s="1"/>
  <c r="CT262" i="12"/>
  <c r="CV262" i="12" s="1"/>
  <c r="CT254" i="12"/>
  <c r="CV254" i="12" s="1"/>
  <c r="CT246" i="12"/>
  <c r="CV246" i="12" s="1"/>
  <c r="CT238" i="12"/>
  <c r="CV238" i="12" s="1"/>
  <c r="CT214" i="12"/>
  <c r="CV214" i="12" s="1"/>
  <c r="CT198" i="12"/>
  <c r="CV198" i="12" s="1"/>
  <c r="CT182" i="12"/>
  <c r="CT166" i="12"/>
  <c r="CV166" i="12" s="1"/>
  <c r="CT158" i="12"/>
  <c r="CV158" i="12" s="1"/>
  <c r="CT142" i="12"/>
  <c r="CV142" i="12" s="1"/>
  <c r="CT126" i="12"/>
  <c r="CV126" i="12" s="1"/>
  <c r="CT110" i="12"/>
  <c r="CV110" i="12" s="1"/>
  <c r="CT102" i="12"/>
  <c r="CV102" i="12" s="1"/>
  <c r="CT78" i="12"/>
  <c r="CV78" i="12" s="1"/>
  <c r="CT70" i="12"/>
  <c r="CV70" i="12" s="1"/>
  <c r="CT350" i="12"/>
  <c r="CT318" i="12"/>
  <c r="CV318" i="12" s="1"/>
  <c r="CT310" i="12"/>
  <c r="CT285" i="12"/>
  <c r="CV285" i="12" s="1"/>
  <c r="CT269" i="12"/>
  <c r="CV269" i="12" s="1"/>
  <c r="CT253" i="12"/>
  <c r="CV253" i="12" s="1"/>
  <c r="CT245" i="12"/>
  <c r="CV245" i="12" s="1"/>
  <c r="CT229" i="12"/>
  <c r="CV229" i="12" s="1"/>
  <c r="CT221" i="12"/>
  <c r="CV221" i="12" s="1"/>
  <c r="CT205" i="12"/>
  <c r="CV205" i="12" s="1"/>
  <c r="CT189" i="12"/>
  <c r="CV189" i="12" s="1"/>
  <c r="CT181" i="12"/>
  <c r="CV181" i="12" s="1"/>
  <c r="CT165" i="12"/>
  <c r="CV165" i="12" s="1"/>
  <c r="CT149" i="12"/>
  <c r="CV149" i="12" s="1"/>
  <c r="CT133" i="12"/>
  <c r="CV133" i="12" s="1"/>
  <c r="CT117" i="12"/>
  <c r="CV117" i="12" s="1"/>
  <c r="CT93" i="12"/>
  <c r="CV93" i="12" s="1"/>
  <c r="CT85" i="12"/>
  <c r="CV85" i="12" s="1"/>
  <c r="CT61" i="12"/>
  <c r="CV61" i="12" s="1"/>
  <c r="CT349" i="12"/>
  <c r="CV349" i="12" s="1"/>
  <c r="CT333" i="12"/>
  <c r="CV333" i="12" s="1"/>
  <c r="CT325" i="12"/>
  <c r="CV325" i="12" s="1"/>
  <c r="CT309" i="12"/>
  <c r="CV309" i="12" s="1"/>
  <c r="CT292" i="12"/>
  <c r="CV292" i="12" s="1"/>
  <c r="CT276" i="12"/>
  <c r="CV276" i="12" s="1"/>
  <c r="CT252" i="12"/>
  <c r="CV252" i="12" s="1"/>
  <c r="CT236" i="12"/>
  <c r="CV236" i="12" s="1"/>
  <c r="CT220" i="12"/>
  <c r="CV220" i="12" s="1"/>
  <c r="CT204" i="12"/>
  <c r="CV204" i="12" s="1"/>
  <c r="CT188" i="12"/>
  <c r="CV188" i="12" s="1"/>
  <c r="CT172" i="12"/>
  <c r="CV172" i="12" s="1"/>
  <c r="CT156" i="12"/>
  <c r="CV156" i="12" s="1"/>
  <c r="CT148" i="12"/>
  <c r="CV148" i="12" s="1"/>
  <c r="CT124" i="12"/>
  <c r="CV124" i="12" s="1"/>
  <c r="CT108" i="12"/>
  <c r="CV108" i="12" s="1"/>
  <c r="CT92" i="12"/>
  <c r="CV92" i="12" s="1"/>
  <c r="CT76" i="12"/>
  <c r="CV76" i="12" s="1"/>
  <c r="CT60" i="12"/>
  <c r="CV60" i="12" s="1"/>
  <c r="CT348" i="12"/>
  <c r="CV348" i="12" s="1"/>
  <c r="CT332" i="12"/>
  <c r="CV332" i="12" s="1"/>
  <c r="CT316" i="12"/>
  <c r="CV316" i="12" s="1"/>
  <c r="CT299" i="12"/>
  <c r="CV299" i="12" s="1"/>
  <c r="CT291" i="12"/>
  <c r="CV291" i="12" s="1"/>
  <c r="CT283" i="12"/>
  <c r="CV283" i="12" s="1"/>
  <c r="CT275" i="12"/>
  <c r="CV275" i="12" s="1"/>
  <c r="CT267" i="12"/>
  <c r="CV267" i="12" s="1"/>
  <c r="CT259" i="12"/>
  <c r="CV259" i="12" s="1"/>
  <c r="CT251" i="12"/>
  <c r="CV251" i="12" s="1"/>
  <c r="CT235" i="12"/>
  <c r="CV235" i="12" s="1"/>
  <c r="CT227" i="12"/>
  <c r="CV227" i="12" s="1"/>
  <c r="CT211" i="12"/>
  <c r="CV211" i="12" s="1"/>
  <c r="CT195" i="12"/>
  <c r="CV195" i="12" s="1"/>
  <c r="CT187" i="12"/>
  <c r="CT171" i="12"/>
  <c r="CV171" i="12" s="1"/>
  <c r="CT163" i="12"/>
  <c r="CV163" i="12" s="1"/>
  <c r="CT147" i="12"/>
  <c r="CV147" i="12" s="1"/>
  <c r="CT123" i="12"/>
  <c r="CV123" i="12" s="1"/>
  <c r="CT107" i="12"/>
  <c r="CV107" i="12" s="1"/>
  <c r="CT99" i="12"/>
  <c r="CV99" i="12" s="1"/>
  <c r="CT91" i="12"/>
  <c r="CV91" i="12" s="1"/>
  <c r="CT75" i="12"/>
  <c r="CV75" i="12" s="1"/>
  <c r="CT59" i="12"/>
  <c r="CV59" i="12" s="1"/>
  <c r="CT347" i="12"/>
  <c r="CV347" i="12" s="1"/>
  <c r="CT331" i="12"/>
  <c r="CV331" i="12" s="1"/>
  <c r="CT323" i="12"/>
  <c r="CV323" i="12" s="1"/>
  <c r="CT306" i="12"/>
  <c r="CV306" i="12" s="1"/>
  <c r="CT282" i="12"/>
  <c r="CV282" i="12" s="1"/>
  <c r="CT266" i="12"/>
  <c r="CV266" i="12" s="1"/>
  <c r="CT258" i="12"/>
  <c r="CV258" i="12" s="1"/>
  <c r="CT242" i="12"/>
  <c r="CV242" i="12" s="1"/>
  <c r="CT234" i="12"/>
  <c r="CV234" i="12" s="1"/>
  <c r="CT226" i="12"/>
  <c r="CT218" i="12"/>
  <c r="CV218" i="12" s="1"/>
  <c r="CT210" i="12"/>
  <c r="CV210" i="12" s="1"/>
  <c r="CT202" i="12"/>
  <c r="CV202" i="12" s="1"/>
  <c r="CT194" i="12"/>
  <c r="CV194" i="12" s="1"/>
  <c r="CT186" i="12"/>
  <c r="CV186" i="12" s="1"/>
  <c r="CT178" i="12"/>
  <c r="CV178" i="12" s="1"/>
  <c r="CT170" i="12"/>
  <c r="CV170" i="12" s="1"/>
  <c r="CT162" i="12"/>
  <c r="CT154" i="12"/>
  <c r="CV154" i="12" s="1"/>
  <c r="CT146" i="12"/>
  <c r="CV146" i="12" s="1"/>
  <c r="CT138" i="12"/>
  <c r="CV138" i="12" s="1"/>
  <c r="CT130" i="12"/>
  <c r="CV130" i="12" s="1"/>
  <c r="CT122" i="12"/>
  <c r="CV122" i="12" s="1"/>
  <c r="CT114" i="12"/>
  <c r="CV114" i="12" s="1"/>
  <c r="CT106" i="12"/>
  <c r="CV106" i="12" s="1"/>
  <c r="CT98" i="12"/>
  <c r="CV98" i="12" s="1"/>
  <c r="CT90" i="12"/>
  <c r="CV90" i="12" s="1"/>
  <c r="CT82" i="12"/>
  <c r="CV82" i="12" s="1"/>
  <c r="CT74" i="12"/>
  <c r="CV74" i="12" s="1"/>
  <c r="CT66" i="12"/>
  <c r="CV66" i="12" s="1"/>
  <c r="CT58" i="12"/>
  <c r="CV58" i="12" s="1"/>
  <c r="CT346" i="12"/>
  <c r="CV346" i="12" s="1"/>
  <c r="CT338" i="12"/>
  <c r="CV338" i="12" s="1"/>
  <c r="CT330" i="12"/>
  <c r="CV330" i="12" s="1"/>
  <c r="CT322" i="12"/>
  <c r="CV322" i="12" s="1"/>
  <c r="CT314" i="12"/>
  <c r="CV314" i="12" s="1"/>
  <c r="CT305" i="12"/>
  <c r="CV305" i="12" s="1"/>
  <c r="CT297" i="12"/>
  <c r="CV297" i="12" s="1"/>
  <c r="CT289" i="12"/>
  <c r="CV289" i="12" s="1"/>
  <c r="CT281" i="12"/>
  <c r="CT273" i="12"/>
  <c r="CV273" i="12" s="1"/>
  <c r="CT265" i="12"/>
  <c r="CV265" i="12" s="1"/>
  <c r="CT257" i="12"/>
  <c r="CV257" i="12" s="1"/>
  <c r="CT249" i="12"/>
  <c r="CV249" i="12" s="1"/>
  <c r="CT241" i="12"/>
  <c r="CV241" i="12" s="1"/>
  <c r="CT233" i="12"/>
  <c r="CV233" i="12" s="1"/>
  <c r="CT225" i="12"/>
  <c r="CV225" i="12" s="1"/>
  <c r="CT217" i="12"/>
  <c r="CV217" i="12" s="1"/>
  <c r="CT209" i="12"/>
  <c r="CV209" i="12" s="1"/>
  <c r="CT201" i="12"/>
  <c r="CV201" i="12" s="1"/>
  <c r="CT193" i="12"/>
  <c r="CV193" i="12" s="1"/>
  <c r="CT185" i="12"/>
  <c r="CV185" i="12" s="1"/>
  <c r="CT177" i="12"/>
  <c r="CV177" i="12" s="1"/>
  <c r="CT169" i="12"/>
  <c r="CV169" i="12" s="1"/>
  <c r="CT161" i="12"/>
  <c r="CV161" i="12" s="1"/>
  <c r="CT153" i="12"/>
  <c r="CV153" i="12" s="1"/>
  <c r="CT145" i="12"/>
  <c r="CV145" i="12" s="1"/>
  <c r="CT137" i="12"/>
  <c r="CV137" i="12" s="1"/>
  <c r="CT129" i="12"/>
  <c r="CV129" i="12" s="1"/>
  <c r="CT121" i="12"/>
  <c r="CV121" i="12" s="1"/>
  <c r="CT113" i="12"/>
  <c r="CV113" i="12" s="1"/>
  <c r="CT105" i="12"/>
  <c r="CV105" i="12" s="1"/>
  <c r="CT97" i="12"/>
  <c r="CV97" i="12" s="1"/>
  <c r="CT89" i="12"/>
  <c r="CV89" i="12" s="1"/>
  <c r="CT81" i="12"/>
  <c r="CV81" i="12" s="1"/>
  <c r="CT73" i="12"/>
  <c r="CV73" i="12" s="1"/>
  <c r="CT65" i="12"/>
  <c r="CV65" i="12" s="1"/>
  <c r="CT57" i="12"/>
  <c r="CV57" i="12" s="1"/>
  <c r="CR351" i="12"/>
  <c r="CT351" i="12" s="1"/>
  <c r="CT336" i="12"/>
  <c r="CV336" i="12" s="1"/>
  <c r="CT312" i="12"/>
  <c r="CV312" i="12" s="1"/>
  <c r="CT287" i="12"/>
  <c r="CV287" i="12" s="1"/>
  <c r="CT271" i="12"/>
  <c r="CV271" i="12" s="1"/>
  <c r="CT255" i="12"/>
  <c r="CV255" i="12" s="1"/>
  <c r="CT223" i="12"/>
  <c r="CV223" i="12" s="1"/>
  <c r="CT199" i="12"/>
  <c r="CV199" i="12" s="1"/>
  <c r="CT191" i="12"/>
  <c r="CV191" i="12" s="1"/>
  <c r="CT151" i="12"/>
  <c r="CV151" i="12" s="1"/>
  <c r="CT135" i="12"/>
  <c r="CV135" i="12" s="1"/>
  <c r="CT111" i="12"/>
  <c r="CV111" i="12" s="1"/>
  <c r="CT87" i="12"/>
  <c r="CV87" i="12" s="1"/>
  <c r="CT230" i="12"/>
  <c r="CV230" i="12" s="1"/>
  <c r="CT222" i="12"/>
  <c r="CV222" i="12" s="1"/>
  <c r="CT206" i="12"/>
  <c r="CV206" i="12" s="1"/>
  <c r="CT190" i="12"/>
  <c r="CV190" i="12" s="1"/>
  <c r="CT174" i="12"/>
  <c r="CV174" i="12" s="1"/>
  <c r="CT150" i="12"/>
  <c r="CV150" i="12" s="1"/>
  <c r="CT134" i="12"/>
  <c r="CV134" i="12" s="1"/>
  <c r="CT118" i="12"/>
  <c r="CV118" i="12" s="1"/>
  <c r="CT94" i="12"/>
  <c r="CV94" i="12" s="1"/>
  <c r="CT86" i="12"/>
  <c r="CV86" i="12" s="1"/>
  <c r="CT62" i="12"/>
  <c r="CV62" i="12" s="1"/>
  <c r="CT342" i="12"/>
  <c r="CV342" i="12" s="1"/>
  <c r="CT334" i="12"/>
  <c r="CV334" i="12" s="1"/>
  <c r="CT326" i="12"/>
  <c r="CV326" i="12" s="1"/>
  <c r="CT301" i="12"/>
  <c r="CV301" i="12" s="1"/>
  <c r="CT293" i="12"/>
  <c r="CV293" i="12" s="1"/>
  <c r="CT277" i="12"/>
  <c r="CV277" i="12" s="1"/>
  <c r="CT261" i="12"/>
  <c r="CV261" i="12" s="1"/>
  <c r="CT237" i="12"/>
  <c r="CV237" i="12" s="1"/>
  <c r="CT213" i="12"/>
  <c r="CV213" i="12" s="1"/>
  <c r="CT197" i="12"/>
  <c r="CV197" i="12" s="1"/>
  <c r="CT173" i="12"/>
  <c r="CV173" i="12" s="1"/>
  <c r="CT157" i="12"/>
  <c r="CV157" i="12" s="1"/>
  <c r="CT141" i="12"/>
  <c r="CV141" i="12" s="1"/>
  <c r="CT125" i="12"/>
  <c r="CV125" i="12" s="1"/>
  <c r="CT109" i="12"/>
  <c r="CV109" i="12" s="1"/>
  <c r="CT101" i="12"/>
  <c r="CV101" i="12" s="1"/>
  <c r="CT77" i="12"/>
  <c r="CV77" i="12" s="1"/>
  <c r="CT69" i="12"/>
  <c r="CV69" i="12" s="1"/>
  <c r="CT341" i="12"/>
  <c r="CV341" i="12" s="1"/>
  <c r="CT317" i="12"/>
  <c r="CV317" i="12" s="1"/>
  <c r="CT300" i="12"/>
  <c r="CV300" i="12" s="1"/>
  <c r="CT284" i="12"/>
  <c r="CV284" i="12" s="1"/>
  <c r="CT268" i="12"/>
  <c r="CV268" i="12" s="1"/>
  <c r="CT260" i="12"/>
  <c r="CT244" i="12"/>
  <c r="CV244" i="12" s="1"/>
  <c r="CT228" i="12"/>
  <c r="CV228" i="12" s="1"/>
  <c r="CT212" i="12"/>
  <c r="CV212" i="12" s="1"/>
  <c r="CT196" i="12"/>
  <c r="CV196" i="12" s="1"/>
  <c r="CT180" i="12"/>
  <c r="CV180" i="12" s="1"/>
  <c r="CT164" i="12"/>
  <c r="CV164" i="12" s="1"/>
  <c r="CT140" i="12"/>
  <c r="CV140" i="12" s="1"/>
  <c r="CT132" i="12"/>
  <c r="CV132" i="12" s="1"/>
  <c r="CT116" i="12"/>
  <c r="CV116" i="12" s="1"/>
  <c r="CT100" i="12"/>
  <c r="CV100" i="12" s="1"/>
  <c r="CT84" i="12"/>
  <c r="CV84" i="12" s="1"/>
  <c r="CT68" i="12"/>
  <c r="CV68" i="12" s="1"/>
  <c r="CT340" i="12"/>
  <c r="CV340" i="12" s="1"/>
  <c r="CT324" i="12"/>
  <c r="CV324" i="12" s="1"/>
  <c r="CT308" i="12"/>
  <c r="CV308" i="12" s="1"/>
  <c r="CT243" i="12"/>
  <c r="CV243" i="12" s="1"/>
  <c r="CT219" i="12"/>
  <c r="CV219" i="12" s="1"/>
  <c r="CT203" i="12"/>
  <c r="CV203" i="12" s="1"/>
  <c r="CT179" i="12"/>
  <c r="CV179" i="12" s="1"/>
  <c r="CT155" i="12"/>
  <c r="CV155" i="12" s="1"/>
  <c r="CT139" i="12"/>
  <c r="CV139" i="12" s="1"/>
  <c r="CT131" i="12"/>
  <c r="CV131" i="12" s="1"/>
  <c r="CT115" i="12"/>
  <c r="CV115" i="12" s="1"/>
  <c r="CT83" i="12"/>
  <c r="CV83" i="12" s="1"/>
  <c r="CT67" i="12"/>
  <c r="CV67" i="12" s="1"/>
  <c r="CT339" i="12"/>
  <c r="CV339" i="12" s="1"/>
  <c r="CT315" i="12"/>
  <c r="CV315" i="12" s="1"/>
  <c r="CT298" i="12"/>
  <c r="CV298" i="12" s="1"/>
  <c r="CT290" i="12"/>
  <c r="CV290" i="12" s="1"/>
  <c r="CT274" i="12"/>
  <c r="CV274" i="12" s="1"/>
  <c r="CT250" i="12"/>
  <c r="CV250" i="12" s="1"/>
  <c r="BQ351" i="12"/>
  <c r="CT345" i="12"/>
  <c r="CV345" i="12" s="1"/>
  <c r="CT337" i="12"/>
  <c r="CV337" i="12" s="1"/>
  <c r="CT329" i="12"/>
  <c r="CV329" i="12" s="1"/>
  <c r="CT321" i="12"/>
  <c r="CV321" i="12" s="1"/>
  <c r="CT313" i="12"/>
  <c r="CV313" i="12" s="1"/>
  <c r="CT304" i="12"/>
  <c r="CV304" i="12" s="1"/>
  <c r="CT296" i="12"/>
  <c r="CV296" i="12" s="1"/>
  <c r="CT288" i="12"/>
  <c r="CV288" i="12" s="1"/>
  <c r="CT280" i="12"/>
  <c r="CV280" i="12" s="1"/>
  <c r="CT272" i="12"/>
  <c r="CV272" i="12" s="1"/>
  <c r="CT264" i="12"/>
  <c r="CV264" i="12" s="1"/>
  <c r="CT256" i="12"/>
  <c r="CV256" i="12" s="1"/>
  <c r="CT248" i="12"/>
  <c r="CV248" i="12" s="1"/>
  <c r="CT240" i="12"/>
  <c r="CV240" i="12" s="1"/>
  <c r="CT232" i="12"/>
  <c r="CV232" i="12" s="1"/>
  <c r="CT224" i="12"/>
  <c r="CV224" i="12" s="1"/>
  <c r="CT216" i="12"/>
  <c r="CV216" i="12" s="1"/>
  <c r="CT208" i="12"/>
  <c r="CV208" i="12" s="1"/>
  <c r="CT200" i="12"/>
  <c r="CV200" i="12" s="1"/>
  <c r="CT192" i="12"/>
  <c r="CV192" i="12" s="1"/>
  <c r="CT184" i="12"/>
  <c r="CV184" i="12" s="1"/>
  <c r="CT176" i="12"/>
  <c r="CV176" i="12" s="1"/>
  <c r="CT168" i="12"/>
  <c r="CV168" i="12" s="1"/>
  <c r="CT160" i="12"/>
  <c r="CV160" i="12" s="1"/>
  <c r="CT152" i="12"/>
  <c r="CV152" i="12" s="1"/>
  <c r="CT144" i="12"/>
  <c r="CV144" i="12" s="1"/>
  <c r="CT136" i="12"/>
  <c r="CT128" i="12"/>
  <c r="CV128" i="12" s="1"/>
  <c r="CT120" i="12"/>
  <c r="CV120" i="12" s="1"/>
  <c r="CT112" i="12"/>
  <c r="CV112" i="12" s="1"/>
  <c r="CT104" i="12"/>
  <c r="CV104" i="12" s="1"/>
  <c r="CT96" i="12"/>
  <c r="CV96" i="12" s="1"/>
  <c r="CT88" i="12"/>
  <c r="CV88" i="12" s="1"/>
  <c r="CT80" i="12"/>
  <c r="CV80" i="12" s="1"/>
  <c r="CT72" i="12"/>
  <c r="CV72" i="12" s="1"/>
  <c r="CT64" i="12"/>
  <c r="CV64" i="12" s="1"/>
  <c r="BT351" i="12"/>
  <c r="BV351" i="12"/>
  <c r="BP351" i="12"/>
  <c r="M7" i="12"/>
  <c r="BN351" i="12"/>
  <c r="BY351" i="12"/>
  <c r="BS351" i="12"/>
  <c r="BX351" i="12"/>
  <c r="BR351" i="12"/>
  <c r="F7" i="12"/>
  <c r="BW351" i="12"/>
  <c r="B3" i="12"/>
  <c r="D3" i="12"/>
  <c r="E1" i="12"/>
  <c r="C3" i="12"/>
  <c r="D16" i="10" l="1"/>
  <c r="R69" i="10"/>
  <c r="L16" i="10"/>
  <c r="M16" i="10"/>
  <c r="M69" i="10"/>
  <c r="E16" i="10"/>
  <c r="L14" i="10"/>
  <c r="D15" i="10"/>
  <c r="C16" i="10"/>
  <c r="C14" i="10"/>
  <c r="K69" i="10"/>
  <c r="M14" i="10"/>
  <c r="E14" i="10"/>
  <c r="P69" i="10"/>
  <c r="L69" i="10"/>
  <c r="E15" i="10"/>
  <c r="C15" i="10"/>
  <c r="D14" i="10"/>
  <c r="Q69" i="10"/>
  <c r="L15" i="10"/>
  <c r="N15" i="10" s="1"/>
  <c r="CV350" i="12"/>
  <c r="CV162" i="12"/>
  <c r="CV226" i="12"/>
  <c r="CV182" i="12"/>
  <c r="CV281" i="12"/>
  <c r="CV187" i="12"/>
  <c r="CV310" i="12"/>
  <c r="CV136" i="12"/>
  <c r="CV260" i="12"/>
  <c r="E3" i="12"/>
  <c r="F15" i="13" s="1"/>
  <c r="F1" i="12"/>
  <c r="N16" i="10" l="1"/>
  <c r="N14" i="10"/>
  <c r="D17" i="15"/>
  <c r="D18" i="15"/>
  <c r="CV351" i="12"/>
  <c r="D11" i="15"/>
  <c r="D6" i="15"/>
  <c r="D10" i="15"/>
  <c r="D16" i="15"/>
  <c r="D14" i="15"/>
  <c r="D12" i="15"/>
  <c r="C78" i="17"/>
  <c r="D15" i="15"/>
  <c r="D13" i="15"/>
  <c r="C74" i="17"/>
  <c r="C71" i="17"/>
  <c r="C77" i="17"/>
  <c r="C72" i="17"/>
  <c r="C76" i="17"/>
  <c r="C75" i="17"/>
  <c r="C73" i="17"/>
  <c r="D7" i="15"/>
  <c r="D8" i="15"/>
  <c r="D9" i="15"/>
  <c r="F3" i="12"/>
  <c r="C70" i="17" s="1"/>
  <c r="G1" i="12"/>
  <c r="H1" i="12" s="1"/>
  <c r="C81" i="17" l="1"/>
  <c r="G9" i="12"/>
  <c r="G7" i="12"/>
  <c r="G6" i="12"/>
  <c r="D27" i="15"/>
  <c r="J7" i="13"/>
  <c r="C15" i="13" s="1"/>
  <c r="G349" i="12"/>
  <c r="O349" i="12" s="1"/>
  <c r="G341" i="12"/>
  <c r="O341" i="12" s="1"/>
  <c r="G333" i="12"/>
  <c r="O333" i="12" s="1"/>
  <c r="G326" i="12"/>
  <c r="O326" i="12" s="1"/>
  <c r="G311" i="12"/>
  <c r="O311" i="12" s="1"/>
  <c r="G302" i="12"/>
  <c r="O302" i="12" s="1"/>
  <c r="G294" i="12"/>
  <c r="O294" i="12" s="1"/>
  <c r="G286" i="12"/>
  <c r="O286" i="12" s="1"/>
  <c r="G278" i="12"/>
  <c r="O278" i="12" s="1"/>
  <c r="G270" i="12"/>
  <c r="O270" i="12" s="1"/>
  <c r="G262" i="12"/>
  <c r="O262" i="12" s="1"/>
  <c r="G254" i="12"/>
  <c r="O254" i="12" s="1"/>
  <c r="G246" i="12"/>
  <c r="O246" i="12" s="1"/>
  <c r="G238" i="12"/>
  <c r="O238" i="12" s="1"/>
  <c r="G230" i="12"/>
  <c r="O230" i="12" s="1"/>
  <c r="G222" i="12"/>
  <c r="O222" i="12" s="1"/>
  <c r="G214" i="12"/>
  <c r="O214" i="12" s="1"/>
  <c r="G206" i="12"/>
  <c r="O206" i="12" s="1"/>
  <c r="G198" i="12"/>
  <c r="O198" i="12" s="1"/>
  <c r="G190" i="12"/>
  <c r="O190" i="12" s="1"/>
  <c r="G182" i="12"/>
  <c r="O182" i="12" s="1"/>
  <c r="G174" i="12"/>
  <c r="O174" i="12" s="1"/>
  <c r="G166" i="12"/>
  <c r="O166" i="12" s="1"/>
  <c r="G158" i="12"/>
  <c r="O158" i="12" s="1"/>
  <c r="G150" i="12"/>
  <c r="O150" i="12" s="1"/>
  <c r="G142" i="12"/>
  <c r="O142" i="12" s="1"/>
  <c r="G134" i="12"/>
  <c r="O134" i="12" s="1"/>
  <c r="G346" i="12"/>
  <c r="O346" i="12" s="1"/>
  <c r="G338" i="12"/>
  <c r="O338" i="12" s="1"/>
  <c r="G330" i="12"/>
  <c r="O330" i="12" s="1"/>
  <c r="G323" i="12"/>
  <c r="O323" i="12" s="1"/>
  <c r="G316" i="12"/>
  <c r="O316" i="12" s="1"/>
  <c r="G308" i="12"/>
  <c r="O308" i="12" s="1"/>
  <c r="G299" i="12"/>
  <c r="O299" i="12" s="1"/>
  <c r="G291" i="12"/>
  <c r="O291" i="12" s="1"/>
  <c r="G283" i="12"/>
  <c r="O283" i="12" s="1"/>
  <c r="G275" i="12"/>
  <c r="O275" i="12" s="1"/>
  <c r="G267" i="12"/>
  <c r="O267" i="12" s="1"/>
  <c r="G259" i="12"/>
  <c r="O259" i="12" s="1"/>
  <c r="G251" i="12"/>
  <c r="O251" i="12" s="1"/>
  <c r="G243" i="12"/>
  <c r="O243" i="12" s="1"/>
  <c r="G235" i="12"/>
  <c r="O235" i="12" s="1"/>
  <c r="G227" i="12"/>
  <c r="O227" i="12" s="1"/>
  <c r="G219" i="12"/>
  <c r="O219" i="12" s="1"/>
  <c r="G211" i="12"/>
  <c r="O211" i="12" s="1"/>
  <c r="G203" i="12"/>
  <c r="O203" i="12" s="1"/>
  <c r="G195" i="12"/>
  <c r="O195" i="12" s="1"/>
  <c r="G187" i="12"/>
  <c r="O187" i="12" s="1"/>
  <c r="G179" i="12"/>
  <c r="O179" i="12" s="1"/>
  <c r="G171" i="12"/>
  <c r="O171" i="12" s="1"/>
  <c r="G163" i="12"/>
  <c r="O163" i="12" s="1"/>
  <c r="G155" i="12"/>
  <c r="O155" i="12" s="1"/>
  <c r="G147" i="12"/>
  <c r="O147" i="12" s="1"/>
  <c r="G139" i="12"/>
  <c r="O139" i="12" s="1"/>
  <c r="G132" i="12"/>
  <c r="O132" i="12" s="1"/>
  <c r="G307" i="12"/>
  <c r="O307" i="12" s="1"/>
  <c r="G343" i="12"/>
  <c r="O343" i="12" s="1"/>
  <c r="G335" i="12"/>
  <c r="O335" i="12" s="1"/>
  <c r="G327" i="12"/>
  <c r="O327" i="12" s="1"/>
  <c r="G320" i="12"/>
  <c r="O320" i="12" s="1"/>
  <c r="G313" i="12"/>
  <c r="O313" i="12" s="1"/>
  <c r="G304" i="12"/>
  <c r="O304" i="12" s="1"/>
  <c r="G296" i="12"/>
  <c r="O296" i="12" s="1"/>
  <c r="G288" i="12"/>
  <c r="O288" i="12" s="1"/>
  <c r="G280" i="12"/>
  <c r="O280" i="12" s="1"/>
  <c r="G272" i="12"/>
  <c r="O272" i="12" s="1"/>
  <c r="G264" i="12"/>
  <c r="O264" i="12" s="1"/>
  <c r="G256" i="12"/>
  <c r="O256" i="12" s="1"/>
  <c r="G248" i="12"/>
  <c r="O248" i="12" s="1"/>
  <c r="G240" i="12"/>
  <c r="O240" i="12" s="1"/>
  <c r="G232" i="12"/>
  <c r="O232" i="12" s="1"/>
  <c r="G224" i="12"/>
  <c r="O224" i="12" s="1"/>
  <c r="G345" i="12"/>
  <c r="O345" i="12" s="1"/>
  <c r="G337" i="12"/>
  <c r="O337" i="12" s="1"/>
  <c r="G329" i="12"/>
  <c r="O329" i="12" s="1"/>
  <c r="G322" i="12"/>
  <c r="O322" i="12" s="1"/>
  <c r="G315" i="12"/>
  <c r="O315" i="12" s="1"/>
  <c r="G306" i="12"/>
  <c r="O306" i="12" s="1"/>
  <c r="G298" i="12"/>
  <c r="O298" i="12" s="1"/>
  <c r="G290" i="12"/>
  <c r="O290" i="12" s="1"/>
  <c r="G282" i="12"/>
  <c r="O282" i="12" s="1"/>
  <c r="G274" i="12"/>
  <c r="O274" i="12" s="1"/>
  <c r="G266" i="12"/>
  <c r="O266" i="12" s="1"/>
  <c r="G258" i="12"/>
  <c r="O258" i="12" s="1"/>
  <c r="G250" i="12"/>
  <c r="O250" i="12" s="1"/>
  <c r="G242" i="12"/>
  <c r="O242" i="12" s="1"/>
  <c r="G234" i="12"/>
  <c r="O234" i="12" s="1"/>
  <c r="G226" i="12"/>
  <c r="O226" i="12" s="1"/>
  <c r="G218" i="12"/>
  <c r="O218" i="12" s="1"/>
  <c r="G210" i="12"/>
  <c r="O210" i="12" s="1"/>
  <c r="G202" i="12"/>
  <c r="O202" i="12" s="1"/>
  <c r="G194" i="12"/>
  <c r="O194" i="12" s="1"/>
  <c r="G186" i="12"/>
  <c r="O186" i="12" s="1"/>
  <c r="G178" i="12"/>
  <c r="O178" i="12" s="1"/>
  <c r="G170" i="12"/>
  <c r="O170" i="12" s="1"/>
  <c r="G162" i="12"/>
  <c r="O162" i="12" s="1"/>
  <c r="G154" i="12"/>
  <c r="O154" i="12" s="1"/>
  <c r="G146" i="12"/>
  <c r="O146" i="12" s="1"/>
  <c r="G138" i="12"/>
  <c r="O138" i="12" s="1"/>
  <c r="G131" i="12"/>
  <c r="O131" i="12" s="1"/>
  <c r="G336" i="12"/>
  <c r="O336" i="12" s="1"/>
  <c r="G321" i="12"/>
  <c r="O321" i="12" s="1"/>
  <c r="G305" i="12"/>
  <c r="O305" i="12" s="1"/>
  <c r="G289" i="12"/>
  <c r="O289" i="12" s="1"/>
  <c r="G273" i="12"/>
  <c r="O273" i="12" s="1"/>
  <c r="G257" i="12"/>
  <c r="O257" i="12" s="1"/>
  <c r="G241" i="12"/>
  <c r="O241" i="12" s="1"/>
  <c r="G225" i="12"/>
  <c r="O225" i="12" s="1"/>
  <c r="G220" i="12"/>
  <c r="O220" i="12" s="1"/>
  <c r="G207" i="12"/>
  <c r="O207" i="12" s="1"/>
  <c r="G350" i="12"/>
  <c r="O350" i="12" s="1"/>
  <c r="G334" i="12"/>
  <c r="O334" i="12" s="1"/>
  <c r="G319" i="12"/>
  <c r="O319" i="12" s="1"/>
  <c r="G303" i="12"/>
  <c r="O303" i="12" s="1"/>
  <c r="G287" i="12"/>
  <c r="O287" i="12" s="1"/>
  <c r="G271" i="12"/>
  <c r="O271" i="12" s="1"/>
  <c r="G255" i="12"/>
  <c r="O255" i="12" s="1"/>
  <c r="G239" i="12"/>
  <c r="O239" i="12" s="1"/>
  <c r="G223" i="12"/>
  <c r="O223" i="12" s="1"/>
  <c r="G189" i="12"/>
  <c r="O189" i="12" s="1"/>
  <c r="G185" i="12"/>
  <c r="O185" i="12" s="1"/>
  <c r="G176" i="12"/>
  <c r="O176" i="12" s="1"/>
  <c r="G172" i="12"/>
  <c r="O172" i="12" s="1"/>
  <c r="G159" i="12"/>
  <c r="O159" i="12" s="1"/>
  <c r="G127" i="12"/>
  <c r="O127" i="12" s="1"/>
  <c r="G119" i="12"/>
  <c r="O119" i="12" s="1"/>
  <c r="G111" i="12"/>
  <c r="O111" i="12" s="1"/>
  <c r="G103" i="12"/>
  <c r="O103" i="12" s="1"/>
  <c r="G95" i="12"/>
  <c r="O95" i="12" s="1"/>
  <c r="G87" i="12"/>
  <c r="O87" i="12" s="1"/>
  <c r="G79" i="12"/>
  <c r="O79" i="12" s="1"/>
  <c r="G71" i="12"/>
  <c r="O71" i="12" s="1"/>
  <c r="G63" i="12"/>
  <c r="O63" i="12" s="1"/>
  <c r="G56" i="12"/>
  <c r="O56" i="12" s="1"/>
  <c r="G48" i="12"/>
  <c r="O48" i="12" s="1"/>
  <c r="G40" i="12"/>
  <c r="O40" i="12" s="1"/>
  <c r="G32" i="12"/>
  <c r="O32" i="12" s="1"/>
  <c r="G339" i="12"/>
  <c r="O339" i="12" s="1"/>
  <c r="G324" i="12"/>
  <c r="O324" i="12" s="1"/>
  <c r="G309" i="12"/>
  <c r="O309" i="12" s="1"/>
  <c r="G292" i="12"/>
  <c r="O292" i="12" s="1"/>
  <c r="G276" i="12"/>
  <c r="O276" i="12" s="1"/>
  <c r="G260" i="12"/>
  <c r="O260" i="12" s="1"/>
  <c r="G244" i="12"/>
  <c r="O244" i="12" s="1"/>
  <c r="G228" i="12"/>
  <c r="O228" i="12" s="1"/>
  <c r="G197" i="12"/>
  <c r="O197" i="12" s="1"/>
  <c r="G193" i="12"/>
  <c r="O193" i="12" s="1"/>
  <c r="G184" i="12"/>
  <c r="O184" i="12" s="1"/>
  <c r="G180" i="12"/>
  <c r="O180" i="12" s="1"/>
  <c r="G167" i="12"/>
  <c r="O167" i="12" s="1"/>
  <c r="G133" i="12"/>
  <c r="O133" i="12" s="1"/>
  <c r="G130" i="12"/>
  <c r="O130" i="12" s="1"/>
  <c r="G124" i="12"/>
  <c r="O124" i="12" s="1"/>
  <c r="G116" i="12"/>
  <c r="O116" i="12" s="1"/>
  <c r="G108" i="12"/>
  <c r="O108" i="12" s="1"/>
  <c r="G100" i="12"/>
  <c r="O100" i="12" s="1"/>
  <c r="G92" i="12"/>
  <c r="O92" i="12" s="1"/>
  <c r="G84" i="12"/>
  <c r="O84" i="12" s="1"/>
  <c r="G76" i="12"/>
  <c r="O76" i="12" s="1"/>
  <c r="G68" i="12"/>
  <c r="O68" i="12" s="1"/>
  <c r="G60" i="12"/>
  <c r="O60" i="12" s="1"/>
  <c r="G53" i="12"/>
  <c r="O53" i="12" s="1"/>
  <c r="G45" i="12"/>
  <c r="O45" i="12" s="1"/>
  <c r="G37" i="12"/>
  <c r="O37" i="12" s="1"/>
  <c r="G29" i="12"/>
  <c r="O29" i="12" s="1"/>
  <c r="G348" i="12"/>
  <c r="O348" i="12" s="1"/>
  <c r="G332" i="12"/>
  <c r="O332" i="12" s="1"/>
  <c r="G318" i="12"/>
  <c r="O318" i="12" s="1"/>
  <c r="G301" i="12"/>
  <c r="O301" i="12" s="1"/>
  <c r="G285" i="12"/>
  <c r="O285" i="12" s="1"/>
  <c r="G269" i="12"/>
  <c r="O269" i="12" s="1"/>
  <c r="G253" i="12"/>
  <c r="O253" i="12" s="1"/>
  <c r="G237" i="12"/>
  <c r="O237" i="12" s="1"/>
  <c r="G213" i="12"/>
  <c r="O213" i="12" s="1"/>
  <c r="G209" i="12"/>
  <c r="O209" i="12" s="1"/>
  <c r="G200" i="12"/>
  <c r="O200" i="12" s="1"/>
  <c r="G196" i="12"/>
  <c r="O196" i="12" s="1"/>
  <c r="G183" i="12"/>
  <c r="O183" i="12" s="1"/>
  <c r="G149" i="12"/>
  <c r="O149" i="12" s="1"/>
  <c r="G145" i="12"/>
  <c r="O145" i="12" s="1"/>
  <c r="G136" i="12"/>
  <c r="O136" i="12" s="1"/>
  <c r="G129" i="12"/>
  <c r="O129" i="12" s="1"/>
  <c r="G126" i="12"/>
  <c r="O126" i="12" s="1"/>
  <c r="G118" i="12"/>
  <c r="O118" i="12" s="1"/>
  <c r="G110" i="12"/>
  <c r="O110" i="12" s="1"/>
  <c r="G102" i="12"/>
  <c r="O102" i="12" s="1"/>
  <c r="G94" i="12"/>
  <c r="O94" i="12" s="1"/>
  <c r="G86" i="12"/>
  <c r="O86" i="12" s="1"/>
  <c r="G78" i="12"/>
  <c r="O78" i="12" s="1"/>
  <c r="G70" i="12"/>
  <c r="O70" i="12" s="1"/>
  <c r="G62" i="12"/>
  <c r="O62" i="12" s="1"/>
  <c r="G55" i="12"/>
  <c r="O55" i="12" s="1"/>
  <c r="G47" i="12"/>
  <c r="O47" i="12" s="1"/>
  <c r="G39" i="12"/>
  <c r="O39" i="12" s="1"/>
  <c r="G31" i="12"/>
  <c r="O31" i="12" s="1"/>
  <c r="G23" i="12"/>
  <c r="O23" i="12" s="1"/>
  <c r="G15" i="12"/>
  <c r="O15" i="12" s="1"/>
  <c r="G331" i="12"/>
  <c r="O331" i="12" s="1"/>
  <c r="G300" i="12"/>
  <c r="O300" i="12" s="1"/>
  <c r="G268" i="12"/>
  <c r="O268" i="12" s="1"/>
  <c r="G236" i="12"/>
  <c r="O236" i="12" s="1"/>
  <c r="G216" i="12"/>
  <c r="O216" i="12" s="1"/>
  <c r="G199" i="12"/>
  <c r="O199" i="12" s="1"/>
  <c r="G177" i="12"/>
  <c r="O177" i="12" s="1"/>
  <c r="G156" i="12"/>
  <c r="O156" i="12" s="1"/>
  <c r="G135" i="12"/>
  <c r="O135" i="12" s="1"/>
  <c r="G125" i="12"/>
  <c r="O125" i="12" s="1"/>
  <c r="G112" i="12"/>
  <c r="O112" i="12" s="1"/>
  <c r="G99" i="12"/>
  <c r="O99" i="12" s="1"/>
  <c r="G74" i="12"/>
  <c r="O74" i="12" s="1"/>
  <c r="G65" i="12"/>
  <c r="O65" i="12" s="1"/>
  <c r="G61" i="12"/>
  <c r="O61" i="12" s="1"/>
  <c r="G49" i="12"/>
  <c r="O49" i="12" s="1"/>
  <c r="G36" i="12"/>
  <c r="O36" i="12" s="1"/>
  <c r="G28" i="12"/>
  <c r="O28" i="12" s="1"/>
  <c r="G25" i="12"/>
  <c r="O25" i="12" s="1"/>
  <c r="G22" i="12"/>
  <c r="O22" i="12" s="1"/>
  <c r="G19" i="12"/>
  <c r="O19" i="12" s="1"/>
  <c r="G16" i="12"/>
  <c r="O16" i="12" s="1"/>
  <c r="G13" i="12"/>
  <c r="O13" i="12" s="1"/>
  <c r="G10" i="12"/>
  <c r="O10" i="12" s="1"/>
  <c r="G340" i="12"/>
  <c r="O340" i="12" s="1"/>
  <c r="G310" i="12"/>
  <c r="O310" i="12" s="1"/>
  <c r="G277" i="12"/>
  <c r="O277" i="12" s="1"/>
  <c r="G245" i="12"/>
  <c r="O245" i="12" s="1"/>
  <c r="G215" i="12"/>
  <c r="O215" i="12" s="1"/>
  <c r="G175" i="12"/>
  <c r="O175" i="12" s="1"/>
  <c r="G169" i="12"/>
  <c r="O169" i="12" s="1"/>
  <c r="G148" i="12"/>
  <c r="O148" i="12" s="1"/>
  <c r="G141" i="12"/>
  <c r="O141" i="12" s="1"/>
  <c r="G120" i="12"/>
  <c r="O120" i="12" s="1"/>
  <c r="G107" i="12"/>
  <c r="O107" i="12" s="1"/>
  <c r="G82" i="12"/>
  <c r="O82" i="12" s="1"/>
  <c r="G73" i="12"/>
  <c r="O73" i="12" s="1"/>
  <c r="G69" i="12"/>
  <c r="O69" i="12" s="1"/>
  <c r="G44" i="12"/>
  <c r="O44" i="12" s="1"/>
  <c r="G328" i="12"/>
  <c r="O328" i="12" s="1"/>
  <c r="G297" i="12"/>
  <c r="O297" i="12" s="1"/>
  <c r="G265" i="12"/>
  <c r="O265" i="12" s="1"/>
  <c r="G233" i="12"/>
  <c r="O233" i="12" s="1"/>
  <c r="G205" i="12"/>
  <c r="O205" i="12" s="1"/>
  <c r="G188" i="12"/>
  <c r="O188" i="12" s="1"/>
  <c r="G168" i="12"/>
  <c r="O168" i="12" s="1"/>
  <c r="G161" i="12"/>
  <c r="O161" i="12" s="1"/>
  <c r="G140" i="12"/>
  <c r="O140" i="12" s="1"/>
  <c r="G128" i="12"/>
  <c r="O128" i="12" s="1"/>
  <c r="G115" i="12"/>
  <c r="O115" i="12" s="1"/>
  <c r="G90" i="12"/>
  <c r="O90" i="12" s="1"/>
  <c r="G81" i="12"/>
  <c r="O81" i="12" s="1"/>
  <c r="G77" i="12"/>
  <c r="O77" i="12" s="1"/>
  <c r="G64" i="12"/>
  <c r="O64" i="12" s="1"/>
  <c r="G52" i="12"/>
  <c r="O52" i="12" s="1"/>
  <c r="G12" i="12"/>
  <c r="O12" i="12" s="1"/>
  <c r="G295" i="12"/>
  <c r="O295" i="12" s="1"/>
  <c r="G263" i="12"/>
  <c r="O263" i="12" s="1"/>
  <c r="G231" i="12"/>
  <c r="O231" i="12" s="1"/>
  <c r="G221" i="12"/>
  <c r="O221" i="12" s="1"/>
  <c r="G204" i="12"/>
  <c r="O204" i="12" s="1"/>
  <c r="G181" i="12"/>
  <c r="O181" i="12" s="1"/>
  <c r="G160" i="12"/>
  <c r="O160" i="12" s="1"/>
  <c r="G153" i="12"/>
  <c r="O153" i="12" s="1"/>
  <c r="G123" i="12"/>
  <c r="O123" i="12" s="1"/>
  <c r="G98" i="12"/>
  <c r="O98" i="12" s="1"/>
  <c r="G89" i="12"/>
  <c r="O89" i="12" s="1"/>
  <c r="G85" i="12"/>
  <c r="O85" i="12" s="1"/>
  <c r="G72" i="12"/>
  <c r="O72" i="12" s="1"/>
  <c r="G59" i="12"/>
  <c r="O59" i="12" s="1"/>
  <c r="G35" i="12"/>
  <c r="O35" i="12" s="1"/>
  <c r="G27" i="12"/>
  <c r="O27" i="12" s="1"/>
  <c r="G24" i="12"/>
  <c r="G21" i="12"/>
  <c r="O21" i="12" s="1"/>
  <c r="G18" i="12"/>
  <c r="O18" i="12" s="1"/>
  <c r="G97" i="12"/>
  <c r="O97" i="12" s="1"/>
  <c r="G347" i="12"/>
  <c r="O347" i="12" s="1"/>
  <c r="G317" i="12"/>
  <c r="O317" i="12" s="1"/>
  <c r="G284" i="12"/>
  <c r="O284" i="12" s="1"/>
  <c r="G252" i="12"/>
  <c r="O252" i="12" s="1"/>
  <c r="G212" i="12"/>
  <c r="O212" i="12" s="1"/>
  <c r="G173" i="12"/>
  <c r="O173" i="12" s="1"/>
  <c r="G152" i="12"/>
  <c r="O152" i="12" s="1"/>
  <c r="G106" i="12"/>
  <c r="O106" i="12" s="1"/>
  <c r="G93" i="12"/>
  <c r="O93" i="12" s="1"/>
  <c r="G80" i="12"/>
  <c r="O80" i="12" s="1"/>
  <c r="G67" i="12"/>
  <c r="O67" i="12" s="1"/>
  <c r="G43" i="12"/>
  <c r="O43" i="12" s="1"/>
  <c r="G34" i="12"/>
  <c r="O34" i="12" s="1"/>
  <c r="G30" i="12"/>
  <c r="O30" i="12" s="1"/>
  <c r="G344" i="12"/>
  <c r="O344" i="12" s="1"/>
  <c r="G314" i="12"/>
  <c r="O314" i="12" s="1"/>
  <c r="G281" i="12"/>
  <c r="O281" i="12" s="1"/>
  <c r="G249" i="12"/>
  <c r="O249" i="12" s="1"/>
  <c r="G201" i="12"/>
  <c r="O201" i="12" s="1"/>
  <c r="G192" i="12"/>
  <c r="O192" i="12" s="1"/>
  <c r="G157" i="12"/>
  <c r="O157" i="12" s="1"/>
  <c r="G151" i="12"/>
  <c r="O151" i="12" s="1"/>
  <c r="G137" i="12"/>
  <c r="O137" i="12" s="1"/>
  <c r="G122" i="12"/>
  <c r="O122" i="12" s="1"/>
  <c r="G113" i="12"/>
  <c r="O113" i="12" s="1"/>
  <c r="G109" i="12"/>
  <c r="O109" i="12" s="1"/>
  <c r="G96" i="12"/>
  <c r="O96" i="12" s="1"/>
  <c r="G83" i="12"/>
  <c r="O83" i="12" s="1"/>
  <c r="G58" i="12"/>
  <c r="O58" i="12" s="1"/>
  <c r="G50" i="12"/>
  <c r="O50" i="12" s="1"/>
  <c r="G46" i="12"/>
  <c r="O46" i="12" s="1"/>
  <c r="G33" i="12"/>
  <c r="O33" i="12" s="1"/>
  <c r="G26" i="12"/>
  <c r="O26" i="12" s="1"/>
  <c r="G342" i="12"/>
  <c r="O342" i="12" s="1"/>
  <c r="G312" i="12"/>
  <c r="O312" i="12" s="1"/>
  <c r="G279" i="12"/>
  <c r="O279" i="12" s="1"/>
  <c r="G247" i="12"/>
  <c r="O247" i="12" s="1"/>
  <c r="G217" i="12"/>
  <c r="O217" i="12" s="1"/>
  <c r="G208" i="12"/>
  <c r="O208" i="12" s="1"/>
  <c r="G191" i="12"/>
  <c r="O191" i="12" s="1"/>
  <c r="G164" i="12"/>
  <c r="O164" i="12" s="1"/>
  <c r="G143" i="12"/>
  <c r="O143" i="12" s="1"/>
  <c r="G121" i="12"/>
  <c r="O121" i="12" s="1"/>
  <c r="G117" i="12"/>
  <c r="O117" i="12" s="1"/>
  <c r="G104" i="12"/>
  <c r="O104" i="12" s="1"/>
  <c r="G54" i="12"/>
  <c r="O54" i="12" s="1"/>
  <c r="G261" i="12"/>
  <c r="O261" i="12" s="1"/>
  <c r="G101" i="12"/>
  <c r="O101" i="12" s="1"/>
  <c r="G51" i="12"/>
  <c r="O51" i="12" s="1"/>
  <c r="G20" i="12"/>
  <c r="O20" i="12" s="1"/>
  <c r="G66" i="12"/>
  <c r="O66" i="12" s="1"/>
  <c r="G75" i="12"/>
  <c r="O75" i="12" s="1"/>
  <c r="G42" i="12"/>
  <c r="O42" i="12" s="1"/>
  <c r="G14" i="12"/>
  <c r="O14" i="12" s="1"/>
  <c r="G325" i="12"/>
  <c r="O325" i="12" s="1"/>
  <c r="G17" i="12"/>
  <c r="O17" i="12" s="1"/>
  <c r="G114" i="12"/>
  <c r="O114" i="12" s="1"/>
  <c r="G229" i="12"/>
  <c r="O229" i="12" s="1"/>
  <c r="G165" i="12"/>
  <c r="O165" i="12" s="1"/>
  <c r="G293" i="12"/>
  <c r="O293" i="12" s="1"/>
  <c r="G91" i="12"/>
  <c r="O91" i="12" s="1"/>
  <c r="G57" i="12"/>
  <c r="O57" i="12" s="1"/>
  <c r="G41" i="12"/>
  <c r="O41" i="12" s="1"/>
  <c r="G144" i="12"/>
  <c r="O144" i="12" s="1"/>
  <c r="G105" i="12"/>
  <c r="O105" i="12" s="1"/>
  <c r="G88" i="12"/>
  <c r="O88" i="12" s="1"/>
  <c r="G38" i="12"/>
  <c r="O38" i="12" s="1"/>
  <c r="G11" i="12"/>
  <c r="O11" i="12" s="1"/>
  <c r="O24" i="12"/>
  <c r="I1" i="12"/>
  <c r="O9" i="12" l="1"/>
  <c r="O7" i="12" s="1"/>
  <c r="E7" i="13" s="1"/>
  <c r="H7" i="13"/>
  <c r="I3" i="12"/>
  <c r="J1" i="12"/>
  <c r="E78" i="17" l="1"/>
  <c r="E72" i="17"/>
  <c r="E76" i="17"/>
  <c r="E77" i="17"/>
  <c r="E74" i="17"/>
  <c r="E73" i="17"/>
  <c r="E75" i="17"/>
  <c r="K1" i="12"/>
  <c r="L1" i="12" s="1"/>
  <c r="J3" i="12"/>
  <c r="E70" i="17" s="1"/>
  <c r="K9" i="12" l="1"/>
  <c r="E81" i="17"/>
  <c r="K7" i="12"/>
  <c r="K6" i="12"/>
  <c r="J8" i="13"/>
  <c r="D15" i="13" s="1"/>
  <c r="K346" i="12"/>
  <c r="P346" i="12" s="1"/>
  <c r="K338" i="12"/>
  <c r="P338" i="12" s="1"/>
  <c r="K330" i="12"/>
  <c r="P330" i="12" s="1"/>
  <c r="K323" i="12"/>
  <c r="P323" i="12" s="1"/>
  <c r="K316" i="12"/>
  <c r="P316" i="12" s="1"/>
  <c r="K308" i="12"/>
  <c r="P308" i="12" s="1"/>
  <c r="K299" i="12"/>
  <c r="P299" i="12" s="1"/>
  <c r="K291" i="12"/>
  <c r="P291" i="12" s="1"/>
  <c r="K283" i="12"/>
  <c r="P283" i="12" s="1"/>
  <c r="K275" i="12"/>
  <c r="P275" i="12" s="1"/>
  <c r="K267" i="12"/>
  <c r="P267" i="12" s="1"/>
  <c r="K259" i="12"/>
  <c r="P259" i="12" s="1"/>
  <c r="K251" i="12"/>
  <c r="P251" i="12" s="1"/>
  <c r="K243" i="12"/>
  <c r="P243" i="12" s="1"/>
  <c r="K235" i="12"/>
  <c r="P235" i="12" s="1"/>
  <c r="K227" i="12"/>
  <c r="P227" i="12" s="1"/>
  <c r="K219" i="12"/>
  <c r="P219" i="12" s="1"/>
  <c r="K211" i="12"/>
  <c r="P211" i="12" s="1"/>
  <c r="K203" i="12"/>
  <c r="P203" i="12" s="1"/>
  <c r="K195" i="12"/>
  <c r="P195" i="12" s="1"/>
  <c r="K187" i="12"/>
  <c r="P187" i="12" s="1"/>
  <c r="K179" i="12"/>
  <c r="P179" i="12" s="1"/>
  <c r="K171" i="12"/>
  <c r="P171" i="12" s="1"/>
  <c r="K163" i="12"/>
  <c r="P163" i="12" s="1"/>
  <c r="K155" i="12"/>
  <c r="P155" i="12" s="1"/>
  <c r="K147" i="12"/>
  <c r="P147" i="12" s="1"/>
  <c r="K139" i="12"/>
  <c r="P139" i="12" s="1"/>
  <c r="K132" i="12"/>
  <c r="P132" i="12" s="1"/>
  <c r="K307" i="12"/>
  <c r="P307" i="12" s="1"/>
  <c r="K343" i="12"/>
  <c r="P343" i="12" s="1"/>
  <c r="K335" i="12"/>
  <c r="P335" i="12" s="1"/>
  <c r="K327" i="12"/>
  <c r="P327" i="12" s="1"/>
  <c r="K320" i="12"/>
  <c r="P320" i="12" s="1"/>
  <c r="K313" i="12"/>
  <c r="P313" i="12" s="1"/>
  <c r="K304" i="12"/>
  <c r="P304" i="12" s="1"/>
  <c r="K296" i="12"/>
  <c r="P296" i="12" s="1"/>
  <c r="K288" i="12"/>
  <c r="P288" i="12" s="1"/>
  <c r="K280" i="12"/>
  <c r="P280" i="12" s="1"/>
  <c r="K272" i="12"/>
  <c r="P272" i="12" s="1"/>
  <c r="K264" i="12"/>
  <c r="P264" i="12" s="1"/>
  <c r="K256" i="12"/>
  <c r="P256" i="12" s="1"/>
  <c r="K248" i="12"/>
  <c r="P248" i="12" s="1"/>
  <c r="K240" i="12"/>
  <c r="P240" i="12" s="1"/>
  <c r="K232" i="12"/>
  <c r="P232" i="12" s="1"/>
  <c r="K224" i="12"/>
  <c r="P224" i="12" s="1"/>
  <c r="K216" i="12"/>
  <c r="P216" i="12" s="1"/>
  <c r="K208" i="12"/>
  <c r="P208" i="12" s="1"/>
  <c r="K200" i="12"/>
  <c r="P200" i="12" s="1"/>
  <c r="K192" i="12"/>
  <c r="P192" i="12" s="1"/>
  <c r="K184" i="12"/>
  <c r="P184" i="12" s="1"/>
  <c r="K176" i="12"/>
  <c r="P176" i="12" s="1"/>
  <c r="K168" i="12"/>
  <c r="P168" i="12" s="1"/>
  <c r="K160" i="12"/>
  <c r="P160" i="12" s="1"/>
  <c r="K152" i="12"/>
  <c r="P152" i="12" s="1"/>
  <c r="K144" i="12"/>
  <c r="P144" i="12" s="1"/>
  <c r="K136" i="12"/>
  <c r="P136" i="12" s="1"/>
  <c r="K348" i="12"/>
  <c r="P348" i="12" s="1"/>
  <c r="K340" i="12"/>
  <c r="P340" i="12" s="1"/>
  <c r="K332" i="12"/>
  <c r="P332" i="12" s="1"/>
  <c r="K325" i="12"/>
  <c r="P325" i="12" s="1"/>
  <c r="K318" i="12"/>
  <c r="P318" i="12" s="1"/>
  <c r="K310" i="12"/>
  <c r="P310" i="12" s="1"/>
  <c r="K301" i="12"/>
  <c r="P301" i="12" s="1"/>
  <c r="K293" i="12"/>
  <c r="P293" i="12" s="1"/>
  <c r="K285" i="12"/>
  <c r="P285" i="12" s="1"/>
  <c r="K277" i="12"/>
  <c r="P277" i="12" s="1"/>
  <c r="K269" i="12"/>
  <c r="P269" i="12" s="1"/>
  <c r="K261" i="12"/>
  <c r="P261" i="12" s="1"/>
  <c r="K253" i="12"/>
  <c r="P253" i="12" s="1"/>
  <c r="K245" i="12"/>
  <c r="P245" i="12" s="1"/>
  <c r="K237" i="12"/>
  <c r="P237" i="12" s="1"/>
  <c r="K229" i="12"/>
  <c r="P229" i="12" s="1"/>
  <c r="K350" i="12"/>
  <c r="P350" i="12" s="1"/>
  <c r="K342" i="12"/>
  <c r="P342" i="12" s="1"/>
  <c r="K334" i="12"/>
  <c r="P334" i="12" s="1"/>
  <c r="K319" i="12"/>
  <c r="P319" i="12" s="1"/>
  <c r="K312" i="12"/>
  <c r="P312" i="12" s="1"/>
  <c r="K303" i="12"/>
  <c r="P303" i="12" s="1"/>
  <c r="K295" i="12"/>
  <c r="P295" i="12" s="1"/>
  <c r="K287" i="12"/>
  <c r="P287" i="12" s="1"/>
  <c r="K279" i="12"/>
  <c r="P279" i="12" s="1"/>
  <c r="K271" i="12"/>
  <c r="P271" i="12" s="1"/>
  <c r="K263" i="12"/>
  <c r="P263" i="12" s="1"/>
  <c r="K255" i="12"/>
  <c r="P255" i="12" s="1"/>
  <c r="K247" i="12"/>
  <c r="P247" i="12" s="1"/>
  <c r="K239" i="12"/>
  <c r="P239" i="12" s="1"/>
  <c r="K231" i="12"/>
  <c r="P231" i="12" s="1"/>
  <c r="K223" i="12"/>
  <c r="P223" i="12" s="1"/>
  <c r="K215" i="12"/>
  <c r="P215" i="12" s="1"/>
  <c r="K207" i="12"/>
  <c r="P207" i="12" s="1"/>
  <c r="K199" i="12"/>
  <c r="P199" i="12" s="1"/>
  <c r="K191" i="12"/>
  <c r="P191" i="12" s="1"/>
  <c r="K183" i="12"/>
  <c r="P183" i="12" s="1"/>
  <c r="K175" i="12"/>
  <c r="P175" i="12" s="1"/>
  <c r="K167" i="12"/>
  <c r="P167" i="12" s="1"/>
  <c r="K159" i="12"/>
  <c r="P159" i="12" s="1"/>
  <c r="K151" i="12"/>
  <c r="P151" i="12" s="1"/>
  <c r="K143" i="12"/>
  <c r="P143" i="12" s="1"/>
  <c r="K135" i="12"/>
  <c r="P135" i="12" s="1"/>
  <c r="K128" i="12"/>
  <c r="P128" i="12" s="1"/>
  <c r="K341" i="12"/>
  <c r="P341" i="12" s="1"/>
  <c r="K326" i="12"/>
  <c r="P326" i="12" s="1"/>
  <c r="K311" i="12"/>
  <c r="P311" i="12" s="1"/>
  <c r="K294" i="12"/>
  <c r="P294" i="12" s="1"/>
  <c r="K278" i="12"/>
  <c r="P278" i="12" s="1"/>
  <c r="K262" i="12"/>
  <c r="P262" i="12" s="1"/>
  <c r="K246" i="12"/>
  <c r="P246" i="12" s="1"/>
  <c r="K230" i="12"/>
  <c r="P230" i="12" s="1"/>
  <c r="K194" i="12"/>
  <c r="P194" i="12" s="1"/>
  <c r="K190" i="12"/>
  <c r="P190" i="12" s="1"/>
  <c r="K339" i="12"/>
  <c r="P339" i="12" s="1"/>
  <c r="K324" i="12"/>
  <c r="P324" i="12" s="1"/>
  <c r="K309" i="12"/>
  <c r="P309" i="12" s="1"/>
  <c r="K292" i="12"/>
  <c r="P292" i="12" s="1"/>
  <c r="K276" i="12"/>
  <c r="P276" i="12" s="1"/>
  <c r="K260" i="12"/>
  <c r="P260" i="12" s="1"/>
  <c r="K244" i="12"/>
  <c r="P244" i="12" s="1"/>
  <c r="K228" i="12"/>
  <c r="P228" i="12" s="1"/>
  <c r="K210" i="12"/>
  <c r="P210" i="12" s="1"/>
  <c r="K206" i="12"/>
  <c r="P206" i="12" s="1"/>
  <c r="K197" i="12"/>
  <c r="P197" i="12" s="1"/>
  <c r="K193" i="12"/>
  <c r="P193" i="12" s="1"/>
  <c r="K180" i="12"/>
  <c r="P180" i="12" s="1"/>
  <c r="K146" i="12"/>
  <c r="P146" i="12" s="1"/>
  <c r="K142" i="12"/>
  <c r="P142" i="12" s="1"/>
  <c r="K133" i="12"/>
  <c r="P133" i="12" s="1"/>
  <c r="K130" i="12"/>
  <c r="P130" i="12" s="1"/>
  <c r="K124" i="12"/>
  <c r="P124" i="12" s="1"/>
  <c r="K116" i="12"/>
  <c r="P116" i="12" s="1"/>
  <c r="K108" i="12"/>
  <c r="P108" i="12" s="1"/>
  <c r="K100" i="12"/>
  <c r="P100" i="12" s="1"/>
  <c r="K92" i="12"/>
  <c r="P92" i="12" s="1"/>
  <c r="K84" i="12"/>
  <c r="P84" i="12" s="1"/>
  <c r="K76" i="12"/>
  <c r="P76" i="12" s="1"/>
  <c r="K68" i="12"/>
  <c r="P68" i="12" s="1"/>
  <c r="K60" i="12"/>
  <c r="P60" i="12" s="1"/>
  <c r="K53" i="12"/>
  <c r="P53" i="12" s="1"/>
  <c r="K45" i="12"/>
  <c r="P45" i="12" s="1"/>
  <c r="K37" i="12"/>
  <c r="P37" i="12" s="1"/>
  <c r="K344" i="12"/>
  <c r="P344" i="12" s="1"/>
  <c r="K328" i="12"/>
  <c r="P328" i="12" s="1"/>
  <c r="K314" i="12"/>
  <c r="P314" i="12" s="1"/>
  <c r="K297" i="12"/>
  <c r="P297" i="12" s="1"/>
  <c r="K281" i="12"/>
  <c r="P281" i="12" s="1"/>
  <c r="K265" i="12"/>
  <c r="P265" i="12" s="1"/>
  <c r="K249" i="12"/>
  <c r="P249" i="12" s="1"/>
  <c r="K233" i="12"/>
  <c r="P233" i="12" s="1"/>
  <c r="K218" i="12"/>
  <c r="P218" i="12" s="1"/>
  <c r="K214" i="12"/>
  <c r="P214" i="12" s="1"/>
  <c r="K205" i="12"/>
  <c r="P205" i="12" s="1"/>
  <c r="K201" i="12"/>
  <c r="P201" i="12" s="1"/>
  <c r="K188" i="12"/>
  <c r="P188" i="12" s="1"/>
  <c r="K154" i="12"/>
  <c r="P154" i="12" s="1"/>
  <c r="K150" i="12"/>
  <c r="P150" i="12" s="1"/>
  <c r="K141" i="12"/>
  <c r="P141" i="12" s="1"/>
  <c r="K137" i="12"/>
  <c r="P137" i="12" s="1"/>
  <c r="K121" i="12"/>
  <c r="P121" i="12" s="1"/>
  <c r="K113" i="12"/>
  <c r="P113" i="12" s="1"/>
  <c r="K105" i="12"/>
  <c r="P105" i="12" s="1"/>
  <c r="K97" i="12"/>
  <c r="P97" i="12" s="1"/>
  <c r="K89" i="12"/>
  <c r="P89" i="12" s="1"/>
  <c r="K81" i="12"/>
  <c r="P81" i="12" s="1"/>
  <c r="K73" i="12"/>
  <c r="P73" i="12" s="1"/>
  <c r="K65" i="12"/>
  <c r="P65" i="12" s="1"/>
  <c r="K57" i="12"/>
  <c r="P57" i="12" s="1"/>
  <c r="K50" i="12"/>
  <c r="P50" i="12" s="1"/>
  <c r="K42" i="12"/>
  <c r="P42" i="12" s="1"/>
  <c r="K34" i="12"/>
  <c r="P34" i="12" s="1"/>
  <c r="K337" i="12"/>
  <c r="P337" i="12" s="1"/>
  <c r="K322" i="12"/>
  <c r="P322" i="12" s="1"/>
  <c r="K306" i="12"/>
  <c r="P306" i="12" s="1"/>
  <c r="K290" i="12"/>
  <c r="P290" i="12" s="1"/>
  <c r="K274" i="12"/>
  <c r="P274" i="12" s="1"/>
  <c r="K258" i="12"/>
  <c r="P258" i="12" s="1"/>
  <c r="K242" i="12"/>
  <c r="P242" i="12" s="1"/>
  <c r="K226" i="12"/>
  <c r="P226" i="12" s="1"/>
  <c r="K221" i="12"/>
  <c r="P221" i="12" s="1"/>
  <c r="K217" i="12"/>
  <c r="P217" i="12" s="1"/>
  <c r="K204" i="12"/>
  <c r="P204" i="12" s="1"/>
  <c r="K170" i="12"/>
  <c r="P170" i="12" s="1"/>
  <c r="K166" i="12"/>
  <c r="P166" i="12" s="1"/>
  <c r="K157" i="12"/>
  <c r="P157" i="12" s="1"/>
  <c r="K153" i="12"/>
  <c r="P153" i="12" s="1"/>
  <c r="K140" i="12"/>
  <c r="P140" i="12" s="1"/>
  <c r="K123" i="12"/>
  <c r="P123" i="12" s="1"/>
  <c r="K115" i="12"/>
  <c r="P115" i="12" s="1"/>
  <c r="K107" i="12"/>
  <c r="P107" i="12" s="1"/>
  <c r="K99" i="12"/>
  <c r="P99" i="12" s="1"/>
  <c r="K91" i="12"/>
  <c r="P91" i="12" s="1"/>
  <c r="K83" i="12"/>
  <c r="P83" i="12" s="1"/>
  <c r="K75" i="12"/>
  <c r="P75" i="12" s="1"/>
  <c r="K67" i="12"/>
  <c r="P67" i="12" s="1"/>
  <c r="K59" i="12"/>
  <c r="P59" i="12" s="1"/>
  <c r="K52" i="12"/>
  <c r="P52" i="12" s="1"/>
  <c r="K44" i="12"/>
  <c r="P44" i="12" s="1"/>
  <c r="K36" i="12"/>
  <c r="P36" i="12" s="1"/>
  <c r="K28" i="12"/>
  <c r="P28" i="12" s="1"/>
  <c r="K20" i="12"/>
  <c r="P20" i="12" s="1"/>
  <c r="K12" i="12"/>
  <c r="P12" i="12" s="1"/>
  <c r="K321" i="12"/>
  <c r="P321" i="12" s="1"/>
  <c r="K289" i="12"/>
  <c r="P289" i="12" s="1"/>
  <c r="K257" i="12"/>
  <c r="P257" i="12" s="1"/>
  <c r="K225" i="12"/>
  <c r="P225" i="12" s="1"/>
  <c r="K169" i="12"/>
  <c r="P169" i="12" s="1"/>
  <c r="K162" i="12"/>
  <c r="P162" i="12" s="1"/>
  <c r="K148" i="12"/>
  <c r="P148" i="12" s="1"/>
  <c r="K129" i="12"/>
  <c r="P129" i="12" s="1"/>
  <c r="K120" i="12"/>
  <c r="P120" i="12" s="1"/>
  <c r="K95" i="12"/>
  <c r="P95" i="12" s="1"/>
  <c r="K86" i="12"/>
  <c r="P86" i="12" s="1"/>
  <c r="K82" i="12"/>
  <c r="P82" i="12" s="1"/>
  <c r="K69" i="12"/>
  <c r="P69" i="12" s="1"/>
  <c r="K32" i="12"/>
  <c r="P32" i="12" s="1"/>
  <c r="K329" i="12"/>
  <c r="P329" i="12" s="1"/>
  <c r="K298" i="12"/>
  <c r="P298" i="12" s="1"/>
  <c r="K266" i="12"/>
  <c r="P266" i="12" s="1"/>
  <c r="K234" i="12"/>
  <c r="P234" i="12" s="1"/>
  <c r="K198" i="12"/>
  <c r="P198" i="12" s="1"/>
  <c r="K189" i="12"/>
  <c r="P189" i="12" s="1"/>
  <c r="K182" i="12"/>
  <c r="P182" i="12" s="1"/>
  <c r="K161" i="12"/>
  <c r="P161" i="12" s="1"/>
  <c r="K103" i="12"/>
  <c r="P103" i="12" s="1"/>
  <c r="K94" i="12"/>
  <c r="P94" i="12" s="1"/>
  <c r="K90" i="12"/>
  <c r="P90" i="12" s="1"/>
  <c r="K77" i="12"/>
  <c r="P77" i="12" s="1"/>
  <c r="K64" i="12"/>
  <c r="P64" i="12" s="1"/>
  <c r="K40" i="12"/>
  <c r="P40" i="12" s="1"/>
  <c r="K31" i="12"/>
  <c r="P31" i="12" s="1"/>
  <c r="K349" i="12"/>
  <c r="P349" i="12" s="1"/>
  <c r="K286" i="12"/>
  <c r="P286" i="12" s="1"/>
  <c r="K254" i="12"/>
  <c r="P254" i="12" s="1"/>
  <c r="K222" i="12"/>
  <c r="P222" i="12" s="1"/>
  <c r="K213" i="12"/>
  <c r="P213" i="12" s="1"/>
  <c r="K196" i="12"/>
  <c r="P196" i="12" s="1"/>
  <c r="K181" i="12"/>
  <c r="P181" i="12" s="1"/>
  <c r="K174" i="12"/>
  <c r="P174" i="12" s="1"/>
  <c r="K134" i="12"/>
  <c r="P134" i="12" s="1"/>
  <c r="K111" i="12"/>
  <c r="P111" i="12" s="1"/>
  <c r="K102" i="12"/>
  <c r="P102" i="12" s="1"/>
  <c r="K98" i="12"/>
  <c r="P98" i="12" s="1"/>
  <c r="K85" i="12"/>
  <c r="P85" i="12" s="1"/>
  <c r="K72" i="12"/>
  <c r="P72" i="12" s="1"/>
  <c r="K48" i="12"/>
  <c r="P48" i="12" s="1"/>
  <c r="K39" i="12"/>
  <c r="P39" i="12" s="1"/>
  <c r="K35" i="12"/>
  <c r="P35" i="12" s="1"/>
  <c r="K27" i="12"/>
  <c r="P27" i="12" s="1"/>
  <c r="K24" i="12"/>
  <c r="P24" i="12" s="1"/>
  <c r="K21" i="12"/>
  <c r="P21" i="12" s="1"/>
  <c r="K18" i="12"/>
  <c r="P18" i="12" s="1"/>
  <c r="K15" i="12"/>
  <c r="P15" i="12" s="1"/>
  <c r="K101" i="12"/>
  <c r="P101" i="12" s="1"/>
  <c r="K347" i="12"/>
  <c r="P347" i="12" s="1"/>
  <c r="K317" i="12"/>
  <c r="P317" i="12" s="1"/>
  <c r="K284" i="12"/>
  <c r="P284" i="12" s="1"/>
  <c r="K252" i="12"/>
  <c r="P252" i="12" s="1"/>
  <c r="K212" i="12"/>
  <c r="P212" i="12" s="1"/>
  <c r="K173" i="12"/>
  <c r="P173" i="12" s="1"/>
  <c r="K119" i="12"/>
  <c r="P119" i="12" s="1"/>
  <c r="K110" i="12"/>
  <c r="P110" i="12" s="1"/>
  <c r="K106" i="12"/>
  <c r="P106" i="12" s="1"/>
  <c r="K93" i="12"/>
  <c r="P93" i="12" s="1"/>
  <c r="K80" i="12"/>
  <c r="P80" i="12" s="1"/>
  <c r="K56" i="12"/>
  <c r="P56" i="12" s="1"/>
  <c r="K47" i="12"/>
  <c r="P47" i="12" s="1"/>
  <c r="K43" i="12"/>
  <c r="P43" i="12" s="1"/>
  <c r="K30" i="12"/>
  <c r="P30" i="12" s="1"/>
  <c r="K336" i="12"/>
  <c r="P336" i="12" s="1"/>
  <c r="K305" i="12"/>
  <c r="P305" i="12" s="1"/>
  <c r="K273" i="12"/>
  <c r="P273" i="12" s="1"/>
  <c r="K241" i="12"/>
  <c r="K220" i="12"/>
  <c r="P220" i="12" s="1"/>
  <c r="K186" i="12"/>
  <c r="P186" i="12" s="1"/>
  <c r="K165" i="12"/>
  <c r="P165" i="12" s="1"/>
  <c r="K145" i="12"/>
  <c r="P145" i="12" s="1"/>
  <c r="K127" i="12"/>
  <c r="P127" i="12" s="1"/>
  <c r="K118" i="12"/>
  <c r="P118" i="12" s="1"/>
  <c r="K114" i="12"/>
  <c r="P114" i="12" s="1"/>
  <c r="K88" i="12"/>
  <c r="P88" i="12" s="1"/>
  <c r="K63" i="12"/>
  <c r="P63" i="12" s="1"/>
  <c r="K55" i="12"/>
  <c r="P55" i="12" s="1"/>
  <c r="K51" i="12"/>
  <c r="P51" i="12" s="1"/>
  <c r="K38" i="12"/>
  <c r="P38" i="12" s="1"/>
  <c r="K17" i="12"/>
  <c r="P17" i="12" s="1"/>
  <c r="K14" i="12"/>
  <c r="P14" i="12" s="1"/>
  <c r="K11" i="12"/>
  <c r="P11" i="12" s="1"/>
  <c r="K333" i="12"/>
  <c r="P333" i="12" s="1"/>
  <c r="K302" i="12"/>
  <c r="P302" i="12" s="1"/>
  <c r="K270" i="12"/>
  <c r="P270" i="12" s="1"/>
  <c r="K238" i="12"/>
  <c r="P238" i="12" s="1"/>
  <c r="K209" i="12"/>
  <c r="P209" i="12" s="1"/>
  <c r="K185" i="12"/>
  <c r="P185" i="12" s="1"/>
  <c r="K164" i="12"/>
  <c r="P164" i="12" s="1"/>
  <c r="K131" i="12"/>
  <c r="P131" i="12" s="1"/>
  <c r="K117" i="12"/>
  <c r="P117" i="12" s="1"/>
  <c r="K104" i="12"/>
  <c r="P104" i="12" s="1"/>
  <c r="K79" i="12"/>
  <c r="P79" i="12" s="1"/>
  <c r="K70" i="12"/>
  <c r="P70" i="12" s="1"/>
  <c r="K66" i="12"/>
  <c r="P66" i="12" s="1"/>
  <c r="K54" i="12"/>
  <c r="P54" i="12" s="1"/>
  <c r="K41" i="12"/>
  <c r="P41" i="12" s="1"/>
  <c r="K29" i="12"/>
  <c r="P29" i="12" s="1"/>
  <c r="K331" i="12"/>
  <c r="P331" i="12" s="1"/>
  <c r="K300" i="12"/>
  <c r="P300" i="12" s="1"/>
  <c r="K268" i="12"/>
  <c r="P268" i="12" s="1"/>
  <c r="K236" i="12"/>
  <c r="P236" i="12" s="1"/>
  <c r="K177" i="12"/>
  <c r="P177" i="12" s="1"/>
  <c r="K156" i="12"/>
  <c r="P156" i="12" s="1"/>
  <c r="K149" i="12"/>
  <c r="P149" i="12" s="1"/>
  <c r="K125" i="12"/>
  <c r="P125" i="12" s="1"/>
  <c r="K112" i="12"/>
  <c r="P112" i="12" s="1"/>
  <c r="K138" i="12"/>
  <c r="P138" i="12" s="1"/>
  <c r="K87" i="12"/>
  <c r="P87" i="12" s="1"/>
  <c r="K22" i="12"/>
  <c r="P22" i="12" s="1"/>
  <c r="K10" i="12"/>
  <c r="P10" i="12" s="1"/>
  <c r="K345" i="12"/>
  <c r="P345" i="12" s="1"/>
  <c r="K33" i="12"/>
  <c r="P33" i="12" s="1"/>
  <c r="K158" i="12"/>
  <c r="P158" i="12" s="1"/>
  <c r="K250" i="12"/>
  <c r="P250" i="12" s="1"/>
  <c r="K178" i="12"/>
  <c r="P178" i="12" s="1"/>
  <c r="K126" i="12"/>
  <c r="P126" i="12" s="1"/>
  <c r="K49" i="12"/>
  <c r="P49" i="12" s="1"/>
  <c r="K19" i="12"/>
  <c r="P19" i="12" s="1"/>
  <c r="K58" i="12"/>
  <c r="P58" i="12" s="1"/>
  <c r="K26" i="12"/>
  <c r="P26" i="12" s="1"/>
  <c r="K202" i="12"/>
  <c r="P202" i="12" s="1"/>
  <c r="K172" i="12"/>
  <c r="P172" i="12" s="1"/>
  <c r="K122" i="12"/>
  <c r="P122" i="12" s="1"/>
  <c r="K96" i="12"/>
  <c r="P96" i="12" s="1"/>
  <c r="K62" i="12"/>
  <c r="P62" i="12" s="1"/>
  <c r="K46" i="12"/>
  <c r="P46" i="12" s="1"/>
  <c r="K315" i="12"/>
  <c r="P315" i="12" s="1"/>
  <c r="K78" i="12"/>
  <c r="P78" i="12" s="1"/>
  <c r="K61" i="12"/>
  <c r="P61" i="12" s="1"/>
  <c r="K16" i="12"/>
  <c r="P16" i="12" s="1"/>
  <c r="K109" i="12"/>
  <c r="P109" i="12" s="1"/>
  <c r="K74" i="12"/>
  <c r="P74" i="12" s="1"/>
  <c r="K25" i="12"/>
  <c r="P25" i="12" s="1"/>
  <c r="K13" i="12"/>
  <c r="P13" i="12" s="1"/>
  <c r="K282" i="12"/>
  <c r="P282" i="12" s="1"/>
  <c r="K71" i="12"/>
  <c r="P71" i="12" s="1"/>
  <c r="K23" i="12"/>
  <c r="P23" i="12" s="1"/>
  <c r="P241" i="12"/>
  <c r="L3" i="12"/>
  <c r="M1" i="12"/>
  <c r="P9" i="12" l="1"/>
  <c r="P7" i="12" s="1"/>
  <c r="E8" i="13" s="1"/>
  <c r="H8" i="13"/>
  <c r="M3" i="12"/>
  <c r="N1" i="12"/>
  <c r="O1" i="12" s="1"/>
  <c r="P1" i="12" s="1"/>
  <c r="Q1" i="12" s="1"/>
  <c r="R1" i="12" s="1"/>
  <c r="S1" i="12" s="1"/>
  <c r="E15" i="2" l="1"/>
  <c r="G70" i="17"/>
  <c r="G81" i="17" s="1"/>
  <c r="N9" i="12"/>
  <c r="N7" i="12"/>
  <c r="N6" i="12"/>
  <c r="E15" i="13"/>
  <c r="N307" i="12"/>
  <c r="Q307" i="12" s="1"/>
  <c r="N343" i="12"/>
  <c r="Q343" i="12" s="1"/>
  <c r="N335" i="12"/>
  <c r="Q335" i="12" s="1"/>
  <c r="N327" i="12"/>
  <c r="Q327" i="12" s="1"/>
  <c r="N320" i="12"/>
  <c r="Q320" i="12" s="1"/>
  <c r="N313" i="12"/>
  <c r="Q313" i="12" s="1"/>
  <c r="N304" i="12"/>
  <c r="Q304" i="12" s="1"/>
  <c r="N296" i="12"/>
  <c r="Q296" i="12" s="1"/>
  <c r="N288" i="12"/>
  <c r="Q288" i="12" s="1"/>
  <c r="N280" i="12"/>
  <c r="Q280" i="12" s="1"/>
  <c r="N272" i="12"/>
  <c r="Q272" i="12" s="1"/>
  <c r="N264" i="12"/>
  <c r="Q264" i="12" s="1"/>
  <c r="N256" i="12"/>
  <c r="Q256" i="12" s="1"/>
  <c r="N248" i="12"/>
  <c r="Q248" i="12" s="1"/>
  <c r="N240" i="12"/>
  <c r="Q240" i="12" s="1"/>
  <c r="N232" i="12"/>
  <c r="Q232" i="12" s="1"/>
  <c r="N224" i="12"/>
  <c r="Q224" i="12" s="1"/>
  <c r="N216" i="12"/>
  <c r="Q216" i="12" s="1"/>
  <c r="N208" i="12"/>
  <c r="Q208" i="12" s="1"/>
  <c r="N200" i="12"/>
  <c r="Q200" i="12" s="1"/>
  <c r="N192" i="12"/>
  <c r="Q192" i="12" s="1"/>
  <c r="N184" i="12"/>
  <c r="Q184" i="12" s="1"/>
  <c r="N176" i="12"/>
  <c r="Q176" i="12" s="1"/>
  <c r="N168" i="12"/>
  <c r="Q168" i="12" s="1"/>
  <c r="N160" i="12"/>
  <c r="Q160" i="12" s="1"/>
  <c r="N152" i="12"/>
  <c r="Q152" i="12" s="1"/>
  <c r="N144" i="12"/>
  <c r="Q144" i="12" s="1"/>
  <c r="N136" i="12"/>
  <c r="Q136" i="12" s="1"/>
  <c r="N129" i="12"/>
  <c r="Q129" i="12" s="1"/>
  <c r="N348" i="12"/>
  <c r="Q348" i="12" s="1"/>
  <c r="N340" i="12"/>
  <c r="Q340" i="12" s="1"/>
  <c r="N332" i="12"/>
  <c r="Q332" i="12" s="1"/>
  <c r="N325" i="12"/>
  <c r="Q325" i="12" s="1"/>
  <c r="N318" i="12"/>
  <c r="Q318" i="12" s="1"/>
  <c r="N310" i="12"/>
  <c r="Q310" i="12" s="1"/>
  <c r="N301" i="12"/>
  <c r="Q301" i="12" s="1"/>
  <c r="N293" i="12"/>
  <c r="Q293" i="12" s="1"/>
  <c r="N285" i="12"/>
  <c r="Q285" i="12" s="1"/>
  <c r="N277" i="12"/>
  <c r="Q277" i="12" s="1"/>
  <c r="N269" i="12"/>
  <c r="Q269" i="12" s="1"/>
  <c r="N261" i="12"/>
  <c r="Q261" i="12" s="1"/>
  <c r="N253" i="12"/>
  <c r="Q253" i="12" s="1"/>
  <c r="N245" i="12"/>
  <c r="Q245" i="12" s="1"/>
  <c r="N237" i="12"/>
  <c r="Q237" i="12" s="1"/>
  <c r="N229" i="12"/>
  <c r="Q229" i="12" s="1"/>
  <c r="N221" i="12"/>
  <c r="Q221" i="12" s="1"/>
  <c r="N213" i="12"/>
  <c r="Q213" i="12" s="1"/>
  <c r="N205" i="12"/>
  <c r="Q205" i="12" s="1"/>
  <c r="N197" i="12"/>
  <c r="Q197" i="12" s="1"/>
  <c r="N189" i="12"/>
  <c r="Q189" i="12" s="1"/>
  <c r="N181" i="12"/>
  <c r="Q181" i="12" s="1"/>
  <c r="N173" i="12"/>
  <c r="Q173" i="12" s="1"/>
  <c r="N165" i="12"/>
  <c r="Q165" i="12" s="1"/>
  <c r="N157" i="12"/>
  <c r="Q157" i="12" s="1"/>
  <c r="N149" i="12"/>
  <c r="Q149" i="12" s="1"/>
  <c r="N141" i="12"/>
  <c r="Q141" i="12" s="1"/>
  <c r="N133" i="12"/>
  <c r="Q133" i="12" s="1"/>
  <c r="N345" i="12"/>
  <c r="Q345" i="12" s="1"/>
  <c r="N337" i="12"/>
  <c r="Q337" i="12" s="1"/>
  <c r="N329" i="12"/>
  <c r="Q329" i="12" s="1"/>
  <c r="N322" i="12"/>
  <c r="Q322" i="12" s="1"/>
  <c r="N315" i="12"/>
  <c r="Q315" i="12" s="1"/>
  <c r="N306" i="12"/>
  <c r="Q306" i="12" s="1"/>
  <c r="N298" i="12"/>
  <c r="Q298" i="12" s="1"/>
  <c r="N290" i="12"/>
  <c r="Q290" i="12" s="1"/>
  <c r="N282" i="12"/>
  <c r="Q282" i="12" s="1"/>
  <c r="N274" i="12"/>
  <c r="Q274" i="12" s="1"/>
  <c r="N266" i="12"/>
  <c r="Q266" i="12" s="1"/>
  <c r="N258" i="12"/>
  <c r="Q258" i="12" s="1"/>
  <c r="N250" i="12"/>
  <c r="Q250" i="12" s="1"/>
  <c r="N242" i="12"/>
  <c r="Q242" i="12" s="1"/>
  <c r="N234" i="12"/>
  <c r="Q234" i="12" s="1"/>
  <c r="N226" i="12"/>
  <c r="Q226" i="12" s="1"/>
  <c r="N347" i="12"/>
  <c r="Q347" i="12" s="1"/>
  <c r="N339" i="12"/>
  <c r="Q339" i="12" s="1"/>
  <c r="N331" i="12"/>
  <c r="Q331" i="12" s="1"/>
  <c r="N324" i="12"/>
  <c r="Q324" i="12" s="1"/>
  <c r="N317" i="12"/>
  <c r="Q317" i="12" s="1"/>
  <c r="N309" i="12"/>
  <c r="Q309" i="12" s="1"/>
  <c r="N300" i="12"/>
  <c r="Q300" i="12" s="1"/>
  <c r="N292" i="12"/>
  <c r="Q292" i="12" s="1"/>
  <c r="N284" i="12"/>
  <c r="Q284" i="12" s="1"/>
  <c r="N276" i="12"/>
  <c r="Q276" i="12" s="1"/>
  <c r="N268" i="12"/>
  <c r="Q268" i="12" s="1"/>
  <c r="N260" i="12"/>
  <c r="Q260" i="12" s="1"/>
  <c r="N252" i="12"/>
  <c r="Q252" i="12" s="1"/>
  <c r="N244" i="12"/>
  <c r="Q244" i="12" s="1"/>
  <c r="N236" i="12"/>
  <c r="Q236" i="12" s="1"/>
  <c r="N228" i="12"/>
  <c r="Q228" i="12" s="1"/>
  <c r="N220" i="12"/>
  <c r="Q220" i="12" s="1"/>
  <c r="N212" i="12"/>
  <c r="Q212" i="12" s="1"/>
  <c r="N204" i="12"/>
  <c r="Q204" i="12" s="1"/>
  <c r="N196" i="12"/>
  <c r="Q196" i="12" s="1"/>
  <c r="N188" i="12"/>
  <c r="Q188" i="12" s="1"/>
  <c r="N180" i="12"/>
  <c r="Q180" i="12" s="1"/>
  <c r="N172" i="12"/>
  <c r="Q172" i="12" s="1"/>
  <c r="N164" i="12"/>
  <c r="Q164" i="12" s="1"/>
  <c r="N156" i="12"/>
  <c r="Q156" i="12" s="1"/>
  <c r="N148" i="12"/>
  <c r="Q148" i="12" s="1"/>
  <c r="N140" i="12"/>
  <c r="Q140" i="12" s="1"/>
  <c r="N346" i="12"/>
  <c r="Q346" i="12" s="1"/>
  <c r="N330" i="12"/>
  <c r="Q330" i="12" s="1"/>
  <c r="N316" i="12"/>
  <c r="Q316" i="12" s="1"/>
  <c r="N299" i="12"/>
  <c r="Q299" i="12" s="1"/>
  <c r="N283" i="12"/>
  <c r="Q283" i="12" s="1"/>
  <c r="N267" i="12"/>
  <c r="Q267" i="12" s="1"/>
  <c r="N251" i="12"/>
  <c r="Q251" i="12" s="1"/>
  <c r="N235" i="12"/>
  <c r="Q235" i="12" s="1"/>
  <c r="N215" i="12"/>
  <c r="Q215" i="12" s="1"/>
  <c r="N211" i="12"/>
  <c r="Q211" i="12" s="1"/>
  <c r="N202" i="12"/>
  <c r="Q202" i="12" s="1"/>
  <c r="N198" i="12"/>
  <c r="Q198" i="12" s="1"/>
  <c r="N344" i="12"/>
  <c r="Q344" i="12" s="1"/>
  <c r="N328" i="12"/>
  <c r="Q328" i="12" s="1"/>
  <c r="N314" i="12"/>
  <c r="Q314" i="12" s="1"/>
  <c r="N297" i="12"/>
  <c r="Q297" i="12" s="1"/>
  <c r="N281" i="12"/>
  <c r="Q281" i="12" s="1"/>
  <c r="N265" i="12"/>
  <c r="Q265" i="12" s="1"/>
  <c r="N249" i="12"/>
  <c r="Q249" i="12" s="1"/>
  <c r="N233" i="12"/>
  <c r="Q233" i="12" s="1"/>
  <c r="N218" i="12"/>
  <c r="Q218" i="12" s="1"/>
  <c r="N214" i="12"/>
  <c r="Q214" i="12" s="1"/>
  <c r="N201" i="12"/>
  <c r="Q201" i="12" s="1"/>
  <c r="N167" i="12"/>
  <c r="Q167" i="12" s="1"/>
  <c r="N163" i="12"/>
  <c r="Q163" i="12" s="1"/>
  <c r="N154" i="12"/>
  <c r="Q154" i="12" s="1"/>
  <c r="N150" i="12"/>
  <c r="Q150" i="12" s="1"/>
  <c r="N137" i="12"/>
  <c r="Q137" i="12" s="1"/>
  <c r="N121" i="12"/>
  <c r="Q121" i="12" s="1"/>
  <c r="N113" i="12"/>
  <c r="Q113" i="12" s="1"/>
  <c r="N105" i="12"/>
  <c r="Q105" i="12" s="1"/>
  <c r="N97" i="12"/>
  <c r="Q97" i="12" s="1"/>
  <c r="N89" i="12"/>
  <c r="Q89" i="12" s="1"/>
  <c r="N81" i="12"/>
  <c r="Q81" i="12" s="1"/>
  <c r="N73" i="12"/>
  <c r="Q73" i="12" s="1"/>
  <c r="N65" i="12"/>
  <c r="Q65" i="12" s="1"/>
  <c r="N57" i="12"/>
  <c r="Q57" i="12" s="1"/>
  <c r="N50" i="12"/>
  <c r="Q50" i="12" s="1"/>
  <c r="N42" i="12"/>
  <c r="Q42" i="12" s="1"/>
  <c r="N34" i="12"/>
  <c r="Q34" i="12" s="1"/>
  <c r="N349" i="12"/>
  <c r="Q349" i="12" s="1"/>
  <c r="N333" i="12"/>
  <c r="Q333" i="12" s="1"/>
  <c r="N302" i="12"/>
  <c r="Q302" i="12" s="1"/>
  <c r="N286" i="12"/>
  <c r="Q286" i="12" s="1"/>
  <c r="N270" i="12"/>
  <c r="Q270" i="12" s="1"/>
  <c r="N254" i="12"/>
  <c r="Q254" i="12" s="1"/>
  <c r="N238" i="12"/>
  <c r="Q238" i="12" s="1"/>
  <c r="N222" i="12"/>
  <c r="Q222" i="12" s="1"/>
  <c r="N209" i="12"/>
  <c r="Q209" i="12" s="1"/>
  <c r="N175" i="12"/>
  <c r="Q175" i="12" s="1"/>
  <c r="N171" i="12"/>
  <c r="Q171" i="12" s="1"/>
  <c r="N162" i="12"/>
  <c r="Q162" i="12" s="1"/>
  <c r="N158" i="12"/>
  <c r="Q158" i="12" s="1"/>
  <c r="N145" i="12"/>
  <c r="Q145" i="12" s="1"/>
  <c r="N126" i="12"/>
  <c r="Q126" i="12" s="1"/>
  <c r="N118" i="12"/>
  <c r="Q118" i="12" s="1"/>
  <c r="N110" i="12"/>
  <c r="Q110" i="12" s="1"/>
  <c r="N102" i="12"/>
  <c r="Q102" i="12" s="1"/>
  <c r="N94" i="12"/>
  <c r="Q94" i="12" s="1"/>
  <c r="N86" i="12"/>
  <c r="Q86" i="12" s="1"/>
  <c r="N78" i="12"/>
  <c r="Q78" i="12" s="1"/>
  <c r="N70" i="12"/>
  <c r="Q70" i="12" s="1"/>
  <c r="N62" i="12"/>
  <c r="Q62" i="12" s="1"/>
  <c r="N55" i="12"/>
  <c r="Q55" i="12" s="1"/>
  <c r="N47" i="12"/>
  <c r="Q47" i="12" s="1"/>
  <c r="N39" i="12"/>
  <c r="Q39" i="12" s="1"/>
  <c r="N31" i="12"/>
  <c r="Q31" i="12" s="1"/>
  <c r="N342" i="12"/>
  <c r="Q342" i="12" s="1"/>
  <c r="N312" i="12"/>
  <c r="Q312" i="12" s="1"/>
  <c r="N295" i="12"/>
  <c r="Q295" i="12" s="1"/>
  <c r="N279" i="12"/>
  <c r="Q279" i="12" s="1"/>
  <c r="N263" i="12"/>
  <c r="Q263" i="12" s="1"/>
  <c r="N247" i="12"/>
  <c r="Q247" i="12" s="1"/>
  <c r="N231" i="12"/>
  <c r="Q231" i="12" s="1"/>
  <c r="N191" i="12"/>
  <c r="Q191" i="12" s="1"/>
  <c r="N187" i="12"/>
  <c r="Q187" i="12" s="1"/>
  <c r="N178" i="12"/>
  <c r="Q178" i="12" s="1"/>
  <c r="N174" i="12"/>
  <c r="Q174" i="12" s="1"/>
  <c r="N161" i="12"/>
  <c r="Q161" i="12" s="1"/>
  <c r="N120" i="12"/>
  <c r="Q120" i="12" s="1"/>
  <c r="N112" i="12"/>
  <c r="Q112" i="12" s="1"/>
  <c r="N104" i="12"/>
  <c r="Q104" i="12" s="1"/>
  <c r="N96" i="12"/>
  <c r="Q96" i="12" s="1"/>
  <c r="N88" i="12"/>
  <c r="Q88" i="12" s="1"/>
  <c r="N80" i="12"/>
  <c r="Q80" i="12" s="1"/>
  <c r="N72" i="12"/>
  <c r="Q72" i="12" s="1"/>
  <c r="N64" i="12"/>
  <c r="Q64" i="12" s="1"/>
  <c r="N49" i="12"/>
  <c r="Q49" i="12" s="1"/>
  <c r="N41" i="12"/>
  <c r="Q41" i="12" s="1"/>
  <c r="N33" i="12"/>
  <c r="Q33" i="12" s="1"/>
  <c r="N25" i="12"/>
  <c r="Q25" i="12" s="1"/>
  <c r="N17" i="12"/>
  <c r="Q17" i="12" s="1"/>
  <c r="N341" i="12"/>
  <c r="Q341" i="12" s="1"/>
  <c r="N311" i="12"/>
  <c r="Q311" i="12" s="1"/>
  <c r="N278" i="12"/>
  <c r="Q278" i="12" s="1"/>
  <c r="N246" i="12"/>
  <c r="Q246" i="12" s="1"/>
  <c r="N207" i="12"/>
  <c r="Q207" i="12" s="1"/>
  <c r="N190" i="12"/>
  <c r="Q190" i="12" s="1"/>
  <c r="N182" i="12"/>
  <c r="Q182" i="12" s="1"/>
  <c r="N142" i="12"/>
  <c r="Q142" i="12" s="1"/>
  <c r="N116" i="12"/>
  <c r="Q116" i="12" s="1"/>
  <c r="N107" i="12"/>
  <c r="Q107" i="12" s="1"/>
  <c r="N103" i="12"/>
  <c r="Q103" i="12" s="1"/>
  <c r="N90" i="12"/>
  <c r="Q90" i="12" s="1"/>
  <c r="N77" i="12"/>
  <c r="Q77" i="12" s="1"/>
  <c r="N53" i="12"/>
  <c r="Q53" i="12" s="1"/>
  <c r="N44" i="12"/>
  <c r="Q44" i="12" s="1"/>
  <c r="N40" i="12"/>
  <c r="Q40" i="12" s="1"/>
  <c r="N350" i="12"/>
  <c r="Q350" i="12" s="1"/>
  <c r="N319" i="12"/>
  <c r="Q319" i="12" s="1"/>
  <c r="N287" i="12"/>
  <c r="Q287" i="12" s="1"/>
  <c r="N255" i="12"/>
  <c r="Q255" i="12" s="1"/>
  <c r="N223" i="12"/>
  <c r="Q223" i="12" s="1"/>
  <c r="N206" i="12"/>
  <c r="Q206" i="12" s="1"/>
  <c r="N155" i="12"/>
  <c r="Q155" i="12" s="1"/>
  <c r="N134" i="12"/>
  <c r="Q134" i="12" s="1"/>
  <c r="N128" i="12"/>
  <c r="Q128" i="12" s="1"/>
  <c r="N124" i="12"/>
  <c r="Q124" i="12" s="1"/>
  <c r="N115" i="12"/>
  <c r="Q115" i="12" s="1"/>
  <c r="N111" i="12"/>
  <c r="Q111" i="12" s="1"/>
  <c r="N98" i="12"/>
  <c r="Q98" i="12" s="1"/>
  <c r="N85" i="12"/>
  <c r="Q85" i="12" s="1"/>
  <c r="N60" i="12"/>
  <c r="Q60" i="12" s="1"/>
  <c r="N52" i="12"/>
  <c r="Q52" i="12" s="1"/>
  <c r="N48" i="12"/>
  <c r="Q48" i="12" s="1"/>
  <c r="N35" i="12"/>
  <c r="Q35" i="12" s="1"/>
  <c r="N27" i="12"/>
  <c r="Q27" i="12" s="1"/>
  <c r="N24" i="12"/>
  <c r="Q24" i="12" s="1"/>
  <c r="N21" i="12"/>
  <c r="Q21" i="12" s="1"/>
  <c r="N18" i="12"/>
  <c r="Q18" i="12" s="1"/>
  <c r="N15" i="12"/>
  <c r="Q15" i="12" s="1"/>
  <c r="N12" i="12"/>
  <c r="Q12" i="12" s="1"/>
  <c r="N338" i="12"/>
  <c r="Q338" i="12" s="1"/>
  <c r="N308" i="12"/>
  <c r="Q308" i="12" s="1"/>
  <c r="N275" i="12"/>
  <c r="Q275" i="12" s="1"/>
  <c r="N243" i="12"/>
  <c r="Q243" i="12" s="1"/>
  <c r="N153" i="12"/>
  <c r="Q153" i="12" s="1"/>
  <c r="N147" i="12"/>
  <c r="Q147" i="12" s="1"/>
  <c r="N123" i="12"/>
  <c r="Q123" i="12" s="1"/>
  <c r="N119" i="12"/>
  <c r="Q119" i="12" s="1"/>
  <c r="N106" i="12"/>
  <c r="Q106" i="12" s="1"/>
  <c r="N93" i="12"/>
  <c r="Q93" i="12" s="1"/>
  <c r="N68" i="12"/>
  <c r="Q68" i="12" s="1"/>
  <c r="N59" i="12"/>
  <c r="Q59" i="12" s="1"/>
  <c r="N56" i="12"/>
  <c r="Q56" i="12" s="1"/>
  <c r="N43" i="12"/>
  <c r="Q43" i="12" s="1"/>
  <c r="N30" i="12"/>
  <c r="Q30" i="12" s="1"/>
  <c r="N336" i="12"/>
  <c r="Q336" i="12" s="1"/>
  <c r="N305" i="12"/>
  <c r="Q305" i="12" s="1"/>
  <c r="N273" i="12"/>
  <c r="Q273" i="12" s="1"/>
  <c r="N241" i="12"/>
  <c r="Q241" i="12" s="1"/>
  <c r="N195" i="12"/>
  <c r="Q195" i="12" s="1"/>
  <c r="N186" i="12"/>
  <c r="Q186" i="12" s="1"/>
  <c r="N166" i="12"/>
  <c r="Q166" i="12" s="1"/>
  <c r="N146" i="12"/>
  <c r="Q146" i="12" s="1"/>
  <c r="N139" i="12"/>
  <c r="Q139" i="12" s="1"/>
  <c r="N127" i="12"/>
  <c r="Q127" i="12" s="1"/>
  <c r="N114" i="12"/>
  <c r="Q114" i="12" s="1"/>
  <c r="N101" i="12"/>
  <c r="Q101" i="12" s="1"/>
  <c r="N76" i="12"/>
  <c r="Q76" i="12" s="1"/>
  <c r="N67" i="12"/>
  <c r="Q67" i="12" s="1"/>
  <c r="N63" i="12"/>
  <c r="Q63" i="12" s="1"/>
  <c r="N51" i="12"/>
  <c r="Q51" i="12" s="1"/>
  <c r="N38" i="12"/>
  <c r="Q38" i="12" s="1"/>
  <c r="N14" i="12"/>
  <c r="Q14" i="12" s="1"/>
  <c r="N11" i="12"/>
  <c r="Q11" i="12" s="1"/>
  <c r="N326" i="12"/>
  <c r="Q326" i="12" s="1"/>
  <c r="N294" i="12"/>
  <c r="Q294" i="12" s="1"/>
  <c r="N262" i="12"/>
  <c r="Q262" i="12" s="1"/>
  <c r="N230" i="12"/>
  <c r="Q230" i="12" s="1"/>
  <c r="N203" i="12"/>
  <c r="Q203" i="12" s="1"/>
  <c r="N194" i="12"/>
  <c r="Q194" i="12" s="1"/>
  <c r="N179" i="12"/>
  <c r="Q179" i="12" s="1"/>
  <c r="N159" i="12"/>
  <c r="Q159" i="12" s="1"/>
  <c r="N138" i="12"/>
  <c r="Q138" i="12" s="1"/>
  <c r="N132" i="12"/>
  <c r="Q132" i="12" s="1"/>
  <c r="N122" i="12"/>
  <c r="Q122" i="12" s="1"/>
  <c r="N109" i="12"/>
  <c r="Q109" i="12" s="1"/>
  <c r="N84" i="12"/>
  <c r="Q84" i="12" s="1"/>
  <c r="N75" i="12"/>
  <c r="Q75" i="12" s="1"/>
  <c r="N71" i="12"/>
  <c r="Q71" i="12" s="1"/>
  <c r="N58" i="12"/>
  <c r="Q58" i="12" s="1"/>
  <c r="N46" i="12"/>
  <c r="Q46" i="12" s="1"/>
  <c r="N26" i="12"/>
  <c r="Q26" i="12" s="1"/>
  <c r="N23" i="12"/>
  <c r="Q23" i="12" s="1"/>
  <c r="N20" i="12"/>
  <c r="Q20" i="12" s="1"/>
  <c r="N323" i="12"/>
  <c r="Q323" i="12" s="1"/>
  <c r="N291" i="12"/>
  <c r="Q291" i="12" s="1"/>
  <c r="N259" i="12"/>
  <c r="Q259" i="12" s="1"/>
  <c r="N227" i="12"/>
  <c r="Q227" i="12" s="1"/>
  <c r="N217" i="12"/>
  <c r="Q217" i="12" s="1"/>
  <c r="N177" i="12"/>
  <c r="Q177" i="12" s="1"/>
  <c r="N170" i="12"/>
  <c r="Q170" i="12" s="1"/>
  <c r="N143" i="12"/>
  <c r="Q143" i="12" s="1"/>
  <c r="N125" i="12"/>
  <c r="Q125" i="12" s="1"/>
  <c r="N100" i="12"/>
  <c r="Q100" i="12" s="1"/>
  <c r="N91" i="12"/>
  <c r="Q91" i="12" s="1"/>
  <c r="N87" i="12"/>
  <c r="Q87" i="12" s="1"/>
  <c r="N74" i="12"/>
  <c r="Q74" i="12" s="1"/>
  <c r="N61" i="12"/>
  <c r="Q61" i="12" s="1"/>
  <c r="N37" i="12"/>
  <c r="Q37" i="12" s="1"/>
  <c r="N22" i="12"/>
  <c r="Q22" i="12" s="1"/>
  <c r="N19" i="12"/>
  <c r="Q19" i="12" s="1"/>
  <c r="N16" i="12"/>
  <c r="Q16" i="12" s="1"/>
  <c r="N13" i="12"/>
  <c r="Q13" i="12" s="1"/>
  <c r="N10" i="12"/>
  <c r="Q10" i="12" s="1"/>
  <c r="N321" i="12"/>
  <c r="Q321" i="12" s="1"/>
  <c r="N289" i="12"/>
  <c r="Q289" i="12" s="1"/>
  <c r="N257" i="12"/>
  <c r="Q257" i="12" s="1"/>
  <c r="N225" i="12"/>
  <c r="Q225" i="12" s="1"/>
  <c r="N199" i="12"/>
  <c r="Q199" i="12" s="1"/>
  <c r="N183" i="12"/>
  <c r="Q183" i="12" s="1"/>
  <c r="N169" i="12"/>
  <c r="Q169" i="12" s="1"/>
  <c r="N135" i="12"/>
  <c r="Q135" i="12" s="1"/>
  <c r="N130" i="12"/>
  <c r="Q130" i="12" s="1"/>
  <c r="N108" i="12"/>
  <c r="Q108" i="12" s="1"/>
  <c r="N271" i="12"/>
  <c r="Q271" i="12" s="1"/>
  <c r="N193" i="12"/>
  <c r="Q193" i="12" s="1"/>
  <c r="N69" i="12"/>
  <c r="Q69" i="12" s="1"/>
  <c r="N36" i="12"/>
  <c r="Q36" i="12" s="1"/>
  <c r="N92" i="12"/>
  <c r="Q92" i="12" s="1"/>
  <c r="N185" i="12"/>
  <c r="Q185" i="12" s="1"/>
  <c r="N131" i="12"/>
  <c r="Q131" i="12" s="1"/>
  <c r="N83" i="12"/>
  <c r="Q83" i="12" s="1"/>
  <c r="N66" i="12"/>
  <c r="Q66" i="12" s="1"/>
  <c r="N334" i="12"/>
  <c r="Q334" i="12" s="1"/>
  <c r="N99" i="12"/>
  <c r="Q99" i="12" s="1"/>
  <c r="N82" i="12"/>
  <c r="Q82" i="12" s="1"/>
  <c r="N32" i="12"/>
  <c r="Q32" i="12" s="1"/>
  <c r="N219" i="12"/>
  <c r="Q219" i="12" s="1"/>
  <c r="N239" i="12"/>
  <c r="Q239" i="12" s="1"/>
  <c r="N79" i="12"/>
  <c r="Q79" i="12" s="1"/>
  <c r="N29" i="12"/>
  <c r="Q29" i="12" s="1"/>
  <c r="N117" i="12"/>
  <c r="Q117" i="12" s="1"/>
  <c r="N95" i="12"/>
  <c r="Q95" i="12" s="1"/>
  <c r="N45" i="12"/>
  <c r="Q45" i="12" s="1"/>
  <c r="N28" i="12"/>
  <c r="Q28" i="12" s="1"/>
  <c r="N303" i="12"/>
  <c r="Q303" i="12" s="1"/>
  <c r="N210" i="12"/>
  <c r="Q210" i="12" s="1"/>
  <c r="N151" i="12"/>
  <c r="Q151" i="12" s="1"/>
  <c r="N54" i="12"/>
  <c r="Q54" i="12" s="1"/>
  <c r="T1" i="12"/>
  <c r="S3" i="12"/>
  <c r="C8" i="8" s="1"/>
  <c r="H9" i="13" l="1"/>
  <c r="Q9" i="12"/>
  <c r="E4" i="12" s="1"/>
  <c r="F16" i="13" s="1"/>
  <c r="T3" i="12"/>
  <c r="D8" i="8" s="1"/>
  <c r="U1" i="12"/>
  <c r="U3" i="12" s="1"/>
  <c r="D38" i="8" s="1"/>
  <c r="EN4" i="12" l="1"/>
  <c r="EQ4" i="12"/>
  <c r="FA4" i="12"/>
  <c r="FT4" i="12"/>
  <c r="GB4" i="12"/>
  <c r="ER4" i="12"/>
  <c r="FB4" i="12"/>
  <c r="FM4" i="12"/>
  <c r="FU4" i="12"/>
  <c r="GC4" i="12"/>
  <c r="ES4" i="12"/>
  <c r="FE4" i="12"/>
  <c r="FN4" i="12"/>
  <c r="FV4" i="12"/>
  <c r="GD4" i="12"/>
  <c r="ET4" i="12"/>
  <c r="FF4" i="12"/>
  <c r="FO4" i="12"/>
  <c r="FW4" i="12"/>
  <c r="GE4" i="12"/>
  <c r="EX4" i="12"/>
  <c r="FH4" i="12"/>
  <c r="FQ4" i="12"/>
  <c r="FY4" i="12"/>
  <c r="EU4" i="12"/>
  <c r="FS4" i="12"/>
  <c r="EY4" i="12"/>
  <c r="FX4" i="12"/>
  <c r="EZ4" i="12"/>
  <c r="FZ4" i="12"/>
  <c r="FG4" i="12"/>
  <c r="GA4" i="12"/>
  <c r="FI4" i="12"/>
  <c r="FP4" i="12"/>
  <c r="FR4" i="12"/>
  <c r="GF4" i="12"/>
  <c r="FL4" i="12"/>
  <c r="EW4" i="12"/>
  <c r="EP4" i="12"/>
  <c r="FJ4" i="12"/>
  <c r="FC4" i="12"/>
  <c r="FD4" i="12"/>
  <c r="EV4" i="12"/>
  <c r="FK4" i="12"/>
  <c r="EO4" i="12"/>
  <c r="EM4" i="12"/>
  <c r="EL4" i="12"/>
  <c r="EK4" i="12"/>
  <c r="EJ4" i="12"/>
  <c r="CJ4" i="12"/>
  <c r="CI4" i="12"/>
  <c r="AF4" i="12"/>
  <c r="C113" i="11" s="1"/>
  <c r="CH4" i="12"/>
  <c r="AH4" i="12"/>
  <c r="D113" i="11" s="1"/>
  <c r="CG4" i="12"/>
  <c r="M17" i="10" s="1"/>
  <c r="AK4" i="12"/>
  <c r="E113" i="11" s="1"/>
  <c r="CF4" i="12"/>
  <c r="CE4" i="12"/>
  <c r="AD4" i="12"/>
  <c r="AC4" i="12"/>
  <c r="AM4" i="12"/>
  <c r="I8" i="11" s="1"/>
  <c r="AL4" i="12"/>
  <c r="H8" i="11" s="1"/>
  <c r="AE4" i="12"/>
  <c r="AG4" i="12"/>
  <c r="AN4" i="12"/>
  <c r="J8" i="11" s="1"/>
  <c r="EC4" i="12"/>
  <c r="DV4" i="12"/>
  <c r="EE4" i="12"/>
  <c r="ED4" i="12"/>
  <c r="EG4" i="12"/>
  <c r="EH4" i="12"/>
  <c r="EF4" i="12"/>
  <c r="BM4" i="12"/>
  <c r="BL4" i="12"/>
  <c r="BJ4" i="12"/>
  <c r="BK4" i="12"/>
  <c r="DN4" i="12"/>
  <c r="DM4" i="12"/>
  <c r="DL4" i="12"/>
  <c r="DT4" i="12"/>
  <c r="DS4" i="12"/>
  <c r="DR4" i="12"/>
  <c r="DQ4" i="12"/>
  <c r="DP4" i="12"/>
  <c r="DO4" i="12"/>
  <c r="CK4" i="12"/>
  <c r="DH4" i="12"/>
  <c r="DF4" i="12"/>
  <c r="DG4" i="12"/>
  <c r="DE4" i="12"/>
  <c r="AR4" i="12"/>
  <c r="AO4" i="12"/>
  <c r="Z4" i="12"/>
  <c r="AZ4" i="12"/>
  <c r="AX4" i="12"/>
  <c r="CD4" i="12"/>
  <c r="X4" i="12"/>
  <c r="BA4" i="12"/>
  <c r="BI4" i="12"/>
  <c r="BG4" i="12"/>
  <c r="V4" i="12"/>
  <c r="C39" i="8" s="1"/>
  <c r="AA4" i="12"/>
  <c r="AV4" i="12"/>
  <c r="CO4" i="12"/>
  <c r="AP4" i="12"/>
  <c r="BD4" i="12"/>
  <c r="AT4" i="12"/>
  <c r="S4" i="12"/>
  <c r="C9" i="8" s="1"/>
  <c r="BB4" i="12"/>
  <c r="CS4" i="12"/>
  <c r="D4" i="12"/>
  <c r="CR4" i="12"/>
  <c r="Q7" i="12"/>
  <c r="E9" i="13" s="1"/>
  <c r="AU4" i="12"/>
  <c r="CM4" i="12"/>
  <c r="BC4" i="12"/>
  <c r="AW4" i="12"/>
  <c r="CN4" i="12"/>
  <c r="BH4" i="12"/>
  <c r="Y4" i="12"/>
  <c r="M4" i="12"/>
  <c r="G82" i="17" s="1"/>
  <c r="U4" i="12"/>
  <c r="D39" i="8" s="1"/>
  <c r="J4" i="12"/>
  <c r="D16" i="13" s="1"/>
  <c r="F4" i="12"/>
  <c r="C16" i="13" s="1"/>
  <c r="AY4" i="12"/>
  <c r="AB4" i="12"/>
  <c r="CL4" i="12"/>
  <c r="CP4" i="12"/>
  <c r="AQ4" i="12"/>
  <c r="T4" i="12"/>
  <c r="D9" i="8" s="1"/>
  <c r="BF4" i="12"/>
  <c r="BE4" i="12"/>
  <c r="V1" i="12"/>
  <c r="H76" i="17" l="1"/>
  <c r="H77" i="17"/>
  <c r="H71" i="17"/>
  <c r="H78" i="17"/>
  <c r="H79" i="17"/>
  <c r="H75" i="17"/>
  <c r="H72" i="17"/>
  <c r="H80" i="17"/>
  <c r="H73" i="17"/>
  <c r="H70" i="17"/>
  <c r="H74" i="17"/>
  <c r="C20" i="10"/>
  <c r="Q70" i="10"/>
  <c r="C18" i="10"/>
  <c r="L20" i="10"/>
  <c r="G16" i="13"/>
  <c r="K9" i="13"/>
  <c r="E16" i="13"/>
  <c r="L70" i="10"/>
  <c r="M19" i="10"/>
  <c r="E19" i="10"/>
  <c r="L19" i="10"/>
  <c r="D18" i="10"/>
  <c r="D20" i="10"/>
  <c r="R70" i="10"/>
  <c r="C19" i="10"/>
  <c r="P70" i="10"/>
  <c r="L18" i="10"/>
  <c r="M18" i="10"/>
  <c r="K70" i="10"/>
  <c r="E18" i="10"/>
  <c r="M70" i="10"/>
  <c r="E20" i="10"/>
  <c r="M20" i="10"/>
  <c r="D19" i="10"/>
  <c r="EI4" i="12"/>
  <c r="K17" i="10" s="1"/>
  <c r="AI4" i="12"/>
  <c r="AJ4" i="12"/>
  <c r="DZ4" i="12"/>
  <c r="EA4" i="12"/>
  <c r="EB4" i="12"/>
  <c r="DX4" i="12"/>
  <c r="DW4" i="12"/>
  <c r="DY4" i="12"/>
  <c r="L17" i="10" s="1"/>
  <c r="CA4" i="12"/>
  <c r="CB4" i="12"/>
  <c r="G8" i="9" s="1"/>
  <c r="BZ4" i="12"/>
  <c r="C17" i="10"/>
  <c r="DI4" i="12"/>
  <c r="C71" i="8" s="1"/>
  <c r="DJ4" i="12"/>
  <c r="D71" i="8" s="1"/>
  <c r="BS4" i="12"/>
  <c r="D8" i="9" s="1"/>
  <c r="C82" i="17"/>
  <c r="D70" i="17" s="1"/>
  <c r="D71" i="17" s="1"/>
  <c r="D72" i="17" s="1"/>
  <c r="D73" i="17" s="1"/>
  <c r="D74" i="17" s="1"/>
  <c r="D75" i="17" s="1"/>
  <c r="D76" i="17" s="1"/>
  <c r="D77" i="17" s="1"/>
  <c r="D78" i="17" s="1"/>
  <c r="D79" i="17" s="1"/>
  <c r="D80" i="17" s="1"/>
  <c r="K8" i="13"/>
  <c r="E82" i="17"/>
  <c r="F70" i="17" s="1"/>
  <c r="F71" i="17" s="1"/>
  <c r="F72" i="17" s="1"/>
  <c r="F73" i="17" s="1"/>
  <c r="F74" i="17" s="1"/>
  <c r="F75" i="17" s="1"/>
  <c r="F76" i="17" s="1"/>
  <c r="F77" i="17" s="1"/>
  <c r="F78" i="17" s="1"/>
  <c r="F79" i="17" s="1"/>
  <c r="F80" i="17" s="1"/>
  <c r="G17" i="10"/>
  <c r="BQ4" i="12"/>
  <c r="D17" i="10"/>
  <c r="F17" i="10"/>
  <c r="BR4" i="12"/>
  <c r="K7" i="13"/>
  <c r="H17" i="10"/>
  <c r="BN4" i="12"/>
  <c r="BO4" i="12"/>
  <c r="BX4" i="12"/>
  <c r="BU4" i="12"/>
  <c r="BT4" i="12"/>
  <c r="C86" i="11"/>
  <c r="F74" i="11" s="1"/>
  <c r="BP4" i="12"/>
  <c r="BV4" i="12"/>
  <c r="E8" i="9" s="1"/>
  <c r="CT4" i="12"/>
  <c r="BW4" i="12"/>
  <c r="BY4" i="12"/>
  <c r="F8" i="9" s="1"/>
  <c r="V3" i="12"/>
  <c r="C38" i="8" s="1"/>
  <c r="W1" i="12"/>
  <c r="X1" i="12" s="1"/>
  <c r="N20" i="10" l="1"/>
  <c r="N19" i="10"/>
  <c r="C50" i="10"/>
  <c r="N17" i="10"/>
  <c r="D50" i="10"/>
  <c r="N18" i="10"/>
  <c r="E50" i="10"/>
  <c r="E17" i="10"/>
  <c r="D36" i="9"/>
  <c r="D73" i="9" s="1"/>
  <c r="C8" i="9"/>
  <c r="D86" i="11"/>
  <c r="E86" i="11"/>
  <c r="CW4" i="12"/>
  <c r="CV4" i="12"/>
  <c r="Y1" i="12"/>
  <c r="X3" i="12"/>
  <c r="C36" i="9" l="1"/>
  <c r="E36" i="9" s="1"/>
  <c r="E73" i="9" s="1"/>
  <c r="Z1" i="12"/>
  <c r="Y3" i="12"/>
  <c r="C18" i="15" l="1"/>
  <c r="C17" i="15"/>
  <c r="M81" i="11"/>
  <c r="M82" i="11"/>
  <c r="C73" i="9"/>
  <c r="F61" i="9" s="1"/>
  <c r="F62" i="9" s="1"/>
  <c r="F63" i="9" s="1"/>
  <c r="F64" i="9" s="1"/>
  <c r="F65" i="9" s="1"/>
  <c r="F66" i="9" s="1"/>
  <c r="F67" i="9" s="1"/>
  <c r="F68" i="9" s="1"/>
  <c r="F69" i="9" s="1"/>
  <c r="F70" i="9" s="1"/>
  <c r="F71" i="9" s="1"/>
  <c r="C11" i="15"/>
  <c r="C10" i="15"/>
  <c r="C15" i="15"/>
  <c r="C14" i="15"/>
  <c r="C6" i="15"/>
  <c r="M80" i="11"/>
  <c r="C12" i="15"/>
  <c r="C7" i="15"/>
  <c r="C13" i="15"/>
  <c r="C16" i="15"/>
  <c r="C9" i="15"/>
  <c r="C8" i="15"/>
  <c r="AA1" i="12"/>
  <c r="Z3" i="12"/>
  <c r="H6" i="17" l="1"/>
  <c r="C74" i="11"/>
  <c r="C27" i="15"/>
  <c r="F15" i="15"/>
  <c r="F10" i="15"/>
  <c r="F16" i="15"/>
  <c r="F13" i="15"/>
  <c r="F7" i="15"/>
  <c r="F12" i="15"/>
  <c r="F14" i="15"/>
  <c r="F9" i="15"/>
  <c r="F11" i="15"/>
  <c r="F8" i="15"/>
  <c r="F6" i="15"/>
  <c r="F17" i="15"/>
  <c r="F18" i="15"/>
  <c r="M17" i="15"/>
  <c r="M18" i="15"/>
  <c r="M9" i="15"/>
  <c r="M76" i="11"/>
  <c r="M77" i="11"/>
  <c r="M78" i="11"/>
  <c r="M75" i="11"/>
  <c r="M7" i="15"/>
  <c r="M79" i="11"/>
  <c r="M6" i="15"/>
  <c r="M14" i="15"/>
  <c r="M15" i="15"/>
  <c r="M16" i="15"/>
  <c r="M10" i="15"/>
  <c r="M13" i="15"/>
  <c r="M11" i="15"/>
  <c r="M12" i="15"/>
  <c r="M8" i="15"/>
  <c r="G15" i="13"/>
  <c r="AB1" i="12"/>
  <c r="AC1" i="12" s="1"/>
  <c r="AA3" i="12"/>
  <c r="M86" i="11" l="1"/>
  <c r="AD1" i="12"/>
  <c r="AC3" i="12"/>
  <c r="AB3" i="12"/>
  <c r="F75" i="11"/>
  <c r="F76" i="11" s="1"/>
  <c r="F77" i="11" s="1"/>
  <c r="F78" i="11" s="1"/>
  <c r="F79" i="11" s="1"/>
  <c r="F80" i="11" s="1"/>
  <c r="F81" i="11" s="1"/>
  <c r="F82" i="11" s="1"/>
  <c r="F83" i="11" s="1"/>
  <c r="F84" i="11" s="1"/>
  <c r="C85" i="11" l="1"/>
  <c r="M74" i="11"/>
  <c r="M85" i="11" s="1"/>
  <c r="AE1" i="12"/>
  <c r="AD3" i="12"/>
  <c r="AI3" i="12" s="1"/>
  <c r="AE3" i="12"/>
  <c r="AF1" i="12" l="1"/>
  <c r="AG1" i="12" l="1"/>
  <c r="AF3" i="12"/>
  <c r="C112" i="11" s="1"/>
  <c r="AH1" i="12" l="1"/>
  <c r="AG3" i="12"/>
  <c r="AJ3" i="12" s="1"/>
  <c r="AI1" i="12" l="1"/>
  <c r="AJ1" i="12" s="1"/>
  <c r="AK1" i="12" s="1"/>
  <c r="AH3" i="12"/>
  <c r="D112" i="11" s="1"/>
  <c r="AL1" i="12" l="1"/>
  <c r="AK3" i="12"/>
  <c r="E112" i="11" s="1"/>
  <c r="D82" i="11"/>
  <c r="D80" i="11"/>
  <c r="D81" i="11"/>
  <c r="AL3" i="12" l="1"/>
  <c r="H7" i="11" s="1"/>
  <c r="AM1" i="12"/>
  <c r="AN1" i="12" l="1"/>
  <c r="AM3" i="12"/>
  <c r="I7" i="11" s="1"/>
  <c r="AO1" i="12" l="1"/>
  <c r="AN3" i="12"/>
  <c r="J7" i="11" s="1"/>
  <c r="E80" i="11"/>
  <c r="E82" i="11"/>
  <c r="E81" i="11"/>
  <c r="D76" i="11" l="1"/>
  <c r="AO3" i="12"/>
  <c r="D75" i="11"/>
  <c r="D78" i="11"/>
  <c r="AP1" i="12"/>
  <c r="D77" i="11"/>
  <c r="D79" i="11"/>
  <c r="AP3" i="12" l="1"/>
  <c r="AQ1" i="12"/>
  <c r="C8" i="11"/>
  <c r="C7" i="11"/>
  <c r="D74" i="11"/>
  <c r="D85" i="11" s="1"/>
  <c r="AR1" i="12" l="1"/>
  <c r="AQ3" i="12"/>
  <c r="E77" i="11" l="1"/>
  <c r="E79" i="11"/>
  <c r="E76" i="11"/>
  <c r="E75" i="11"/>
  <c r="E78" i="11"/>
  <c r="AS1" i="12"/>
  <c r="AT1" i="12" s="1"/>
  <c r="AR3" i="12"/>
  <c r="E74" i="11" l="1"/>
  <c r="E85" i="11" s="1"/>
  <c r="D7" i="11"/>
  <c r="E7" i="11" s="1"/>
  <c r="D8" i="11"/>
  <c r="E8" i="11" s="1"/>
  <c r="AT3" i="12"/>
  <c r="AU1" i="12"/>
  <c r="AU3" i="12" l="1"/>
  <c r="AV1" i="12"/>
  <c r="L8" i="11"/>
  <c r="F8" i="11"/>
  <c r="G8" i="11" s="1"/>
  <c r="N8" i="11"/>
  <c r="M8" i="11"/>
  <c r="M7" i="11"/>
  <c r="N7" i="11"/>
  <c r="L7" i="11"/>
  <c r="F7" i="11"/>
  <c r="G7" i="11" s="1"/>
  <c r="AW1" i="12" l="1"/>
  <c r="AV3" i="12"/>
  <c r="AX1" i="12" l="1"/>
  <c r="AW3" i="12"/>
  <c r="AX3" i="12" l="1"/>
  <c r="AY1" i="12"/>
  <c r="AZ1" i="12" l="1"/>
  <c r="AY3" i="12"/>
  <c r="BA1" i="12" l="1"/>
  <c r="AZ3" i="12"/>
  <c r="BB1" i="12" l="1"/>
  <c r="BA3" i="12"/>
  <c r="BC1" i="12" l="1"/>
  <c r="BB3" i="12"/>
  <c r="BC3" i="12" l="1"/>
  <c r="BD1" i="12"/>
  <c r="BE1" i="12" l="1"/>
  <c r="BD3" i="12"/>
  <c r="BE3" i="12" l="1"/>
  <c r="BF1" i="12"/>
  <c r="BG1" i="12" l="1"/>
  <c r="BF3" i="12"/>
  <c r="BG3" i="12" l="1"/>
  <c r="BH1" i="12"/>
  <c r="BI1" i="12" l="1"/>
  <c r="BH3" i="12"/>
  <c r="BJ1" i="12" l="1"/>
  <c r="BI3" i="12"/>
  <c r="BK1" i="12" l="1"/>
  <c r="BJ3" i="12"/>
  <c r="G69" i="9"/>
  <c r="G67" i="9"/>
  <c r="G68" i="9"/>
  <c r="BK3" i="12" l="1"/>
  <c r="BL1" i="12"/>
  <c r="H67" i="9"/>
  <c r="H68" i="9"/>
  <c r="H69" i="9"/>
  <c r="BM1" i="12" l="1"/>
  <c r="BL3" i="12"/>
  <c r="I68" i="9"/>
  <c r="I69" i="9"/>
  <c r="I67" i="9"/>
  <c r="BM3" i="12" l="1"/>
  <c r="BN1" i="12"/>
  <c r="J69" i="9"/>
  <c r="J68" i="9"/>
  <c r="J67" i="9"/>
  <c r="G155" i="9" l="1"/>
  <c r="G156" i="9"/>
  <c r="G149" i="9"/>
  <c r="G145" i="9"/>
  <c r="BO1" i="12"/>
  <c r="G62" i="9"/>
  <c r="G65" i="9"/>
  <c r="G64" i="9"/>
  <c r="BN3" i="12"/>
  <c r="G63" i="9"/>
  <c r="G66" i="9"/>
  <c r="G153" i="9"/>
  <c r="G146" i="9"/>
  <c r="G148" i="9"/>
  <c r="G154" i="9"/>
  <c r="G144" i="9"/>
  <c r="G147" i="9"/>
  <c r="G151" i="9"/>
  <c r="G152" i="9"/>
  <c r="G150" i="9"/>
  <c r="K68" i="9"/>
  <c r="K69" i="9"/>
  <c r="K67" i="9"/>
  <c r="H156" i="9" l="1"/>
  <c r="H155" i="9"/>
  <c r="H144" i="9"/>
  <c r="H66" i="9"/>
  <c r="H148" i="9"/>
  <c r="H153" i="9"/>
  <c r="H145" i="9"/>
  <c r="H63" i="9"/>
  <c r="H64" i="9"/>
  <c r="H146" i="9"/>
  <c r="H149" i="9"/>
  <c r="H65" i="9"/>
  <c r="H154" i="9"/>
  <c r="H151" i="9"/>
  <c r="H152" i="9"/>
  <c r="BO3" i="12"/>
  <c r="BP1" i="12"/>
  <c r="H62" i="9"/>
  <c r="H150" i="9"/>
  <c r="H147" i="9"/>
  <c r="G165" i="9"/>
  <c r="L69" i="9"/>
  <c r="L67" i="9"/>
  <c r="L68" i="9"/>
  <c r="H165" i="9" l="1"/>
  <c r="I155" i="9"/>
  <c r="I156" i="9"/>
  <c r="I149" i="9"/>
  <c r="I147" i="9"/>
  <c r="BP3" i="12"/>
  <c r="C7" i="9" s="1"/>
  <c r="I65" i="9"/>
  <c r="I151" i="9"/>
  <c r="I145" i="9"/>
  <c r="BQ1" i="12"/>
  <c r="I154" i="9"/>
  <c r="I64" i="9"/>
  <c r="I153" i="9"/>
  <c r="I63" i="9"/>
  <c r="I150" i="9"/>
  <c r="I146" i="9"/>
  <c r="I66" i="9"/>
  <c r="I144" i="9"/>
  <c r="I62" i="9"/>
  <c r="I148" i="9"/>
  <c r="I152" i="9"/>
  <c r="M67" i="9"/>
  <c r="M68" i="9"/>
  <c r="M69" i="9"/>
  <c r="J156" i="9" l="1"/>
  <c r="J155" i="9"/>
  <c r="J147" i="9"/>
  <c r="BQ3" i="12"/>
  <c r="BR1" i="12"/>
  <c r="J154" i="9"/>
  <c r="J65" i="9"/>
  <c r="J152" i="9"/>
  <c r="J150" i="9"/>
  <c r="J62" i="9"/>
  <c r="J145" i="9"/>
  <c r="J151" i="9"/>
  <c r="J63" i="9"/>
  <c r="J146" i="9"/>
  <c r="J153" i="9"/>
  <c r="J148" i="9"/>
  <c r="J66" i="9"/>
  <c r="J144" i="9"/>
  <c r="J149" i="9"/>
  <c r="J64" i="9"/>
  <c r="I165" i="9"/>
  <c r="N69" i="9"/>
  <c r="N68" i="9"/>
  <c r="N67" i="9"/>
  <c r="K156" i="9" l="1"/>
  <c r="K155" i="9"/>
  <c r="K66" i="9"/>
  <c r="K65" i="9"/>
  <c r="K148" i="9"/>
  <c r="K62" i="9"/>
  <c r="K150" i="9"/>
  <c r="K149" i="9"/>
  <c r="K153" i="9"/>
  <c r="K152" i="9"/>
  <c r="K154" i="9"/>
  <c r="BS1" i="12"/>
  <c r="K147" i="9"/>
  <c r="K145" i="9"/>
  <c r="K151" i="9"/>
  <c r="BR3" i="12"/>
  <c r="K146" i="9"/>
  <c r="K64" i="9"/>
  <c r="K144" i="9"/>
  <c r="K63" i="9"/>
  <c r="J165" i="9"/>
  <c r="O69" i="9"/>
  <c r="O68" i="9"/>
  <c r="O67" i="9"/>
  <c r="C70" i="10"/>
  <c r="C167" i="10" s="1"/>
  <c r="D70" i="10"/>
  <c r="D167" i="10" s="1"/>
  <c r="E70" i="10"/>
  <c r="B67" i="10"/>
  <c r="B93" i="10" s="1"/>
  <c r="CE51" i="1"/>
  <c r="CF51" i="1"/>
  <c r="CG51" i="1"/>
  <c r="CH51" i="1"/>
  <c r="CI51" i="1"/>
  <c r="CD51" i="1"/>
  <c r="B5" i="10"/>
  <c r="BN11" i="1"/>
  <c r="BO11" i="1"/>
  <c r="BQ11" i="1"/>
  <c r="BR11" i="1"/>
  <c r="BT11" i="1"/>
  <c r="BU11" i="1"/>
  <c r="BW11" i="1"/>
  <c r="BX11" i="1"/>
  <c r="BN12" i="1"/>
  <c r="BO12" i="1"/>
  <c r="BQ12" i="1"/>
  <c r="BR12" i="1"/>
  <c r="BT12" i="1"/>
  <c r="BU12" i="1"/>
  <c r="BW12" i="1"/>
  <c r="BX12" i="1"/>
  <c r="BN13" i="1"/>
  <c r="BO13" i="1"/>
  <c r="BQ13" i="1"/>
  <c r="BR13" i="1"/>
  <c r="BT13" i="1"/>
  <c r="BU13" i="1"/>
  <c r="BW13" i="1"/>
  <c r="BX13" i="1"/>
  <c r="BN14" i="1"/>
  <c r="BO14" i="1"/>
  <c r="BQ14" i="1"/>
  <c r="BR14" i="1"/>
  <c r="BT14" i="1"/>
  <c r="BU14" i="1"/>
  <c r="BW14" i="1"/>
  <c r="BX14" i="1"/>
  <c r="BN15" i="1"/>
  <c r="BO15" i="1"/>
  <c r="BQ15" i="1"/>
  <c r="BR15" i="1"/>
  <c r="BT15" i="1"/>
  <c r="BU15" i="1"/>
  <c r="BW15" i="1"/>
  <c r="BX15" i="1"/>
  <c r="BN16" i="1"/>
  <c r="BO16" i="1"/>
  <c r="BQ16" i="1"/>
  <c r="BR16" i="1"/>
  <c r="BT16" i="1"/>
  <c r="BU16" i="1"/>
  <c r="BW16" i="1"/>
  <c r="BX16" i="1"/>
  <c r="BN17" i="1"/>
  <c r="BO17" i="1"/>
  <c r="BQ17" i="1"/>
  <c r="BR17" i="1"/>
  <c r="BT17" i="1"/>
  <c r="BU17" i="1"/>
  <c r="BW17" i="1"/>
  <c r="BX17" i="1"/>
  <c r="BN18" i="1"/>
  <c r="BO18" i="1"/>
  <c r="BQ18" i="1"/>
  <c r="BR18" i="1"/>
  <c r="BT18" i="1"/>
  <c r="BU18" i="1"/>
  <c r="BW18" i="1"/>
  <c r="BX18" i="1"/>
  <c r="BN19" i="1"/>
  <c r="BO19" i="1"/>
  <c r="BQ19" i="1"/>
  <c r="BR19" i="1"/>
  <c r="BT19" i="1"/>
  <c r="BU19" i="1"/>
  <c r="BW19" i="1"/>
  <c r="BX19" i="1"/>
  <c r="BN20" i="1"/>
  <c r="BO20" i="1"/>
  <c r="BQ20" i="1"/>
  <c r="BR20" i="1"/>
  <c r="BT20" i="1"/>
  <c r="BU20" i="1"/>
  <c r="BW20" i="1"/>
  <c r="BX20" i="1"/>
  <c r="BN21" i="1"/>
  <c r="BO21" i="1"/>
  <c r="BQ21" i="1"/>
  <c r="BR21" i="1"/>
  <c r="BT21" i="1"/>
  <c r="BU21" i="1"/>
  <c r="BW21" i="1"/>
  <c r="BX21" i="1"/>
  <c r="BN22" i="1"/>
  <c r="BO22" i="1"/>
  <c r="BQ22" i="1"/>
  <c r="BR22" i="1"/>
  <c r="BT22" i="1"/>
  <c r="BU22" i="1"/>
  <c r="BW22" i="1"/>
  <c r="BX22" i="1"/>
  <c r="BN23" i="1"/>
  <c r="BO23" i="1"/>
  <c r="BQ23" i="1"/>
  <c r="BR23" i="1"/>
  <c r="BT23" i="1"/>
  <c r="BU23" i="1"/>
  <c r="BW23" i="1"/>
  <c r="BX23" i="1"/>
  <c r="BN24" i="1"/>
  <c r="BO24" i="1"/>
  <c r="BQ24" i="1"/>
  <c r="BR24" i="1"/>
  <c r="BT24" i="1"/>
  <c r="BU24" i="1"/>
  <c r="BW24" i="1"/>
  <c r="BX24" i="1"/>
  <c r="BN25" i="1"/>
  <c r="BO25" i="1"/>
  <c r="BQ25" i="1"/>
  <c r="BR25" i="1"/>
  <c r="BT25" i="1"/>
  <c r="BU25" i="1"/>
  <c r="BW25" i="1"/>
  <c r="BX25" i="1"/>
  <c r="BN26" i="1"/>
  <c r="BO26" i="1"/>
  <c r="BQ26" i="1"/>
  <c r="BR26" i="1"/>
  <c r="BT26" i="1"/>
  <c r="BU26" i="1"/>
  <c r="BW26" i="1"/>
  <c r="BX26" i="1"/>
  <c r="BN27" i="1"/>
  <c r="BO27" i="1"/>
  <c r="BQ27" i="1"/>
  <c r="BR27" i="1"/>
  <c r="BT27" i="1"/>
  <c r="BU27" i="1"/>
  <c r="BW27" i="1"/>
  <c r="BX27" i="1"/>
  <c r="BN28" i="1"/>
  <c r="BO28" i="1"/>
  <c r="BQ28" i="1"/>
  <c r="BR28" i="1"/>
  <c r="BT28" i="1"/>
  <c r="BU28" i="1"/>
  <c r="BW28" i="1"/>
  <c r="BX28" i="1"/>
  <c r="BN29" i="1"/>
  <c r="BO29" i="1"/>
  <c r="BQ29" i="1"/>
  <c r="BR29" i="1"/>
  <c r="BT29" i="1"/>
  <c r="BU29" i="1"/>
  <c r="BW29" i="1"/>
  <c r="BX29" i="1"/>
  <c r="BN30" i="1"/>
  <c r="BO30" i="1"/>
  <c r="BQ30" i="1"/>
  <c r="BR30" i="1"/>
  <c r="BT30" i="1"/>
  <c r="BU30" i="1"/>
  <c r="BW30" i="1"/>
  <c r="BX30" i="1"/>
  <c r="BN31" i="1"/>
  <c r="BO31" i="1"/>
  <c r="BQ31" i="1"/>
  <c r="BR31" i="1"/>
  <c r="BT31" i="1"/>
  <c r="BU31" i="1"/>
  <c r="BW31" i="1"/>
  <c r="BX31" i="1"/>
  <c r="BN32" i="1"/>
  <c r="BO32" i="1"/>
  <c r="BQ32" i="1"/>
  <c r="BR32" i="1"/>
  <c r="BT32" i="1"/>
  <c r="BU32" i="1"/>
  <c r="BW32" i="1"/>
  <c r="BX32" i="1"/>
  <c r="BN33" i="1"/>
  <c r="BO33" i="1"/>
  <c r="BQ33" i="1"/>
  <c r="BR33" i="1"/>
  <c r="BT33" i="1"/>
  <c r="BU33" i="1"/>
  <c r="BW33" i="1"/>
  <c r="BX33" i="1"/>
  <c r="BN34" i="1"/>
  <c r="BO34" i="1"/>
  <c r="BQ34" i="1"/>
  <c r="BR34" i="1"/>
  <c r="BT34" i="1"/>
  <c r="BU34" i="1"/>
  <c r="BW34" i="1"/>
  <c r="BX34" i="1"/>
  <c r="BN35" i="1"/>
  <c r="BO35" i="1"/>
  <c r="BQ35" i="1"/>
  <c r="BR35" i="1"/>
  <c r="BT35" i="1"/>
  <c r="BU35" i="1"/>
  <c r="BW35" i="1"/>
  <c r="BX35" i="1"/>
  <c r="BN36" i="1"/>
  <c r="BO36" i="1"/>
  <c r="BQ36" i="1"/>
  <c r="BR36" i="1"/>
  <c r="BT36" i="1"/>
  <c r="BU36" i="1"/>
  <c r="BW36" i="1"/>
  <c r="BX36" i="1"/>
  <c r="BN37" i="1"/>
  <c r="BO37" i="1"/>
  <c r="BQ37" i="1"/>
  <c r="BR37" i="1"/>
  <c r="BT37" i="1"/>
  <c r="BU37" i="1"/>
  <c r="BW37" i="1"/>
  <c r="BX37" i="1"/>
  <c r="BN38" i="1"/>
  <c r="BO38" i="1"/>
  <c r="BQ38" i="1"/>
  <c r="BR38" i="1"/>
  <c r="BT38" i="1"/>
  <c r="BU38" i="1"/>
  <c r="BW38" i="1"/>
  <c r="BX38" i="1"/>
  <c r="BN39" i="1"/>
  <c r="BO39" i="1"/>
  <c r="BQ39" i="1"/>
  <c r="BR39" i="1"/>
  <c r="BT39" i="1"/>
  <c r="BU39" i="1"/>
  <c r="BW39" i="1"/>
  <c r="BX39" i="1"/>
  <c r="BN40" i="1"/>
  <c r="BO40" i="1"/>
  <c r="BQ40" i="1"/>
  <c r="BR40" i="1"/>
  <c r="BT40" i="1"/>
  <c r="BU40" i="1"/>
  <c r="BW40" i="1"/>
  <c r="BX40" i="1"/>
  <c r="BN41" i="1"/>
  <c r="BO41" i="1"/>
  <c r="BQ41" i="1"/>
  <c r="BR41" i="1"/>
  <c r="BT41" i="1"/>
  <c r="BU41" i="1"/>
  <c r="BW41" i="1"/>
  <c r="BX41" i="1"/>
  <c r="BN42" i="1"/>
  <c r="BO42" i="1"/>
  <c r="BQ42" i="1"/>
  <c r="BR42" i="1"/>
  <c r="BT42" i="1"/>
  <c r="BU42" i="1"/>
  <c r="BW42" i="1"/>
  <c r="BX42" i="1"/>
  <c r="BN43" i="1"/>
  <c r="BO43" i="1"/>
  <c r="BQ43" i="1"/>
  <c r="BR43" i="1"/>
  <c r="BT43" i="1"/>
  <c r="BU43" i="1"/>
  <c r="BW43" i="1"/>
  <c r="BX43" i="1"/>
  <c r="BN44" i="1"/>
  <c r="BO44" i="1"/>
  <c r="BQ44" i="1"/>
  <c r="BR44" i="1"/>
  <c r="BT44" i="1"/>
  <c r="BU44" i="1"/>
  <c r="BW44" i="1"/>
  <c r="BX44" i="1"/>
  <c r="BN45" i="1"/>
  <c r="BO45" i="1"/>
  <c r="BQ45" i="1"/>
  <c r="BR45" i="1"/>
  <c r="BT45" i="1"/>
  <c r="BU45" i="1"/>
  <c r="BW45" i="1"/>
  <c r="BX45" i="1"/>
  <c r="BN46" i="1"/>
  <c r="G106" i="9" s="1"/>
  <c r="BO46" i="1"/>
  <c r="H106" i="9" s="1"/>
  <c r="BQ46" i="1"/>
  <c r="J106" i="9" s="1"/>
  <c r="BR46" i="1"/>
  <c r="K106" i="9" s="1"/>
  <c r="BT46" i="1"/>
  <c r="M106" i="9" s="1"/>
  <c r="BU46" i="1"/>
  <c r="N106" i="9" s="1"/>
  <c r="BW46" i="1"/>
  <c r="P106" i="9" s="1"/>
  <c r="BX46" i="1"/>
  <c r="Q106" i="9" s="1"/>
  <c r="BN47" i="1"/>
  <c r="BO47" i="1"/>
  <c r="BQ47" i="1"/>
  <c r="BR47" i="1"/>
  <c r="BT47" i="1"/>
  <c r="BU47" i="1"/>
  <c r="BW47" i="1"/>
  <c r="BX47" i="1"/>
  <c r="BN48" i="1"/>
  <c r="G107" i="9" s="1"/>
  <c r="BO48" i="1"/>
  <c r="H107" i="9" s="1"/>
  <c r="BQ48" i="1"/>
  <c r="J107" i="9" s="1"/>
  <c r="BR48" i="1"/>
  <c r="K107" i="9" s="1"/>
  <c r="BT48" i="1"/>
  <c r="M107" i="9" s="1"/>
  <c r="BU48" i="1"/>
  <c r="N107" i="9" s="1"/>
  <c r="BW48" i="1"/>
  <c r="P107" i="9" s="1"/>
  <c r="BX48" i="1"/>
  <c r="Q107" i="9" s="1"/>
  <c r="BN49" i="1"/>
  <c r="BO49" i="1"/>
  <c r="BQ49" i="1"/>
  <c r="BR49" i="1"/>
  <c r="BT49" i="1"/>
  <c r="BU49" i="1"/>
  <c r="BW49" i="1"/>
  <c r="BX49" i="1"/>
  <c r="BN10" i="1"/>
  <c r="B33" i="9"/>
  <c r="B5" i="9"/>
  <c r="AQ51" i="1"/>
  <c r="AP51" i="1"/>
  <c r="AB51" i="1"/>
  <c r="AA51" i="1"/>
  <c r="Y51" i="1"/>
  <c r="X51" i="1"/>
  <c r="B5" i="11"/>
  <c r="C115" i="10" l="1"/>
  <c r="Y104" i="10"/>
  <c r="D106" i="9"/>
  <c r="D107" i="9"/>
  <c r="E167" i="10"/>
  <c r="G167" i="10" s="1"/>
  <c r="V70" i="10"/>
  <c r="U70" i="10"/>
  <c r="W70" i="10"/>
  <c r="K165" i="9"/>
  <c r="L156" i="9"/>
  <c r="L155" i="9"/>
  <c r="L152" i="9"/>
  <c r="L66" i="9"/>
  <c r="L149" i="9"/>
  <c r="BS3" i="12"/>
  <c r="D7" i="9" s="1"/>
  <c r="BT1" i="12"/>
  <c r="L153" i="9"/>
  <c r="L64" i="9"/>
  <c r="L145" i="9"/>
  <c r="L65" i="9"/>
  <c r="L144" i="9"/>
  <c r="L62" i="9"/>
  <c r="L146" i="9"/>
  <c r="L147" i="9"/>
  <c r="L154" i="9"/>
  <c r="L63" i="9"/>
  <c r="L150" i="9"/>
  <c r="L148" i="9"/>
  <c r="L151" i="9"/>
  <c r="AN51" i="1"/>
  <c r="J9" i="11" s="1"/>
  <c r="P69" i="9"/>
  <c r="P68" i="9"/>
  <c r="P67" i="9"/>
  <c r="AL51" i="1"/>
  <c r="H9" i="11" s="1"/>
  <c r="AM51" i="1"/>
  <c r="I9" i="11" s="1"/>
  <c r="Z51" i="1"/>
  <c r="H70" i="10"/>
  <c r="AO51" i="1"/>
  <c r="AR51" i="1"/>
  <c r="C9" i="11"/>
  <c r="D9" i="11"/>
  <c r="G70" i="10"/>
  <c r="F70" i="10"/>
  <c r="B35" i="8"/>
  <c r="B5" i="8"/>
  <c r="V54" i="1"/>
  <c r="V53" i="1"/>
  <c r="U54" i="1"/>
  <c r="U53" i="1"/>
  <c r="S54" i="1"/>
  <c r="S53" i="1"/>
  <c r="T54" i="1"/>
  <c r="T53" i="1"/>
  <c r="B1" i="1"/>
  <c r="C1" i="1" s="1"/>
  <c r="D1" i="1" s="1"/>
  <c r="E1" i="1" s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CC9" i="1"/>
  <c r="AS9" i="1"/>
  <c r="W9" i="1"/>
  <c r="R9" i="1"/>
  <c r="F10" i="2"/>
  <c r="G10" i="2"/>
  <c r="CJ11" i="1"/>
  <c r="CK11" i="1" s="1"/>
  <c r="CJ12" i="1"/>
  <c r="CN12" i="1" s="1"/>
  <c r="CJ13" i="1"/>
  <c r="CN13" i="1" s="1"/>
  <c r="CJ14" i="1"/>
  <c r="CL14" i="1" s="1"/>
  <c r="CJ15" i="1"/>
  <c r="CL15" i="1" s="1"/>
  <c r="CJ16" i="1"/>
  <c r="CL16" i="1" s="1"/>
  <c r="CJ17" i="1"/>
  <c r="CN17" i="1" s="1"/>
  <c r="CJ18" i="1"/>
  <c r="CP18" i="1" s="1"/>
  <c r="CJ19" i="1"/>
  <c r="CK19" i="1" s="1"/>
  <c r="CJ20" i="1"/>
  <c r="CN20" i="1" s="1"/>
  <c r="CJ21" i="1"/>
  <c r="CN21" i="1" s="1"/>
  <c r="CJ22" i="1"/>
  <c r="CL22" i="1" s="1"/>
  <c r="CJ23" i="1"/>
  <c r="CL23" i="1" s="1"/>
  <c r="CJ24" i="1"/>
  <c r="CL24" i="1" s="1"/>
  <c r="CJ25" i="1"/>
  <c r="CN25" i="1" s="1"/>
  <c r="CJ26" i="1"/>
  <c r="CP26" i="1" s="1"/>
  <c r="CJ27" i="1"/>
  <c r="CL27" i="1" s="1"/>
  <c r="CJ28" i="1"/>
  <c r="CN28" i="1" s="1"/>
  <c r="CJ29" i="1"/>
  <c r="CN29" i="1" s="1"/>
  <c r="CJ30" i="1"/>
  <c r="CL30" i="1" s="1"/>
  <c r="CJ31" i="1"/>
  <c r="CL31" i="1" s="1"/>
  <c r="CJ32" i="1"/>
  <c r="CL32" i="1" s="1"/>
  <c r="CJ33" i="1"/>
  <c r="CN33" i="1" s="1"/>
  <c r="CJ34" i="1"/>
  <c r="CP34" i="1" s="1"/>
  <c r="CJ35" i="1"/>
  <c r="CL35" i="1" s="1"/>
  <c r="CJ36" i="1"/>
  <c r="CN36" i="1" s="1"/>
  <c r="CJ37" i="1"/>
  <c r="CN37" i="1" s="1"/>
  <c r="CJ38" i="1"/>
  <c r="CL38" i="1" s="1"/>
  <c r="CJ39" i="1"/>
  <c r="CL39" i="1" s="1"/>
  <c r="CJ40" i="1"/>
  <c r="CN40" i="1" s="1"/>
  <c r="CJ41" i="1"/>
  <c r="CN41" i="1" s="1"/>
  <c r="CJ42" i="1"/>
  <c r="CP42" i="1" s="1"/>
  <c r="CJ43" i="1"/>
  <c r="CL43" i="1" s="1"/>
  <c r="CJ44" i="1"/>
  <c r="CN44" i="1" s="1"/>
  <c r="CJ45" i="1"/>
  <c r="CN45" i="1" s="1"/>
  <c r="CJ46" i="1"/>
  <c r="CL46" i="1" s="1"/>
  <c r="CJ47" i="1"/>
  <c r="CL47" i="1" s="1"/>
  <c r="CJ48" i="1"/>
  <c r="CN48" i="1" s="1"/>
  <c r="CJ49" i="1"/>
  <c r="CN49" i="1" s="1"/>
  <c r="CJ10" i="1"/>
  <c r="CK10" i="1" s="1"/>
  <c r="H167" i="10" l="1"/>
  <c r="I155" i="10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F167" i="10"/>
  <c r="M156" i="9"/>
  <c r="M155" i="9"/>
  <c r="M65" i="9"/>
  <c r="M145" i="9"/>
  <c r="M144" i="9"/>
  <c r="M149" i="9"/>
  <c r="M152" i="9"/>
  <c r="M147" i="9"/>
  <c r="M151" i="9"/>
  <c r="M64" i="9"/>
  <c r="M62" i="9"/>
  <c r="M63" i="9"/>
  <c r="M66" i="9"/>
  <c r="M154" i="9"/>
  <c r="M146" i="9"/>
  <c r="BU1" i="12"/>
  <c r="M148" i="9"/>
  <c r="BT3" i="12"/>
  <c r="M150" i="9"/>
  <c r="M153" i="9"/>
  <c r="L165" i="9"/>
  <c r="AE1" i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BM1" i="1" s="1"/>
  <c r="BN1" i="1" s="1"/>
  <c r="BO1" i="1" s="1"/>
  <c r="BP1" i="1" s="1"/>
  <c r="BQ1" i="1" s="1"/>
  <c r="BR1" i="1" s="1"/>
  <c r="BS1" i="1" s="1"/>
  <c r="BT1" i="1" s="1"/>
  <c r="BU1" i="1" s="1"/>
  <c r="BV1" i="1" s="1"/>
  <c r="BW1" i="1" s="1"/>
  <c r="BX1" i="1" s="1"/>
  <c r="BY1" i="1" s="1"/>
  <c r="BZ1" i="1" s="1"/>
  <c r="CA1" i="1" s="1"/>
  <c r="CB1" i="1" s="1"/>
  <c r="CC1" i="1" s="1"/>
  <c r="CD1" i="1" s="1"/>
  <c r="CE1" i="1" s="1"/>
  <c r="CF1" i="1" s="1"/>
  <c r="CG1" i="1" s="1"/>
  <c r="CH1" i="1" s="1"/>
  <c r="CI1" i="1" s="1"/>
  <c r="CJ1" i="1" s="1"/>
  <c r="CK1" i="1" s="1"/>
  <c r="CL1" i="1" s="1"/>
  <c r="CM1" i="1" s="1"/>
  <c r="CN1" i="1" s="1"/>
  <c r="CO1" i="1" s="1"/>
  <c r="CP1" i="1" s="1"/>
  <c r="CQ1" i="1" s="1"/>
  <c r="CR1" i="1" s="1"/>
  <c r="CS1" i="1" s="1"/>
  <c r="CT1" i="1" s="1"/>
  <c r="CU1" i="1" s="1"/>
  <c r="CV1" i="1" s="1"/>
  <c r="CW1" i="1" s="1"/>
  <c r="CX1" i="1" s="1"/>
  <c r="CY1" i="1" s="1"/>
  <c r="CZ1" i="1" s="1"/>
  <c r="DA1" i="1" s="1"/>
  <c r="DB1" i="1" s="1"/>
  <c r="DC1" i="1" s="1"/>
  <c r="DD1" i="1" s="1"/>
  <c r="DE1" i="1" s="1"/>
  <c r="DF1" i="1" s="1"/>
  <c r="DG1" i="1" s="1"/>
  <c r="DH1" i="1" s="1"/>
  <c r="DI1" i="1" s="1"/>
  <c r="DJ1" i="1" s="1"/>
  <c r="DK1" i="1" s="1"/>
  <c r="DL1" i="1" s="1"/>
  <c r="DM1" i="1" s="1"/>
  <c r="DN1" i="1" s="1"/>
  <c r="DO1" i="1" s="1"/>
  <c r="DP1" i="1" s="1"/>
  <c r="DQ1" i="1" s="1"/>
  <c r="DR1" i="1" s="1"/>
  <c r="DS1" i="1" s="1"/>
  <c r="DT1" i="1" s="1"/>
  <c r="DU1" i="1" s="1"/>
  <c r="DV1" i="1" s="1"/>
  <c r="DW1" i="1" s="1"/>
  <c r="DX1" i="1" s="1"/>
  <c r="DY1" i="1" s="1"/>
  <c r="DZ1" i="1" s="1"/>
  <c r="EA1" i="1" s="1"/>
  <c r="EB1" i="1" s="1"/>
  <c r="EC1" i="1" s="1"/>
  <c r="ED1" i="1" s="1"/>
  <c r="EE1" i="1" s="1"/>
  <c r="Q67" i="9"/>
  <c r="Q68" i="9"/>
  <c r="Q69" i="9"/>
  <c r="C53" i="17"/>
  <c r="C54" i="17"/>
  <c r="C58" i="17"/>
  <c r="C57" i="17"/>
  <c r="C55" i="17"/>
  <c r="C56" i="17"/>
  <c r="CM40" i="1"/>
  <c r="CL40" i="1"/>
  <c r="CM24" i="1"/>
  <c r="CP31" i="1"/>
  <c r="CP47" i="1"/>
  <c r="CN38" i="1"/>
  <c r="CP14" i="1"/>
  <c r="CP22" i="1"/>
  <c r="CO37" i="1"/>
  <c r="CM37" i="1"/>
  <c r="CK30" i="1"/>
  <c r="CN22" i="1"/>
  <c r="CK14" i="1"/>
  <c r="CM47" i="1"/>
  <c r="CK40" i="1"/>
  <c r="CO33" i="1"/>
  <c r="CM29" i="1"/>
  <c r="CO21" i="1"/>
  <c r="CN46" i="1"/>
  <c r="CO30" i="1"/>
  <c r="CO14" i="1"/>
  <c r="CM45" i="1"/>
  <c r="CO22" i="1"/>
  <c r="CN14" i="1"/>
  <c r="CO29" i="1"/>
  <c r="CO13" i="1"/>
  <c r="CK47" i="1"/>
  <c r="CP39" i="1"/>
  <c r="CM32" i="1"/>
  <c r="CO26" i="1"/>
  <c r="CM21" i="1"/>
  <c r="CO46" i="1"/>
  <c r="CK38" i="1"/>
  <c r="CN30" i="1"/>
  <c r="CO34" i="1"/>
  <c r="CK22" i="1"/>
  <c r="CP46" i="1"/>
  <c r="CM39" i="1"/>
  <c r="CK32" i="1"/>
  <c r="CO25" i="1"/>
  <c r="CM16" i="1"/>
  <c r="CK20" i="1"/>
  <c r="CO44" i="1"/>
  <c r="CP10" i="1"/>
  <c r="CM44" i="1"/>
  <c r="CO18" i="1"/>
  <c r="CL44" i="1"/>
  <c r="CK44" i="1"/>
  <c r="CM48" i="1"/>
  <c r="CO42" i="1"/>
  <c r="CK39" i="1"/>
  <c r="CM36" i="1"/>
  <c r="CM31" i="1"/>
  <c r="CO28" i="1"/>
  <c r="CP23" i="1"/>
  <c r="CP15" i="1"/>
  <c r="CO12" i="1"/>
  <c r="CK28" i="1"/>
  <c r="CL20" i="1"/>
  <c r="CK12" i="1"/>
  <c r="E9" i="11"/>
  <c r="L9" i="11" s="1"/>
  <c r="CO49" i="1"/>
  <c r="CO48" i="1"/>
  <c r="CO36" i="1"/>
  <c r="CK24" i="1"/>
  <c r="CK16" i="1"/>
  <c r="CL48" i="1"/>
  <c r="CK46" i="1"/>
  <c r="CO41" i="1"/>
  <c r="CP38" i="1"/>
  <c r="CL36" i="1"/>
  <c r="CK31" i="1"/>
  <c r="CM28" i="1"/>
  <c r="CM23" i="1"/>
  <c r="CO20" i="1"/>
  <c r="CM15" i="1"/>
  <c r="CM12" i="1"/>
  <c r="CK48" i="1"/>
  <c r="CO45" i="1"/>
  <c r="CO40" i="1"/>
  <c r="CO38" i="1"/>
  <c r="CK36" i="1"/>
  <c r="CP30" i="1"/>
  <c r="CL28" i="1"/>
  <c r="CK23" i="1"/>
  <c r="CM20" i="1"/>
  <c r="CK15" i="1"/>
  <c r="CL12" i="1"/>
  <c r="CK27" i="1"/>
  <c r="CM33" i="1"/>
  <c r="CM25" i="1"/>
  <c r="CM17" i="1"/>
  <c r="CM13" i="1"/>
  <c r="CL49" i="1"/>
  <c r="CP43" i="1"/>
  <c r="CL41" i="1"/>
  <c r="CP35" i="1"/>
  <c r="CL33" i="1"/>
  <c r="CP27" i="1"/>
  <c r="CL25" i="1"/>
  <c r="CL21" i="1"/>
  <c r="CP19" i="1"/>
  <c r="CL17" i="1"/>
  <c r="CL13" i="1"/>
  <c r="CP11" i="1"/>
  <c r="CN10" i="1"/>
  <c r="CK49" i="1"/>
  <c r="CO47" i="1"/>
  <c r="CM46" i="1"/>
  <c r="CK45" i="1"/>
  <c r="CO43" i="1"/>
  <c r="CM42" i="1"/>
  <c r="CK41" i="1"/>
  <c r="CO39" i="1"/>
  <c r="CM38" i="1"/>
  <c r="CK37" i="1"/>
  <c r="CO35" i="1"/>
  <c r="CM34" i="1"/>
  <c r="CK33" i="1"/>
  <c r="CO31" i="1"/>
  <c r="CM30" i="1"/>
  <c r="CK29" i="1"/>
  <c r="CO27" i="1"/>
  <c r="CM26" i="1"/>
  <c r="CK25" i="1"/>
  <c r="CO23" i="1"/>
  <c r="CM22" i="1"/>
  <c r="CK21" i="1"/>
  <c r="CO19" i="1"/>
  <c r="CM18" i="1"/>
  <c r="CK17" i="1"/>
  <c r="CO15" i="1"/>
  <c r="CM14" i="1"/>
  <c r="CK13" i="1"/>
  <c r="CO11" i="1"/>
  <c r="CK35" i="1"/>
  <c r="CM41" i="1"/>
  <c r="CO10" i="1"/>
  <c r="CL45" i="1"/>
  <c r="CN42" i="1"/>
  <c r="CL37" i="1"/>
  <c r="CN34" i="1"/>
  <c r="CL29" i="1"/>
  <c r="CN26" i="1"/>
  <c r="CN18" i="1"/>
  <c r="CM10" i="1"/>
  <c r="CP48" i="1"/>
  <c r="CN47" i="1"/>
  <c r="CP44" i="1"/>
  <c r="CN43" i="1"/>
  <c r="CL42" i="1"/>
  <c r="CP40" i="1"/>
  <c r="CN39" i="1"/>
  <c r="CP36" i="1"/>
  <c r="CN35" i="1"/>
  <c r="CL34" i="1"/>
  <c r="CP32" i="1"/>
  <c r="CN31" i="1"/>
  <c r="CP28" i="1"/>
  <c r="CN27" i="1"/>
  <c r="CL26" i="1"/>
  <c r="CP24" i="1"/>
  <c r="CN23" i="1"/>
  <c r="CP20" i="1"/>
  <c r="CN19" i="1"/>
  <c r="CL18" i="1"/>
  <c r="CP16" i="1"/>
  <c r="CN15" i="1"/>
  <c r="CP12" i="1"/>
  <c r="CN11" i="1"/>
  <c r="CM11" i="1"/>
  <c r="CK43" i="1"/>
  <c r="CM49" i="1"/>
  <c r="CL10" i="1"/>
  <c r="CM43" i="1"/>
  <c r="CK42" i="1"/>
  <c r="CM35" i="1"/>
  <c r="CK34" i="1"/>
  <c r="CO32" i="1"/>
  <c r="CM27" i="1"/>
  <c r="CK26" i="1"/>
  <c r="CO24" i="1"/>
  <c r="CM19" i="1"/>
  <c r="CK18" i="1"/>
  <c r="CO16" i="1"/>
  <c r="CP49" i="1"/>
  <c r="CP45" i="1"/>
  <c r="CP41" i="1"/>
  <c r="CP37" i="1"/>
  <c r="CP33" i="1"/>
  <c r="CN32" i="1"/>
  <c r="CP29" i="1"/>
  <c r="CP25" i="1"/>
  <c r="CN24" i="1"/>
  <c r="CP21" i="1"/>
  <c r="CL19" i="1"/>
  <c r="CP17" i="1"/>
  <c r="CN16" i="1"/>
  <c r="CP13" i="1"/>
  <c r="CL11" i="1"/>
  <c r="CO17" i="1"/>
  <c r="BX51" i="1"/>
  <c r="BW51" i="1"/>
  <c r="BU51" i="1"/>
  <c r="BT51" i="1"/>
  <c r="BR51" i="1"/>
  <c r="BQ51" i="1"/>
  <c r="BO51" i="1"/>
  <c r="BN51" i="1"/>
  <c r="BX10" i="1"/>
  <c r="BW10" i="1"/>
  <c r="BU10" i="1"/>
  <c r="BT10" i="1"/>
  <c r="BR10" i="1"/>
  <c r="BQ10" i="1"/>
  <c r="BO10" i="1"/>
  <c r="BI49" i="1"/>
  <c r="BY49" i="1" s="1"/>
  <c r="BE49" i="1"/>
  <c r="BV49" i="1" s="1"/>
  <c r="BA49" i="1"/>
  <c r="BS49" i="1" s="1"/>
  <c r="AW49" i="1"/>
  <c r="BP49" i="1" s="1"/>
  <c r="BI48" i="1"/>
  <c r="BY48" i="1" s="1"/>
  <c r="R107" i="9" s="1"/>
  <c r="BE48" i="1"/>
  <c r="BV48" i="1" s="1"/>
  <c r="O107" i="9" s="1"/>
  <c r="BA48" i="1"/>
  <c r="BS48" i="1" s="1"/>
  <c r="L107" i="9" s="1"/>
  <c r="AW48" i="1"/>
  <c r="BP48" i="1" s="1"/>
  <c r="I107" i="9" s="1"/>
  <c r="BI47" i="1"/>
  <c r="BY47" i="1" s="1"/>
  <c r="BE47" i="1"/>
  <c r="BV47" i="1" s="1"/>
  <c r="BA47" i="1"/>
  <c r="BS47" i="1" s="1"/>
  <c r="AW47" i="1"/>
  <c r="BP47" i="1" s="1"/>
  <c r="BI46" i="1"/>
  <c r="BY46" i="1" s="1"/>
  <c r="R106" i="9" s="1"/>
  <c r="BE46" i="1"/>
  <c r="BV46" i="1" s="1"/>
  <c r="O106" i="9" s="1"/>
  <c r="BA46" i="1"/>
  <c r="BS46" i="1" s="1"/>
  <c r="L106" i="9" s="1"/>
  <c r="AW46" i="1"/>
  <c r="BP46" i="1" s="1"/>
  <c r="I106" i="9" s="1"/>
  <c r="BI45" i="1"/>
  <c r="BY45" i="1" s="1"/>
  <c r="BE45" i="1"/>
  <c r="BV45" i="1" s="1"/>
  <c r="BA45" i="1"/>
  <c r="BS45" i="1" s="1"/>
  <c r="AW45" i="1"/>
  <c r="BP45" i="1" s="1"/>
  <c r="BI44" i="1"/>
  <c r="BY44" i="1" s="1"/>
  <c r="BE44" i="1"/>
  <c r="BV44" i="1" s="1"/>
  <c r="BA44" i="1"/>
  <c r="BS44" i="1" s="1"/>
  <c r="AW44" i="1"/>
  <c r="BP44" i="1" s="1"/>
  <c r="BI43" i="1"/>
  <c r="BY43" i="1" s="1"/>
  <c r="BE43" i="1"/>
  <c r="BV43" i="1" s="1"/>
  <c r="BA43" i="1"/>
  <c r="BS43" i="1" s="1"/>
  <c r="AW43" i="1"/>
  <c r="BP43" i="1" s="1"/>
  <c r="BI42" i="1"/>
  <c r="BY42" i="1" s="1"/>
  <c r="BE42" i="1"/>
  <c r="BV42" i="1" s="1"/>
  <c r="BA42" i="1"/>
  <c r="BS42" i="1" s="1"/>
  <c r="AW42" i="1"/>
  <c r="BP42" i="1" s="1"/>
  <c r="BI41" i="1"/>
  <c r="BY41" i="1" s="1"/>
  <c r="BE41" i="1"/>
  <c r="BV41" i="1" s="1"/>
  <c r="BA41" i="1"/>
  <c r="BS41" i="1" s="1"/>
  <c r="AW41" i="1"/>
  <c r="BP41" i="1" s="1"/>
  <c r="BI40" i="1"/>
  <c r="BY40" i="1" s="1"/>
  <c r="BE40" i="1"/>
  <c r="BV40" i="1" s="1"/>
  <c r="BA40" i="1"/>
  <c r="BS40" i="1" s="1"/>
  <c r="AW40" i="1"/>
  <c r="BP40" i="1" s="1"/>
  <c r="BI39" i="1"/>
  <c r="BY39" i="1" s="1"/>
  <c r="BE39" i="1"/>
  <c r="BV39" i="1" s="1"/>
  <c r="BA39" i="1"/>
  <c r="BS39" i="1" s="1"/>
  <c r="AW39" i="1"/>
  <c r="BP39" i="1" s="1"/>
  <c r="BI38" i="1"/>
  <c r="BY38" i="1" s="1"/>
  <c r="BE38" i="1"/>
  <c r="BV38" i="1" s="1"/>
  <c r="BA38" i="1"/>
  <c r="BS38" i="1" s="1"/>
  <c r="AW38" i="1"/>
  <c r="BP38" i="1" s="1"/>
  <c r="BI37" i="1"/>
  <c r="BY37" i="1" s="1"/>
  <c r="BE37" i="1"/>
  <c r="BV37" i="1" s="1"/>
  <c r="BA37" i="1"/>
  <c r="BS37" i="1" s="1"/>
  <c r="AW37" i="1"/>
  <c r="BP37" i="1" s="1"/>
  <c r="BI36" i="1"/>
  <c r="BY36" i="1" s="1"/>
  <c r="BE36" i="1"/>
  <c r="BV36" i="1" s="1"/>
  <c r="BA36" i="1"/>
  <c r="BS36" i="1" s="1"/>
  <c r="AW36" i="1"/>
  <c r="BP36" i="1" s="1"/>
  <c r="BI35" i="1"/>
  <c r="BY35" i="1" s="1"/>
  <c r="BE35" i="1"/>
  <c r="BV35" i="1" s="1"/>
  <c r="BA35" i="1"/>
  <c r="BS35" i="1" s="1"/>
  <c r="AW35" i="1"/>
  <c r="BP35" i="1" s="1"/>
  <c r="BI34" i="1"/>
  <c r="BY34" i="1" s="1"/>
  <c r="BE34" i="1"/>
  <c r="BV34" i="1" s="1"/>
  <c r="BA34" i="1"/>
  <c r="BS34" i="1" s="1"/>
  <c r="AW34" i="1"/>
  <c r="BP34" i="1" s="1"/>
  <c r="BI33" i="1"/>
  <c r="BY33" i="1" s="1"/>
  <c r="BE33" i="1"/>
  <c r="BV33" i="1" s="1"/>
  <c r="BA33" i="1"/>
  <c r="BS33" i="1" s="1"/>
  <c r="AW33" i="1"/>
  <c r="BP33" i="1" s="1"/>
  <c r="BI32" i="1"/>
  <c r="BY32" i="1" s="1"/>
  <c r="BE32" i="1"/>
  <c r="BV32" i="1" s="1"/>
  <c r="BA32" i="1"/>
  <c r="BS32" i="1" s="1"/>
  <c r="AW32" i="1"/>
  <c r="BP32" i="1" s="1"/>
  <c r="BI31" i="1"/>
  <c r="BY31" i="1" s="1"/>
  <c r="BE31" i="1"/>
  <c r="BV31" i="1" s="1"/>
  <c r="BA31" i="1"/>
  <c r="BS31" i="1" s="1"/>
  <c r="AW31" i="1"/>
  <c r="BP31" i="1" s="1"/>
  <c r="BI30" i="1"/>
  <c r="BY30" i="1" s="1"/>
  <c r="BE30" i="1"/>
  <c r="BV30" i="1" s="1"/>
  <c r="BA30" i="1"/>
  <c r="BS30" i="1" s="1"/>
  <c r="AW30" i="1"/>
  <c r="BP30" i="1" s="1"/>
  <c r="BI29" i="1"/>
  <c r="BY29" i="1" s="1"/>
  <c r="BE29" i="1"/>
  <c r="BV29" i="1" s="1"/>
  <c r="BA29" i="1"/>
  <c r="BS29" i="1" s="1"/>
  <c r="AW29" i="1"/>
  <c r="BP29" i="1" s="1"/>
  <c r="BI28" i="1"/>
  <c r="BY28" i="1" s="1"/>
  <c r="BE28" i="1"/>
  <c r="BV28" i="1" s="1"/>
  <c r="BA28" i="1"/>
  <c r="BS28" i="1" s="1"/>
  <c r="AW28" i="1"/>
  <c r="BP28" i="1" s="1"/>
  <c r="BI27" i="1"/>
  <c r="BY27" i="1" s="1"/>
  <c r="BE27" i="1"/>
  <c r="BV27" i="1" s="1"/>
  <c r="BA27" i="1"/>
  <c r="BS27" i="1" s="1"/>
  <c r="AW27" i="1"/>
  <c r="BP27" i="1" s="1"/>
  <c r="BI26" i="1"/>
  <c r="BY26" i="1" s="1"/>
  <c r="BE26" i="1"/>
  <c r="BV26" i="1" s="1"/>
  <c r="BA26" i="1"/>
  <c r="BS26" i="1" s="1"/>
  <c r="AW26" i="1"/>
  <c r="BP26" i="1" s="1"/>
  <c r="BI25" i="1"/>
  <c r="BY25" i="1" s="1"/>
  <c r="BE25" i="1"/>
  <c r="BV25" i="1" s="1"/>
  <c r="BA25" i="1"/>
  <c r="BS25" i="1" s="1"/>
  <c r="AW25" i="1"/>
  <c r="BP25" i="1" s="1"/>
  <c r="BI24" i="1"/>
  <c r="BY24" i="1" s="1"/>
  <c r="BE24" i="1"/>
  <c r="BV24" i="1" s="1"/>
  <c r="BA24" i="1"/>
  <c r="BS24" i="1" s="1"/>
  <c r="AW24" i="1"/>
  <c r="BP24" i="1" s="1"/>
  <c r="BI23" i="1"/>
  <c r="BY23" i="1" s="1"/>
  <c r="BE23" i="1"/>
  <c r="BV23" i="1" s="1"/>
  <c r="BA23" i="1"/>
  <c r="BS23" i="1" s="1"/>
  <c r="AW23" i="1"/>
  <c r="BP23" i="1" s="1"/>
  <c r="BI22" i="1"/>
  <c r="BY22" i="1" s="1"/>
  <c r="BE22" i="1"/>
  <c r="BV22" i="1" s="1"/>
  <c r="BA22" i="1"/>
  <c r="BS22" i="1" s="1"/>
  <c r="AW22" i="1"/>
  <c r="BP22" i="1" s="1"/>
  <c r="BI21" i="1"/>
  <c r="BY21" i="1" s="1"/>
  <c r="BE21" i="1"/>
  <c r="BV21" i="1" s="1"/>
  <c r="BA21" i="1"/>
  <c r="BS21" i="1" s="1"/>
  <c r="AW21" i="1"/>
  <c r="BP21" i="1" s="1"/>
  <c r="BI20" i="1"/>
  <c r="BY20" i="1" s="1"/>
  <c r="BE20" i="1"/>
  <c r="BV20" i="1" s="1"/>
  <c r="BA20" i="1"/>
  <c r="BS20" i="1" s="1"/>
  <c r="AW20" i="1"/>
  <c r="BP20" i="1" s="1"/>
  <c r="BI19" i="1"/>
  <c r="BY19" i="1" s="1"/>
  <c r="BE19" i="1"/>
  <c r="BV19" i="1" s="1"/>
  <c r="BA19" i="1"/>
  <c r="BS19" i="1" s="1"/>
  <c r="AW19" i="1"/>
  <c r="BP19" i="1" s="1"/>
  <c r="BI18" i="1"/>
  <c r="BY18" i="1" s="1"/>
  <c r="BE18" i="1"/>
  <c r="BV18" i="1" s="1"/>
  <c r="BA18" i="1"/>
  <c r="BS18" i="1" s="1"/>
  <c r="AW18" i="1"/>
  <c r="BP18" i="1" s="1"/>
  <c r="BI17" i="1"/>
  <c r="BY17" i="1" s="1"/>
  <c r="BE17" i="1"/>
  <c r="BV17" i="1" s="1"/>
  <c r="BA17" i="1"/>
  <c r="BS17" i="1" s="1"/>
  <c r="AW17" i="1"/>
  <c r="BP17" i="1" s="1"/>
  <c r="BI16" i="1"/>
  <c r="BY16" i="1" s="1"/>
  <c r="BE16" i="1"/>
  <c r="BV16" i="1" s="1"/>
  <c r="BA16" i="1"/>
  <c r="BS16" i="1" s="1"/>
  <c r="AW16" i="1"/>
  <c r="BP16" i="1" s="1"/>
  <c r="BI15" i="1"/>
  <c r="BY15" i="1" s="1"/>
  <c r="BE15" i="1"/>
  <c r="BV15" i="1" s="1"/>
  <c r="BA15" i="1"/>
  <c r="BS15" i="1" s="1"/>
  <c r="AW15" i="1"/>
  <c r="BP15" i="1" s="1"/>
  <c r="BI14" i="1"/>
  <c r="BY14" i="1" s="1"/>
  <c r="BE14" i="1"/>
  <c r="BV14" i="1" s="1"/>
  <c r="BA14" i="1"/>
  <c r="BS14" i="1" s="1"/>
  <c r="AW14" i="1"/>
  <c r="BP14" i="1" s="1"/>
  <c r="BI13" i="1"/>
  <c r="BY13" i="1" s="1"/>
  <c r="BE13" i="1"/>
  <c r="BV13" i="1" s="1"/>
  <c r="BA13" i="1"/>
  <c r="BS13" i="1" s="1"/>
  <c r="AW13" i="1"/>
  <c r="BP13" i="1" s="1"/>
  <c r="BI12" i="1"/>
  <c r="BY12" i="1" s="1"/>
  <c r="BE12" i="1"/>
  <c r="BV12" i="1" s="1"/>
  <c r="BA12" i="1"/>
  <c r="BS12" i="1" s="1"/>
  <c r="AW12" i="1"/>
  <c r="BP12" i="1" s="1"/>
  <c r="BI11" i="1"/>
  <c r="BY11" i="1" s="1"/>
  <c r="BE11" i="1"/>
  <c r="BV11" i="1" s="1"/>
  <c r="BA11" i="1"/>
  <c r="BS11" i="1" s="1"/>
  <c r="AW11" i="1"/>
  <c r="BP11" i="1" s="1"/>
  <c r="BI10" i="1"/>
  <c r="BE10" i="1"/>
  <c r="BA10" i="1"/>
  <c r="AW10" i="1"/>
  <c r="J6" i="2"/>
  <c r="G7" i="2"/>
  <c r="G9" i="2"/>
  <c r="F9" i="2"/>
  <c r="A3" i="1"/>
  <c r="C106" i="9" l="1"/>
  <c r="E106" i="9" s="1"/>
  <c r="C107" i="9"/>
  <c r="E107" i="9" s="1"/>
  <c r="EW3" i="1"/>
  <c r="FG3" i="1"/>
  <c r="FT3" i="1"/>
  <c r="FO3" i="1"/>
  <c r="GA3" i="1"/>
  <c r="FR3" i="1"/>
  <c r="EV3" i="1"/>
  <c r="FS3" i="1"/>
  <c r="GC3" i="1"/>
  <c r="EX3" i="1"/>
  <c r="FK3" i="1"/>
  <c r="FU3" i="1"/>
  <c r="FM3" i="1"/>
  <c r="EQ3" i="1"/>
  <c r="FZ3" i="1"/>
  <c r="ER3" i="1"/>
  <c r="FE3" i="1"/>
  <c r="GB3" i="1"/>
  <c r="FF3" i="1"/>
  <c r="EM3" i="1"/>
  <c r="EO3" i="1"/>
  <c r="EY3" i="1"/>
  <c r="FL3" i="1"/>
  <c r="FV3" i="1"/>
  <c r="EP3" i="1"/>
  <c r="EZ3" i="1"/>
  <c r="FY3" i="1"/>
  <c r="FC3" i="1"/>
  <c r="FN3" i="1"/>
  <c r="FD3" i="1"/>
  <c r="ES3" i="1"/>
  <c r="FA3" i="1"/>
  <c r="GD3" i="1"/>
  <c r="FQ3" i="1"/>
  <c r="F118" i="10" s="1"/>
  <c r="FJ3" i="1"/>
  <c r="E118" i="10" s="1"/>
  <c r="FX3" i="1"/>
  <c r="G118" i="10" s="1"/>
  <c r="FH3" i="1"/>
  <c r="ET3" i="1"/>
  <c r="FP3" i="1"/>
  <c r="FW3" i="1"/>
  <c r="EU3" i="1"/>
  <c r="EN3" i="1"/>
  <c r="FB3" i="1"/>
  <c r="FI3" i="1"/>
  <c r="I9" i="2"/>
  <c r="EJ3" i="1"/>
  <c r="D142" i="11" s="1"/>
  <c r="EI3" i="1"/>
  <c r="EL3" i="1"/>
  <c r="E4" i="15" s="1"/>
  <c r="E27" i="15" s="1"/>
  <c r="EF3" i="1"/>
  <c r="EK3" i="1"/>
  <c r="C141" i="11" s="1"/>
  <c r="C140" i="11" s="1"/>
  <c r="EH3" i="1"/>
  <c r="EE3" i="1"/>
  <c r="C100" i="8" s="1"/>
  <c r="EG3" i="1"/>
  <c r="N156" i="9"/>
  <c r="N155" i="9"/>
  <c r="N153" i="9"/>
  <c r="N65" i="9"/>
  <c r="N147" i="9"/>
  <c r="N63" i="9"/>
  <c r="N144" i="9"/>
  <c r="N66" i="9"/>
  <c r="N152" i="9"/>
  <c r="BV1" i="12"/>
  <c r="N146" i="9"/>
  <c r="N145" i="9"/>
  <c r="N150" i="9"/>
  <c r="N64" i="9"/>
  <c r="N62" i="9"/>
  <c r="N151" i="9"/>
  <c r="N154" i="9"/>
  <c r="N148" i="9"/>
  <c r="N149" i="9"/>
  <c r="BU3" i="12"/>
  <c r="M165" i="9"/>
  <c r="EA3" i="1"/>
  <c r="P4" i="20" s="1"/>
  <c r="Q4" i="20" s="1"/>
  <c r="EC3" i="1"/>
  <c r="ED3" i="1" s="1"/>
  <c r="EB3" i="1"/>
  <c r="X4" i="20" s="1"/>
  <c r="DY3" i="1"/>
  <c r="M4" i="20" s="1"/>
  <c r="DZ3" i="1"/>
  <c r="N4" i="20" s="1"/>
  <c r="O4" i="20" s="1"/>
  <c r="S26" i="20" s="1"/>
  <c r="DW3" i="1"/>
  <c r="K4" i="20" s="1"/>
  <c r="DX3" i="1"/>
  <c r="L4" i="20" s="1"/>
  <c r="DV3" i="1"/>
  <c r="J4" i="20" s="1"/>
  <c r="DS3" i="1"/>
  <c r="E4" i="20" s="1"/>
  <c r="R18" i="20" s="1"/>
  <c r="DU3" i="1"/>
  <c r="G4" i="20" s="1"/>
  <c r="DT3" i="1"/>
  <c r="F4" i="20" s="1"/>
  <c r="R16" i="20" s="1"/>
  <c r="DR3" i="1"/>
  <c r="D4" i="20" s="1"/>
  <c r="R17" i="20" s="1"/>
  <c r="AH3" i="1"/>
  <c r="AF3" i="1"/>
  <c r="AK3" i="1"/>
  <c r="AC3" i="1"/>
  <c r="AD3" i="1"/>
  <c r="R68" i="9"/>
  <c r="R69" i="9"/>
  <c r="R67" i="9"/>
  <c r="S104" i="9"/>
  <c r="S102" i="9"/>
  <c r="S101" i="9"/>
  <c r="S103" i="9"/>
  <c r="S105" i="9"/>
  <c r="N9" i="11"/>
  <c r="M9" i="11"/>
  <c r="AG3" i="1"/>
  <c r="AE3" i="1"/>
  <c r="AL3" i="1"/>
  <c r="H5" i="11" s="1"/>
  <c r="AN3" i="1"/>
  <c r="J5" i="11" s="1"/>
  <c r="AM3" i="1"/>
  <c r="I5" i="11" s="1"/>
  <c r="D37" i="9"/>
  <c r="BY10" i="1"/>
  <c r="S100" i="9" s="1"/>
  <c r="BI51" i="1"/>
  <c r="BY51" i="1" s="1"/>
  <c r="F9" i="9" s="1"/>
  <c r="BP10" i="1"/>
  <c r="AW51" i="1"/>
  <c r="BP51" i="1" s="1"/>
  <c r="C9" i="9" s="1"/>
  <c r="BS10" i="1"/>
  <c r="BA51" i="1"/>
  <c r="BS51" i="1" s="1"/>
  <c r="D9" i="9" s="1"/>
  <c r="BV10" i="1"/>
  <c r="BE51" i="1"/>
  <c r="BV51" i="1" s="1"/>
  <c r="E9" i="9" s="1"/>
  <c r="Z3" i="1"/>
  <c r="E55" i="17"/>
  <c r="E54" i="17"/>
  <c r="E56" i="17"/>
  <c r="E57" i="17"/>
  <c r="E58" i="17"/>
  <c r="F9" i="11"/>
  <c r="G9" i="11" s="1"/>
  <c r="K5" i="11"/>
  <c r="K6" i="11" s="1"/>
  <c r="K7" i="11" s="1"/>
  <c r="K8" i="11" s="1"/>
  <c r="X3" i="1"/>
  <c r="T3" i="1"/>
  <c r="D5" i="8" s="1"/>
  <c r="G21" i="10"/>
  <c r="D71" i="10" s="1"/>
  <c r="C21" i="10"/>
  <c r="F21" i="10"/>
  <c r="C71" i="10" s="1"/>
  <c r="H21" i="10"/>
  <c r="E71" i="10" s="1"/>
  <c r="E21" i="10"/>
  <c r="D21" i="10"/>
  <c r="L7" i="1"/>
  <c r="I7" i="1"/>
  <c r="E3" i="1"/>
  <c r="C52" i="17" s="1"/>
  <c r="C63" i="17" s="1"/>
  <c r="I3" i="1"/>
  <c r="G52" i="17" s="1"/>
  <c r="G63" i="17" s="1"/>
  <c r="K3" i="1"/>
  <c r="G3" i="1"/>
  <c r="M3" i="1"/>
  <c r="B112" i="11" s="1"/>
  <c r="F7" i="2"/>
  <c r="E7" i="1" s="1"/>
  <c r="B3" i="1"/>
  <c r="D4" i="2" s="1"/>
  <c r="R4" i="21" s="1"/>
  <c r="C3" i="1"/>
  <c r="D3" i="1"/>
  <c r="P67" i="10" l="1"/>
  <c r="K67" i="10"/>
  <c r="D118" i="10"/>
  <c r="L6" i="10"/>
  <c r="C7" i="10"/>
  <c r="G7" i="10"/>
  <c r="D7" i="10"/>
  <c r="D6" i="10"/>
  <c r="D8" i="10"/>
  <c r="G6" i="10"/>
  <c r="H6" i="10"/>
  <c r="G93" i="10"/>
  <c r="M67" i="10"/>
  <c r="M8" i="10"/>
  <c r="E8" i="10"/>
  <c r="F95" i="10"/>
  <c r="F7" i="10"/>
  <c r="E142" i="11"/>
  <c r="C8" i="10"/>
  <c r="C6" i="10"/>
  <c r="F93" i="10"/>
  <c r="L67" i="10"/>
  <c r="M7" i="10"/>
  <c r="E7" i="10"/>
  <c r="E95" i="10"/>
  <c r="F6" i="10"/>
  <c r="G95" i="10"/>
  <c r="F8" i="10"/>
  <c r="L7" i="10"/>
  <c r="Q67" i="10"/>
  <c r="H7" i="10"/>
  <c r="E93" i="10"/>
  <c r="M6" i="10"/>
  <c r="E6" i="10"/>
  <c r="R67" i="10"/>
  <c r="H8" i="10"/>
  <c r="L8" i="10"/>
  <c r="G8" i="10"/>
  <c r="E141" i="11"/>
  <c r="I7" i="2"/>
  <c r="I9" i="10"/>
  <c r="I13" i="10"/>
  <c r="I17" i="10"/>
  <c r="I5" i="10"/>
  <c r="E140" i="11"/>
  <c r="D140" i="11"/>
  <c r="E143" i="11"/>
  <c r="H4" i="20"/>
  <c r="R22" i="20" s="1"/>
  <c r="N165" i="9"/>
  <c r="O155" i="9"/>
  <c r="O156" i="9"/>
  <c r="O147" i="9"/>
  <c r="O64" i="9"/>
  <c r="O149" i="9"/>
  <c r="BV3" i="12"/>
  <c r="E7" i="9" s="1"/>
  <c r="O152" i="9"/>
  <c r="O151" i="9"/>
  <c r="O65" i="9"/>
  <c r="O153" i="9"/>
  <c r="O66" i="9"/>
  <c r="O62" i="9"/>
  <c r="O154" i="9"/>
  <c r="O150" i="9"/>
  <c r="O144" i="9"/>
  <c r="O145" i="9"/>
  <c r="O63" i="9"/>
  <c r="BW1" i="12"/>
  <c r="O146" i="9"/>
  <c r="O148" i="9"/>
  <c r="Y4" i="20"/>
  <c r="Z4" i="20" s="1"/>
  <c r="S40" i="20"/>
  <c r="R40" i="20" s="1"/>
  <c r="R43" i="20" s="1"/>
  <c r="L16" i="20"/>
  <c r="E110" i="11"/>
  <c r="U4" i="20"/>
  <c r="V4" i="20" s="1"/>
  <c r="C110" i="11"/>
  <c r="R4" i="20"/>
  <c r="S45" i="20" s="1"/>
  <c r="R45" i="20" s="1"/>
  <c r="D110" i="11"/>
  <c r="S4" i="20"/>
  <c r="T4" i="20" s="1"/>
  <c r="S48" i="20" s="1"/>
  <c r="T100" i="9"/>
  <c r="T104" i="9"/>
  <c r="T101" i="9"/>
  <c r="T103" i="9"/>
  <c r="T105" i="9"/>
  <c r="T102" i="9"/>
  <c r="S68" i="9"/>
  <c r="S67" i="9"/>
  <c r="S69" i="9"/>
  <c r="C37" i="9"/>
  <c r="E37" i="9" s="1"/>
  <c r="U103" i="9"/>
  <c r="U101" i="9"/>
  <c r="U100" i="9"/>
  <c r="U104" i="9"/>
  <c r="U102" i="9"/>
  <c r="U105" i="9"/>
  <c r="B70" i="8"/>
  <c r="B49" i="10"/>
  <c r="C35" i="11"/>
  <c r="M35" i="11" s="1"/>
  <c r="H5" i="17"/>
  <c r="H6" i="15" s="1"/>
  <c r="V3" i="1"/>
  <c r="U3" i="1"/>
  <c r="D35" i="8" s="1"/>
  <c r="I4" i="20" s="1"/>
  <c r="C38" i="11"/>
  <c r="M38" i="11" s="1"/>
  <c r="Y3" i="1"/>
  <c r="C124" i="10" s="1"/>
  <c r="S3" i="1"/>
  <c r="C5" i="8" s="1"/>
  <c r="C36" i="11"/>
  <c r="M36" i="11" s="1"/>
  <c r="C41" i="11"/>
  <c r="M41" i="11" s="1"/>
  <c r="C40" i="11"/>
  <c r="M40" i="11" s="1"/>
  <c r="C39" i="11"/>
  <c r="M39" i="11" s="1"/>
  <c r="C37" i="11"/>
  <c r="M37" i="11" s="1"/>
  <c r="J10" i="13"/>
  <c r="H7" i="1"/>
  <c r="E52" i="17"/>
  <c r="E63" i="17" s="1"/>
  <c r="B155" i="10"/>
  <c r="B61" i="9"/>
  <c r="J7" i="1"/>
  <c r="J6" i="1"/>
  <c r="J9" i="13"/>
  <c r="J10" i="1"/>
  <c r="H10" i="1"/>
  <c r="H6" i="1"/>
  <c r="F10" i="1"/>
  <c r="F7" i="1"/>
  <c r="F6" i="1"/>
  <c r="I68" i="10"/>
  <c r="I67" i="10"/>
  <c r="I69" i="10"/>
  <c r="I70" i="10"/>
  <c r="H71" i="10"/>
  <c r="G71" i="10"/>
  <c r="F71" i="10"/>
  <c r="B69" i="10"/>
  <c r="B7" i="11"/>
  <c r="B13" i="10"/>
  <c r="B35" i="9"/>
  <c r="B7" i="9"/>
  <c r="B38" i="8"/>
  <c r="B8" i="8"/>
  <c r="H48" i="1"/>
  <c r="J10" i="2"/>
  <c r="L10" i="1"/>
  <c r="J11" i="1"/>
  <c r="H42" i="1"/>
  <c r="H34" i="1"/>
  <c r="H24" i="1"/>
  <c r="H47" i="1"/>
  <c r="H28" i="1"/>
  <c r="H36" i="1"/>
  <c r="H13" i="1"/>
  <c r="H38" i="1"/>
  <c r="J31" i="1"/>
  <c r="J44" i="1"/>
  <c r="H46" i="1"/>
  <c r="J39" i="1"/>
  <c r="J12" i="1"/>
  <c r="H21" i="1"/>
  <c r="H17" i="1"/>
  <c r="J29" i="1"/>
  <c r="J26" i="1"/>
  <c r="H19" i="1"/>
  <c r="H14" i="1"/>
  <c r="H25" i="1"/>
  <c r="J27" i="1"/>
  <c r="J45" i="1"/>
  <c r="J34" i="1"/>
  <c r="H27" i="1"/>
  <c r="H22" i="1"/>
  <c r="H33" i="1"/>
  <c r="J35" i="1"/>
  <c r="J38" i="1"/>
  <c r="J42" i="1"/>
  <c r="J21" i="1"/>
  <c r="J18" i="1"/>
  <c r="H11" i="1"/>
  <c r="J19" i="1"/>
  <c r="H35" i="1"/>
  <c r="H30" i="1"/>
  <c r="H26" i="1"/>
  <c r="J43" i="1"/>
  <c r="J46" i="1"/>
  <c r="J16" i="1"/>
  <c r="H44" i="1"/>
  <c r="H39" i="1"/>
  <c r="H16" i="1"/>
  <c r="J13" i="1"/>
  <c r="J47" i="1"/>
  <c r="H12" i="1"/>
  <c r="H37" i="1"/>
  <c r="H23" i="1"/>
  <c r="H49" i="1"/>
  <c r="H40" i="1"/>
  <c r="J28" i="1"/>
  <c r="J22" i="1"/>
  <c r="J25" i="1"/>
  <c r="J48" i="1"/>
  <c r="H43" i="1"/>
  <c r="H29" i="1"/>
  <c r="H15" i="1"/>
  <c r="H41" i="1"/>
  <c r="H32" i="1"/>
  <c r="J20" i="1"/>
  <c r="J14" i="1"/>
  <c r="J17" i="1"/>
  <c r="J24" i="1"/>
  <c r="L23" i="1"/>
  <c r="H20" i="1"/>
  <c r="H45" i="1"/>
  <c r="H31" i="1"/>
  <c r="H18" i="1"/>
  <c r="J36" i="1"/>
  <c r="J30" i="1"/>
  <c r="J33" i="1"/>
  <c r="J8" i="2"/>
  <c r="D15" i="2" s="1"/>
  <c r="L47" i="1"/>
  <c r="J9" i="2"/>
  <c r="J7" i="2"/>
  <c r="C15" i="2" s="1"/>
  <c r="F42" i="1"/>
  <c r="N42" i="1" s="1"/>
  <c r="F38" i="1"/>
  <c r="N38" i="1" s="1"/>
  <c r="F49" i="1"/>
  <c r="N49" i="1" s="1"/>
  <c r="L35" i="1"/>
  <c r="L49" i="1"/>
  <c r="L45" i="1"/>
  <c r="F21" i="1"/>
  <c r="N21" i="1" s="1"/>
  <c r="F46" i="1"/>
  <c r="N46" i="1" s="1"/>
  <c r="F32" i="1"/>
  <c r="N32" i="1" s="1"/>
  <c r="F18" i="1"/>
  <c r="N18" i="1" s="1"/>
  <c r="F43" i="1"/>
  <c r="N43" i="1" s="1"/>
  <c r="J15" i="1"/>
  <c r="J41" i="1"/>
  <c r="J32" i="1"/>
  <c r="L43" i="1"/>
  <c r="L28" i="1"/>
  <c r="L18" i="1"/>
  <c r="L14" i="1"/>
  <c r="L39" i="1"/>
  <c r="F37" i="1"/>
  <c r="N37" i="1" s="1"/>
  <c r="F20" i="1"/>
  <c r="N20" i="1" s="1"/>
  <c r="F45" i="1"/>
  <c r="N45" i="1" s="1"/>
  <c r="F28" i="1"/>
  <c r="N28" i="1" s="1"/>
  <c r="F13" i="1"/>
  <c r="N13" i="1" s="1"/>
  <c r="F24" i="1"/>
  <c r="N24" i="1" s="1"/>
  <c r="F35" i="1"/>
  <c r="N35" i="1" s="1"/>
  <c r="L20" i="1"/>
  <c r="L31" i="1"/>
  <c r="F29" i="1"/>
  <c r="N29" i="1" s="1"/>
  <c r="F15" i="1"/>
  <c r="N15" i="1" s="1"/>
  <c r="F40" i="1"/>
  <c r="N40" i="1" s="1"/>
  <c r="F26" i="1"/>
  <c r="N26" i="1" s="1"/>
  <c r="F12" i="1"/>
  <c r="N12" i="1" s="1"/>
  <c r="J37" i="1"/>
  <c r="J23" i="1"/>
  <c r="J49" i="1"/>
  <c r="J40" i="1"/>
  <c r="L16" i="1"/>
  <c r="L36" i="1"/>
  <c r="L34" i="1"/>
  <c r="L22" i="1"/>
  <c r="F23" i="1"/>
  <c r="N23" i="1" s="1"/>
  <c r="L24" i="1"/>
  <c r="L44" i="1"/>
  <c r="L42" i="1"/>
  <c r="L30" i="1"/>
  <c r="L26" i="1"/>
  <c r="F31" i="1"/>
  <c r="N31" i="1" s="1"/>
  <c r="L32" i="1"/>
  <c r="L17" i="1"/>
  <c r="L13" i="1"/>
  <c r="L38" i="1"/>
  <c r="F34" i="1"/>
  <c r="N34" i="1" s="1"/>
  <c r="F14" i="1"/>
  <c r="N14" i="1" s="1"/>
  <c r="F11" i="1"/>
  <c r="N11" i="1" s="1"/>
  <c r="L11" i="1"/>
  <c r="L40" i="1"/>
  <c r="L25" i="1"/>
  <c r="L21" i="1"/>
  <c r="L46" i="1"/>
  <c r="F39" i="1"/>
  <c r="N39" i="1" s="1"/>
  <c r="F25" i="1"/>
  <c r="N25" i="1" s="1"/>
  <c r="F36" i="1"/>
  <c r="N36" i="1" s="1"/>
  <c r="F22" i="1"/>
  <c r="N22" i="1" s="1"/>
  <c r="F47" i="1"/>
  <c r="N47" i="1" s="1"/>
  <c r="F33" i="1"/>
  <c r="N33" i="1" s="1"/>
  <c r="F19" i="1"/>
  <c r="N19" i="1" s="1"/>
  <c r="F44" i="1"/>
  <c r="N44" i="1" s="1"/>
  <c r="L19" i="1"/>
  <c r="L48" i="1"/>
  <c r="L33" i="1"/>
  <c r="L29" i="1"/>
  <c r="L15" i="1"/>
  <c r="F48" i="1"/>
  <c r="N48" i="1" s="1"/>
  <c r="F17" i="1"/>
  <c r="N17" i="1" s="1"/>
  <c r="F30" i="1"/>
  <c r="N30" i="1" s="1"/>
  <c r="F16" i="1"/>
  <c r="N16" i="1" s="1"/>
  <c r="F41" i="1"/>
  <c r="N41" i="1" s="1"/>
  <c r="F27" i="1"/>
  <c r="N27" i="1" s="1"/>
  <c r="L27" i="1"/>
  <c r="L12" i="1"/>
  <c r="L41" i="1"/>
  <c r="L37" i="1"/>
  <c r="D124" i="10" l="1"/>
  <c r="C102" i="10" s="1"/>
  <c r="F99" i="10"/>
  <c r="N8" i="10"/>
  <c r="N6" i="10"/>
  <c r="D95" i="10"/>
  <c r="AC95" i="10" s="1"/>
  <c r="G100" i="10"/>
  <c r="C35" i="8"/>
  <c r="C4" i="20" s="1"/>
  <c r="S12" i="20" s="1"/>
  <c r="R13" i="20" s="1"/>
  <c r="C116" i="10"/>
  <c r="F100" i="10"/>
  <c r="G99" i="10"/>
  <c r="E100" i="10"/>
  <c r="C93" i="10"/>
  <c r="N7" i="10"/>
  <c r="E99" i="10"/>
  <c r="N10" i="1"/>
  <c r="H7" i="2"/>
  <c r="R23" i="20"/>
  <c r="R26" i="20"/>
  <c r="R25" i="20"/>
  <c r="R24" i="20"/>
  <c r="R47" i="20"/>
  <c r="R46" i="20"/>
  <c r="P156" i="9"/>
  <c r="P155" i="9"/>
  <c r="P145" i="9"/>
  <c r="BX1" i="12"/>
  <c r="P148" i="9"/>
  <c r="P147" i="9"/>
  <c r="P152" i="9"/>
  <c r="P151" i="9"/>
  <c r="P63" i="9"/>
  <c r="P144" i="9"/>
  <c r="P62" i="9"/>
  <c r="P65" i="9"/>
  <c r="P149" i="9"/>
  <c r="P146" i="9"/>
  <c r="BW3" i="12"/>
  <c r="P64" i="9"/>
  <c r="P153" i="9"/>
  <c r="P66" i="9"/>
  <c r="P154" i="9"/>
  <c r="P150" i="9"/>
  <c r="O165" i="9"/>
  <c r="S54" i="20"/>
  <c r="AA4" i="20"/>
  <c r="S51" i="20"/>
  <c r="R51" i="20" s="1"/>
  <c r="R48" i="20"/>
  <c r="T68" i="9"/>
  <c r="D68" i="9" s="1"/>
  <c r="T67" i="9"/>
  <c r="D67" i="9" s="1"/>
  <c r="T69" i="9"/>
  <c r="D69" i="9" s="1"/>
  <c r="M47" i="11"/>
  <c r="M46" i="11"/>
  <c r="CD3" i="1"/>
  <c r="C46" i="11"/>
  <c r="AA3" i="1"/>
  <c r="AI3" i="1" s="1"/>
  <c r="H10" i="2"/>
  <c r="H9" i="2"/>
  <c r="C97" i="10" l="1"/>
  <c r="F97" i="10" s="1"/>
  <c r="E105" i="10"/>
  <c r="E114" i="10"/>
  <c r="D100" i="10"/>
  <c r="AB95" i="10" s="1"/>
  <c r="AD95" i="10" s="1"/>
  <c r="F114" i="10"/>
  <c r="G114" i="10"/>
  <c r="G105" i="10"/>
  <c r="N25" i="20"/>
  <c r="L22" i="20"/>
  <c r="N24" i="20"/>
  <c r="N23" i="20"/>
  <c r="R50" i="20"/>
  <c r="R49" i="20"/>
  <c r="Q155" i="9"/>
  <c r="Q156" i="9"/>
  <c r="Q144" i="9"/>
  <c r="Q146" i="9"/>
  <c r="Q145" i="9"/>
  <c r="Q150" i="9"/>
  <c r="Q153" i="9"/>
  <c r="Q62" i="9"/>
  <c r="BX3" i="12"/>
  <c r="Q148" i="9"/>
  <c r="Q147" i="9"/>
  <c r="Q154" i="9"/>
  <c r="BY1" i="12"/>
  <c r="Q63" i="9"/>
  <c r="Q65" i="9"/>
  <c r="Q151" i="9"/>
  <c r="Q66" i="9"/>
  <c r="Q64" i="9"/>
  <c r="Q149" i="9"/>
  <c r="Q152" i="9"/>
  <c r="P165" i="9"/>
  <c r="R44" i="20"/>
  <c r="L40" i="20" s="1"/>
  <c r="L45" i="20"/>
  <c r="Q13" i="20"/>
  <c r="M16" i="20" s="1"/>
  <c r="R14" i="20"/>
  <c r="U69" i="9"/>
  <c r="C69" i="9" s="1"/>
  <c r="E69" i="9" s="1"/>
  <c r="U67" i="9"/>
  <c r="C67" i="9" s="1"/>
  <c r="E67" i="9" s="1"/>
  <c r="U68" i="9"/>
  <c r="C68" i="9" s="1"/>
  <c r="E68" i="9" s="1"/>
  <c r="L37" i="11"/>
  <c r="L40" i="11"/>
  <c r="L39" i="11"/>
  <c r="L38" i="11"/>
  <c r="L36" i="11"/>
  <c r="L41" i="11"/>
  <c r="AB3" i="1"/>
  <c r="H8" i="2"/>
  <c r="O17" i="1"/>
  <c r="P17" i="1" s="1"/>
  <c r="Q17" i="1" s="1"/>
  <c r="O39" i="1"/>
  <c r="P39" i="1" s="1"/>
  <c r="Q39" i="1" s="1"/>
  <c r="O47" i="1"/>
  <c r="P47" i="1" s="1"/>
  <c r="Q47" i="1" s="1"/>
  <c r="O48" i="1"/>
  <c r="P48" i="1" s="1"/>
  <c r="Q48" i="1" s="1"/>
  <c r="O26" i="1"/>
  <c r="P26" i="1" s="1"/>
  <c r="Q26" i="1" s="1"/>
  <c r="O20" i="1"/>
  <c r="P20" i="1" s="1"/>
  <c r="Q20" i="1" s="1"/>
  <c r="O32" i="1"/>
  <c r="P32" i="1" s="1"/>
  <c r="Q32" i="1" s="1"/>
  <c r="O34" i="1"/>
  <c r="P34" i="1" s="1"/>
  <c r="Q34" i="1" s="1"/>
  <c r="O21" i="1"/>
  <c r="P21" i="1" s="1"/>
  <c r="Q21" i="1" s="1"/>
  <c r="O14" i="1"/>
  <c r="P14" i="1" s="1"/>
  <c r="Q14" i="1" s="1"/>
  <c r="O16" i="1"/>
  <c r="P16" i="1" s="1"/>
  <c r="Q16" i="1" s="1"/>
  <c r="O46" i="1"/>
  <c r="P46" i="1" s="1"/>
  <c r="Q46" i="1" s="1"/>
  <c r="O27" i="1"/>
  <c r="P27" i="1" s="1"/>
  <c r="Q27" i="1" s="1"/>
  <c r="O18" i="1"/>
  <c r="P18" i="1" s="1"/>
  <c r="Q18" i="1" s="1"/>
  <c r="O28" i="1"/>
  <c r="P28" i="1" s="1"/>
  <c r="Q28" i="1" s="1"/>
  <c r="O11" i="1"/>
  <c r="P11" i="1" s="1"/>
  <c r="Q11" i="1" s="1"/>
  <c r="O30" i="1"/>
  <c r="P30" i="1" s="1"/>
  <c r="Q30" i="1" s="1"/>
  <c r="O45" i="1"/>
  <c r="P45" i="1" s="1"/>
  <c r="Q45" i="1" s="1"/>
  <c r="O22" i="1"/>
  <c r="P22" i="1" s="1"/>
  <c r="Q22" i="1" s="1"/>
  <c r="O42" i="1"/>
  <c r="P42" i="1" s="1"/>
  <c r="Q42" i="1" s="1"/>
  <c r="O37" i="1"/>
  <c r="P37" i="1" s="1"/>
  <c r="Q37" i="1" s="1"/>
  <c r="O41" i="1"/>
  <c r="P41" i="1" s="1"/>
  <c r="Q41" i="1" s="1"/>
  <c r="O23" i="1"/>
  <c r="P23" i="1" s="1"/>
  <c r="Q23" i="1" s="1"/>
  <c r="O15" i="1"/>
  <c r="P15" i="1" s="1"/>
  <c r="Q15" i="1" s="1"/>
  <c r="O36" i="1"/>
  <c r="P36" i="1" s="1"/>
  <c r="Q36" i="1" s="1"/>
  <c r="O40" i="1"/>
  <c r="P40" i="1" s="1"/>
  <c r="Q40" i="1" s="1"/>
  <c r="O33" i="1"/>
  <c r="P33" i="1" s="1"/>
  <c r="Q33" i="1" s="1"/>
  <c r="O35" i="1"/>
  <c r="P35" i="1" s="1"/>
  <c r="Q35" i="1" s="1"/>
  <c r="O29" i="1"/>
  <c r="P29" i="1" s="1"/>
  <c r="Q29" i="1" s="1"/>
  <c r="O12" i="1"/>
  <c r="P12" i="1" s="1"/>
  <c r="Q12" i="1" s="1"/>
  <c r="O49" i="1"/>
  <c r="P49" i="1" s="1"/>
  <c r="Q49" i="1" s="1"/>
  <c r="O24" i="1"/>
  <c r="P24" i="1" s="1"/>
  <c r="Q24" i="1" s="1"/>
  <c r="O43" i="1"/>
  <c r="P43" i="1" s="1"/>
  <c r="Q43" i="1" s="1"/>
  <c r="O44" i="1"/>
  <c r="P44" i="1" s="1"/>
  <c r="Q44" i="1" s="1"/>
  <c r="O31" i="1"/>
  <c r="P31" i="1" s="1"/>
  <c r="Q31" i="1" s="1"/>
  <c r="O19" i="1"/>
  <c r="P19" i="1" s="1"/>
  <c r="Q19" i="1" s="1"/>
  <c r="O25" i="1"/>
  <c r="P25" i="1" s="1"/>
  <c r="Q25" i="1" s="1"/>
  <c r="O13" i="1"/>
  <c r="P13" i="1" s="1"/>
  <c r="Q13" i="1" s="1"/>
  <c r="O38" i="1"/>
  <c r="P38" i="1" s="1"/>
  <c r="Q38" i="1" s="1"/>
  <c r="O10" i="1"/>
  <c r="E7" i="2"/>
  <c r="D106" i="10" l="1"/>
  <c r="N26" i="20"/>
  <c r="E102" i="10"/>
  <c r="F102" i="10" s="1"/>
  <c r="L48" i="20"/>
  <c r="S43" i="20"/>
  <c r="R155" i="9"/>
  <c r="R156" i="9"/>
  <c r="R149" i="9"/>
  <c r="R66" i="9"/>
  <c r="R151" i="9"/>
  <c r="R62" i="9"/>
  <c r="R150" i="9"/>
  <c r="R145" i="9"/>
  <c r="BY3" i="12"/>
  <c r="F7" i="9" s="1"/>
  <c r="R148" i="9"/>
  <c r="R63" i="9"/>
  <c r="R152" i="9"/>
  <c r="R65" i="9"/>
  <c r="R144" i="9"/>
  <c r="R154" i="9"/>
  <c r="R146" i="9"/>
  <c r="R64" i="9"/>
  <c r="BZ1" i="12"/>
  <c r="R147" i="9"/>
  <c r="R153" i="9"/>
  <c r="Q165" i="9"/>
  <c r="Q14" i="20"/>
  <c r="M19" i="20" s="1"/>
  <c r="R15" i="20"/>
  <c r="Q15" i="20" s="1"/>
  <c r="M22" i="20" s="1"/>
  <c r="O72" i="20" s="1"/>
  <c r="Q18" i="20"/>
  <c r="Q17" i="20"/>
  <c r="Q16" i="20"/>
  <c r="V16" i="20" s="1"/>
  <c r="C5" i="11"/>
  <c r="AJ3" i="1"/>
  <c r="L47" i="11"/>
  <c r="DN3" i="1"/>
  <c r="M5" i="10" s="1"/>
  <c r="D39" i="11"/>
  <c r="D40" i="11"/>
  <c r="D37" i="11"/>
  <c r="D41" i="11"/>
  <c r="D38" i="11"/>
  <c r="D36" i="11"/>
  <c r="AO3" i="1"/>
  <c r="D35" i="11" s="1"/>
  <c r="P10" i="1"/>
  <c r="E8" i="2"/>
  <c r="C6" i="11" l="1"/>
  <c r="E98" i="10"/>
  <c r="S156" i="9"/>
  <c r="S155" i="9"/>
  <c r="S149" i="9"/>
  <c r="S151" i="9"/>
  <c r="S147" i="9"/>
  <c r="S66" i="9"/>
  <c r="S65" i="9"/>
  <c r="S62" i="9"/>
  <c r="S154" i="9"/>
  <c r="S148" i="9"/>
  <c r="S145" i="9"/>
  <c r="CA1" i="12"/>
  <c r="S144" i="9"/>
  <c r="S63" i="9"/>
  <c r="S153" i="9"/>
  <c r="S64" i="9"/>
  <c r="S146" i="9"/>
  <c r="S150" i="9"/>
  <c r="BZ3" i="12"/>
  <c r="S152" i="9"/>
  <c r="R165" i="9"/>
  <c r="O78" i="20"/>
  <c r="O104" i="20" s="1"/>
  <c r="O98" i="20"/>
  <c r="L13" i="20"/>
  <c r="Q25" i="20"/>
  <c r="Q23" i="20"/>
  <c r="M27" i="20" s="1"/>
  <c r="Q26" i="20"/>
  <c r="Q72" i="20" s="1"/>
  <c r="Q98" i="20" s="1"/>
  <c r="Q24" i="20"/>
  <c r="M31" i="20" s="1"/>
  <c r="Q22" i="20"/>
  <c r="V22" i="20" s="1"/>
  <c r="U66" i="20" s="1"/>
  <c r="U92" i="20" s="1"/>
  <c r="Q20" i="20"/>
  <c r="Q21" i="20"/>
  <c r="Q19" i="20"/>
  <c r="V19" i="20" s="1"/>
  <c r="U82" i="20" s="1"/>
  <c r="U108" i="20" s="1"/>
  <c r="DP3" i="1"/>
  <c r="K5" i="10" s="1"/>
  <c r="DO3" i="1"/>
  <c r="L5" i="10" s="1"/>
  <c r="AP3" i="1"/>
  <c r="D46" i="11"/>
  <c r="Q10" i="1"/>
  <c r="EM4" i="1" s="1"/>
  <c r="E9" i="2"/>
  <c r="C117" i="10" l="1"/>
  <c r="E119" i="10" s="1"/>
  <c r="E120" i="10" s="1"/>
  <c r="E121" i="10" s="1"/>
  <c r="E106" i="10"/>
  <c r="ER4" i="1"/>
  <c r="EZ4" i="1"/>
  <c r="FH4" i="1"/>
  <c r="FT4" i="1"/>
  <c r="EQ4" i="1"/>
  <c r="ES4" i="1"/>
  <c r="FA4" i="1"/>
  <c r="FK4" i="1"/>
  <c r="FU4" i="1"/>
  <c r="GC4" i="1"/>
  <c r="ET4" i="1"/>
  <c r="FB4" i="1"/>
  <c r="FL4" i="1"/>
  <c r="FV4" i="1"/>
  <c r="EU4" i="1"/>
  <c r="FC4" i="1"/>
  <c r="FM4" i="1"/>
  <c r="FY4" i="1"/>
  <c r="FS4" i="1"/>
  <c r="EN4" i="1"/>
  <c r="EV4" i="1"/>
  <c r="FD4" i="1"/>
  <c r="FN4" i="1"/>
  <c r="FZ4" i="1"/>
  <c r="FR4" i="1"/>
  <c r="FG4" i="1"/>
  <c r="EO4" i="1"/>
  <c r="EW4" i="1"/>
  <c r="FE4" i="1"/>
  <c r="FO4" i="1"/>
  <c r="GA4" i="1"/>
  <c r="EP4" i="1"/>
  <c r="EX4" i="1"/>
  <c r="FF4" i="1"/>
  <c r="GB4" i="1"/>
  <c r="EY4" i="1"/>
  <c r="FP4" i="1"/>
  <c r="FJ4" i="1"/>
  <c r="FQ4" i="1"/>
  <c r="FX4" i="1"/>
  <c r="FW4" i="1"/>
  <c r="GD4" i="1"/>
  <c r="FI4" i="1"/>
  <c r="E47" i="10"/>
  <c r="C47" i="10"/>
  <c r="EE4" i="1"/>
  <c r="C101" i="8" s="1"/>
  <c r="EL4" i="1"/>
  <c r="EI4" i="1"/>
  <c r="EF4" i="1"/>
  <c r="EJ4" i="1"/>
  <c r="D147" i="11" s="1"/>
  <c r="EK4" i="1"/>
  <c r="C146" i="11" s="1"/>
  <c r="C145" i="11" s="1"/>
  <c r="EH4" i="1"/>
  <c r="EG4" i="1"/>
  <c r="T156" i="9"/>
  <c r="D156" i="9" s="1"/>
  <c r="T155" i="9"/>
  <c r="D155" i="9" s="1"/>
  <c r="T151" i="9"/>
  <c r="D151" i="9" s="1"/>
  <c r="T149" i="9"/>
  <c r="D149" i="9" s="1"/>
  <c r="T146" i="9"/>
  <c r="D146" i="9" s="1"/>
  <c r="T150" i="9"/>
  <c r="D150" i="9" s="1"/>
  <c r="T144" i="9"/>
  <c r="D144" i="9" s="1"/>
  <c r="T64" i="9"/>
  <c r="D64" i="9" s="1"/>
  <c r="CB1" i="12"/>
  <c r="T66" i="9"/>
  <c r="D66" i="9" s="1"/>
  <c r="T148" i="9"/>
  <c r="D148" i="9" s="1"/>
  <c r="T152" i="9"/>
  <c r="D152" i="9" s="1"/>
  <c r="T145" i="9"/>
  <c r="CA3" i="12"/>
  <c r="T62" i="9"/>
  <c r="D62" i="9" s="1"/>
  <c r="T154" i="9"/>
  <c r="D154" i="9" s="1"/>
  <c r="T65" i="9"/>
  <c r="D65" i="9" s="1"/>
  <c r="T63" i="9"/>
  <c r="D63" i="9" s="1"/>
  <c r="T147" i="9"/>
  <c r="D147" i="9" s="1"/>
  <c r="T153" i="9"/>
  <c r="D153" i="9" s="1"/>
  <c r="S165" i="9"/>
  <c r="EB4" i="1"/>
  <c r="X5" i="20" s="1"/>
  <c r="EC4" i="1"/>
  <c r="EA4" i="1"/>
  <c r="P5" i="20" s="1"/>
  <c r="Q5" i="20" s="1"/>
  <c r="AE40" i="20" s="1"/>
  <c r="AD40" i="20" s="1"/>
  <c r="DZ4" i="1"/>
  <c r="N5" i="20" s="1"/>
  <c r="O5" i="20" s="1"/>
  <c r="AE26" i="20" s="1"/>
  <c r="M35" i="20"/>
  <c r="S28" i="20" s="1"/>
  <c r="S29" i="20" s="1"/>
  <c r="Q77" i="20"/>
  <c r="Q103" i="20" s="1"/>
  <c r="DW4" i="1"/>
  <c r="K5" i="20" s="1"/>
  <c r="DV4" i="1"/>
  <c r="J5" i="20" s="1"/>
  <c r="DX4" i="1"/>
  <c r="L5" i="20" s="1"/>
  <c r="DY4" i="1"/>
  <c r="M5" i="20" s="1"/>
  <c r="DS4" i="1"/>
  <c r="E5" i="20" s="1"/>
  <c r="AD18" i="20" s="1"/>
  <c r="DR4" i="1"/>
  <c r="D5" i="20" s="1"/>
  <c r="AD17" i="20" s="1"/>
  <c r="DU4" i="1"/>
  <c r="G5" i="20" s="1"/>
  <c r="H5" i="20" s="1"/>
  <c r="AD22" i="20" s="1"/>
  <c r="DT4" i="1"/>
  <c r="F5" i="20" s="1"/>
  <c r="AD16" i="20" s="1"/>
  <c r="I4" i="1"/>
  <c r="G64" i="17" s="1"/>
  <c r="CP4" i="1"/>
  <c r="AK4" i="1"/>
  <c r="CO4" i="1"/>
  <c r="AH4" i="1"/>
  <c r="CN4" i="1"/>
  <c r="AF4" i="1"/>
  <c r="CM4" i="1"/>
  <c r="CL4" i="1"/>
  <c r="CK4" i="1"/>
  <c r="AD4" i="1"/>
  <c r="AC4" i="1"/>
  <c r="D47" i="10"/>
  <c r="AE4" i="1"/>
  <c r="AG4" i="1"/>
  <c r="AM4" i="1"/>
  <c r="I6" i="11" s="1"/>
  <c r="AL4" i="1"/>
  <c r="H6" i="11" s="1"/>
  <c r="AN4" i="1"/>
  <c r="J6" i="11" s="1"/>
  <c r="DO4" i="1"/>
  <c r="L9" i="10" s="1"/>
  <c r="DN4" i="1"/>
  <c r="M9" i="10" s="1"/>
  <c r="DP4" i="1"/>
  <c r="K9" i="10" s="1"/>
  <c r="C48" i="10" s="1"/>
  <c r="N5" i="10"/>
  <c r="BL4" i="1"/>
  <c r="BJ4" i="1"/>
  <c r="BK4" i="1"/>
  <c r="BM4" i="1"/>
  <c r="AQ3" i="1"/>
  <c r="D5" i="11" s="1"/>
  <c r="E5" i="11" s="1"/>
  <c r="E10" i="2"/>
  <c r="DH4" i="1"/>
  <c r="DG4" i="1"/>
  <c r="DF4" i="1"/>
  <c r="DE4" i="1"/>
  <c r="DK4" i="1"/>
  <c r="DI4" i="1"/>
  <c r="DJ4" i="1"/>
  <c r="DM4" i="1"/>
  <c r="DL4" i="1"/>
  <c r="V4" i="1"/>
  <c r="C36" i="8" s="1"/>
  <c r="C5" i="20" s="1"/>
  <c r="AE12" i="20" s="1"/>
  <c r="AD13" i="20" s="1"/>
  <c r="DC4" i="1"/>
  <c r="D68" i="8" s="1"/>
  <c r="DB4" i="1"/>
  <c r="C68" i="8" s="1"/>
  <c r="AR4" i="1"/>
  <c r="AO4" i="1"/>
  <c r="Z4" i="1"/>
  <c r="CR4" i="1"/>
  <c r="CS4" i="1"/>
  <c r="Y4" i="1"/>
  <c r="AQ4" i="1"/>
  <c r="AB4" i="1"/>
  <c r="AA4" i="1"/>
  <c r="X4" i="1"/>
  <c r="AP4" i="1"/>
  <c r="BA4" i="1"/>
  <c r="BI4" i="1"/>
  <c r="CD4" i="1"/>
  <c r="BB4" i="1"/>
  <c r="AT4" i="1"/>
  <c r="T4" i="1"/>
  <c r="D6" i="8" s="1"/>
  <c r="AU4" i="1"/>
  <c r="BC4" i="1"/>
  <c r="CE4" i="1"/>
  <c r="U4" i="1"/>
  <c r="D36" i="8" s="1"/>
  <c r="I5" i="20" s="1"/>
  <c r="AV4" i="1"/>
  <c r="BD4" i="1"/>
  <c r="CF4" i="1"/>
  <c r="AW4" i="1"/>
  <c r="BE4" i="1"/>
  <c r="CG4" i="1"/>
  <c r="S4" i="1"/>
  <c r="C6" i="8" s="1"/>
  <c r="AX4" i="1"/>
  <c r="BF4" i="1"/>
  <c r="CH4" i="1"/>
  <c r="E4" i="1"/>
  <c r="C16" i="2" s="1"/>
  <c r="AZ4" i="1"/>
  <c r="CJ4" i="1"/>
  <c r="AY4" i="1"/>
  <c r="BG4" i="1"/>
  <c r="CI4" i="1"/>
  <c r="BH4" i="1"/>
  <c r="G4" i="1"/>
  <c r="K4" i="1"/>
  <c r="K10" i="13" s="1"/>
  <c r="H54" i="17" l="1"/>
  <c r="H62" i="17"/>
  <c r="H55" i="17"/>
  <c r="H52" i="17"/>
  <c r="H56" i="17"/>
  <c r="H57" i="17"/>
  <c r="H58" i="17"/>
  <c r="H59" i="17"/>
  <c r="H61" i="17"/>
  <c r="H60" i="17"/>
  <c r="H53" i="17"/>
  <c r="G119" i="10"/>
  <c r="G120" i="10" s="1"/>
  <c r="F119" i="10"/>
  <c r="F120" i="10" s="1"/>
  <c r="P68" i="10"/>
  <c r="L12" i="10"/>
  <c r="L10" i="10"/>
  <c r="E12" i="10"/>
  <c r="M12" i="10"/>
  <c r="M68" i="10"/>
  <c r="M11" i="10"/>
  <c r="L68" i="10"/>
  <c r="R68" i="10"/>
  <c r="Q68" i="10"/>
  <c r="L11" i="10"/>
  <c r="M10" i="10"/>
  <c r="K68" i="10"/>
  <c r="D10" i="10"/>
  <c r="D11" i="10"/>
  <c r="E11" i="10"/>
  <c r="E64" i="17"/>
  <c r="F52" i="17" s="1"/>
  <c r="F53" i="17" s="1"/>
  <c r="F54" i="17" s="1"/>
  <c r="F55" i="17" s="1"/>
  <c r="F56" i="17" s="1"/>
  <c r="F57" i="17" s="1"/>
  <c r="F58" i="17" s="1"/>
  <c r="F59" i="17" s="1"/>
  <c r="F60" i="17" s="1"/>
  <c r="F61" i="17" s="1"/>
  <c r="F62" i="17" s="1"/>
  <c r="D16" i="2"/>
  <c r="C12" i="10"/>
  <c r="K9" i="2"/>
  <c r="E16" i="2"/>
  <c r="C11" i="10"/>
  <c r="E10" i="10"/>
  <c r="D12" i="10"/>
  <c r="C10" i="10"/>
  <c r="E146" i="11"/>
  <c r="E147" i="11"/>
  <c r="E148" i="11"/>
  <c r="D145" i="11"/>
  <c r="E145" i="11"/>
  <c r="D111" i="11"/>
  <c r="S5" i="20"/>
  <c r="T5" i="20" s="1"/>
  <c r="AE48" i="20" s="1"/>
  <c r="AD48" i="20" s="1"/>
  <c r="AD43" i="20"/>
  <c r="ED4" i="1"/>
  <c r="Y5" i="20"/>
  <c r="Z5" i="20" s="1"/>
  <c r="AE54" i="20" s="1"/>
  <c r="E111" i="11"/>
  <c r="U5" i="20"/>
  <c r="V5" i="20" s="1"/>
  <c r="AE51" i="20" s="1"/>
  <c r="AD51" i="20" s="1"/>
  <c r="X16" i="20"/>
  <c r="AD14" i="20"/>
  <c r="AC13" i="20"/>
  <c r="Y16" i="20" s="1"/>
  <c r="AC18" i="20" s="1"/>
  <c r="C111" i="11"/>
  <c r="R5" i="20"/>
  <c r="AE45" i="20" s="1"/>
  <c r="AD45" i="20" s="1"/>
  <c r="AD26" i="20"/>
  <c r="AD25" i="20"/>
  <c r="AD24" i="20"/>
  <c r="AD23" i="20"/>
  <c r="Q35" i="20"/>
  <c r="Q31" i="20"/>
  <c r="R31" i="20" s="1"/>
  <c r="Q27" i="20"/>
  <c r="D145" i="9"/>
  <c r="D165" i="9" s="1"/>
  <c r="T165" i="9"/>
  <c r="D35" i="9"/>
  <c r="D61" i="9" s="1"/>
  <c r="D72" i="9" s="1"/>
  <c r="U156" i="9"/>
  <c r="C156" i="9" s="1"/>
  <c r="E156" i="9" s="1"/>
  <c r="U155" i="9"/>
  <c r="C155" i="9" s="1"/>
  <c r="E155" i="9" s="1"/>
  <c r="U63" i="9"/>
  <c r="C63" i="9" s="1"/>
  <c r="E63" i="9" s="1"/>
  <c r="U154" i="9"/>
  <c r="C154" i="9" s="1"/>
  <c r="E154" i="9" s="1"/>
  <c r="CB3" i="12"/>
  <c r="G7" i="9" s="1"/>
  <c r="C35" i="9" s="1"/>
  <c r="U148" i="9"/>
  <c r="C148" i="9" s="1"/>
  <c r="E148" i="9" s="1"/>
  <c r="U64" i="9"/>
  <c r="C64" i="9" s="1"/>
  <c r="E64" i="9" s="1"/>
  <c r="U145" i="9"/>
  <c r="CC1" i="12"/>
  <c r="CD1" i="12" s="1"/>
  <c r="U151" i="9"/>
  <c r="C151" i="9" s="1"/>
  <c r="E151" i="9" s="1"/>
  <c r="U150" i="9"/>
  <c r="C150" i="9" s="1"/>
  <c r="E150" i="9" s="1"/>
  <c r="U66" i="9"/>
  <c r="C66" i="9" s="1"/>
  <c r="E66" i="9" s="1"/>
  <c r="U146" i="9"/>
  <c r="C146" i="9" s="1"/>
  <c r="E146" i="9" s="1"/>
  <c r="U62" i="9"/>
  <c r="C62" i="9" s="1"/>
  <c r="E62" i="9" s="1"/>
  <c r="U147" i="9"/>
  <c r="C147" i="9" s="1"/>
  <c r="E147" i="9" s="1"/>
  <c r="U153" i="9"/>
  <c r="C153" i="9" s="1"/>
  <c r="E153" i="9" s="1"/>
  <c r="U149" i="9"/>
  <c r="C149" i="9" s="1"/>
  <c r="E149" i="9" s="1"/>
  <c r="U65" i="9"/>
  <c r="C65" i="9" s="1"/>
  <c r="E65" i="9" s="1"/>
  <c r="U144" i="9"/>
  <c r="C144" i="9" s="1"/>
  <c r="E144" i="9" s="1"/>
  <c r="U152" i="9"/>
  <c r="C152" i="9" s="1"/>
  <c r="E152" i="9" s="1"/>
  <c r="CB4" i="1"/>
  <c r="G6" i="9" s="1"/>
  <c r="CA4" i="1"/>
  <c r="AJ4" i="1"/>
  <c r="AI4" i="1"/>
  <c r="F5" i="11"/>
  <c r="G5" i="11" s="1"/>
  <c r="M5" i="11"/>
  <c r="L5" i="11"/>
  <c r="N5" i="11"/>
  <c r="BZ4" i="1"/>
  <c r="N9" i="10"/>
  <c r="E48" i="10"/>
  <c r="D48" i="10"/>
  <c r="E40" i="11"/>
  <c r="E37" i="11"/>
  <c r="E36" i="11"/>
  <c r="E39" i="11"/>
  <c r="E38" i="11"/>
  <c r="E41" i="11"/>
  <c r="AR3" i="1"/>
  <c r="E35" i="11" s="1"/>
  <c r="D47" i="11"/>
  <c r="BX4" i="1"/>
  <c r="E47" i="11"/>
  <c r="BU4" i="1"/>
  <c r="C64" i="17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D62" i="17" s="1"/>
  <c r="CT4" i="1"/>
  <c r="BV4" i="1"/>
  <c r="E6" i="9" s="1"/>
  <c r="BT4" i="1"/>
  <c r="BR4" i="1"/>
  <c r="BP4" i="1"/>
  <c r="C6" i="9" s="1"/>
  <c r="BN4" i="1"/>
  <c r="BO4" i="1"/>
  <c r="BQ4" i="1"/>
  <c r="F9" i="10"/>
  <c r="C68" i="10" s="1"/>
  <c r="D9" i="10"/>
  <c r="BS4" i="1"/>
  <c r="D6" i="9" s="1"/>
  <c r="K7" i="2"/>
  <c r="G9" i="10"/>
  <c r="D68" i="10" s="1"/>
  <c r="E9" i="10"/>
  <c r="K10" i="2"/>
  <c r="K8" i="2"/>
  <c r="C9" i="10"/>
  <c r="H9" i="10"/>
  <c r="E68" i="10" s="1"/>
  <c r="BW4" i="1"/>
  <c r="BY4" i="1"/>
  <c r="F6" i="9" s="1"/>
  <c r="C47" i="11"/>
  <c r="F35" i="11" s="1"/>
  <c r="F36" i="11" s="1"/>
  <c r="F37" i="11" s="1"/>
  <c r="F38" i="11" s="1"/>
  <c r="F39" i="11" s="1"/>
  <c r="F40" i="11" s="1"/>
  <c r="F41" i="11" s="1"/>
  <c r="F42" i="11" s="1"/>
  <c r="F43" i="11" s="1"/>
  <c r="F44" i="11" s="1"/>
  <c r="F45" i="11" s="1"/>
  <c r="D6" i="11" l="1"/>
  <c r="F101" i="10"/>
  <c r="F121" i="10"/>
  <c r="F96" i="10" s="1"/>
  <c r="D119" i="10"/>
  <c r="G121" i="10"/>
  <c r="G96" i="10" s="1"/>
  <c r="G98" i="10" s="1"/>
  <c r="G101" i="10"/>
  <c r="C104" i="10" s="1"/>
  <c r="N10" i="10"/>
  <c r="N12" i="10"/>
  <c r="N11" i="10"/>
  <c r="V68" i="10"/>
  <c r="W68" i="10"/>
  <c r="U68" i="10"/>
  <c r="AC16" i="20"/>
  <c r="AH16" i="20" s="1"/>
  <c r="AC17" i="20"/>
  <c r="X22" i="20"/>
  <c r="Z24" i="20"/>
  <c r="R34" i="20"/>
  <c r="R33" i="20"/>
  <c r="R32" i="20"/>
  <c r="AD47" i="20"/>
  <c r="AD46" i="20"/>
  <c r="Z23" i="20"/>
  <c r="AC14" i="20"/>
  <c r="Y19" i="20" s="1"/>
  <c r="AD15" i="20"/>
  <c r="AD44" i="20"/>
  <c r="X40" i="20" s="1"/>
  <c r="Z25" i="20"/>
  <c r="AD50" i="20"/>
  <c r="AD49" i="20"/>
  <c r="S30" i="20"/>
  <c r="R27" i="20"/>
  <c r="CD3" i="12"/>
  <c r="CE1" i="12"/>
  <c r="U165" i="9"/>
  <c r="C145" i="9"/>
  <c r="V31" i="20"/>
  <c r="V27" i="20"/>
  <c r="R35" i="20"/>
  <c r="V35" i="20"/>
  <c r="C162" i="10"/>
  <c r="C161" i="10"/>
  <c r="C163" i="10"/>
  <c r="D34" i="9"/>
  <c r="D111" i="9" s="1"/>
  <c r="C34" i="9"/>
  <c r="E46" i="11"/>
  <c r="AT3" i="1"/>
  <c r="E6" i="11"/>
  <c r="H68" i="10"/>
  <c r="G68" i="10"/>
  <c r="F68" i="10"/>
  <c r="AB99" i="10" l="1"/>
  <c r="AD99" i="10" s="1"/>
  <c r="G104" i="10"/>
  <c r="D121" i="10"/>
  <c r="D120" i="10"/>
  <c r="C96" i="10"/>
  <c r="F98" i="10"/>
  <c r="C98" i="10" s="1"/>
  <c r="C101" i="10"/>
  <c r="AB97" i="10" s="1"/>
  <c r="F103" i="10"/>
  <c r="F105" i="10"/>
  <c r="AE43" i="20"/>
  <c r="Z26" i="20"/>
  <c r="X45" i="20"/>
  <c r="R39" i="20"/>
  <c r="Q39" i="20" s="1"/>
  <c r="M40" i="20" s="1"/>
  <c r="R38" i="20"/>
  <c r="Q38" i="20" s="1"/>
  <c r="R37" i="20"/>
  <c r="Q37" i="20" s="1"/>
  <c r="R36" i="20"/>
  <c r="Q36" i="20" s="1"/>
  <c r="R30" i="20"/>
  <c r="Q30" i="20" s="1"/>
  <c r="R29" i="20"/>
  <c r="Q29" i="20" s="1"/>
  <c r="R28" i="20"/>
  <c r="Q28" i="20" s="1"/>
  <c r="AC15" i="20"/>
  <c r="Y22" i="20" s="1"/>
  <c r="X13" i="20"/>
  <c r="X48" i="20"/>
  <c r="AC19" i="20"/>
  <c r="AH19" i="20" s="1"/>
  <c r="AG82" i="20" s="1"/>
  <c r="AG108" i="20" s="1"/>
  <c r="AC20" i="20"/>
  <c r="AC21" i="20"/>
  <c r="G35" i="9"/>
  <c r="E35" i="9"/>
  <c r="E61" i="9" s="1"/>
  <c r="E72" i="9" s="1"/>
  <c r="C61" i="9"/>
  <c r="C72" i="9" s="1"/>
  <c r="C165" i="9"/>
  <c r="F144" i="9" s="1"/>
  <c r="F145" i="9" s="1"/>
  <c r="F146" i="9" s="1"/>
  <c r="F147" i="9" s="1"/>
  <c r="F148" i="9" s="1"/>
  <c r="F149" i="9" s="1"/>
  <c r="F150" i="9" s="1"/>
  <c r="F151" i="9" s="1"/>
  <c r="F152" i="9" s="1"/>
  <c r="F153" i="9" s="1"/>
  <c r="F154" i="9" s="1"/>
  <c r="F155" i="9" s="1"/>
  <c r="F156" i="9" s="1"/>
  <c r="F157" i="9" s="1"/>
  <c r="F158" i="9" s="1"/>
  <c r="F159" i="9" s="1"/>
  <c r="F160" i="9" s="1"/>
  <c r="F161" i="9" s="1"/>
  <c r="F162" i="9" s="1"/>
  <c r="F163" i="9" s="1"/>
  <c r="F164" i="9" s="1"/>
  <c r="E145" i="9"/>
  <c r="E165" i="9" s="1"/>
  <c r="CE3" i="12"/>
  <c r="C13" i="10" s="1"/>
  <c r="CF1" i="12"/>
  <c r="U81" i="20"/>
  <c r="U107" i="20" s="1"/>
  <c r="Q32" i="20"/>
  <c r="Q33" i="20"/>
  <c r="Q34" i="20"/>
  <c r="D161" i="10"/>
  <c r="D163" i="10"/>
  <c r="D162" i="10"/>
  <c r="F6" i="11"/>
  <c r="G6" i="11" s="1"/>
  <c r="N6" i="11"/>
  <c r="L6" i="11"/>
  <c r="M6" i="11"/>
  <c r="AU3" i="1"/>
  <c r="C111" i="9"/>
  <c r="F99" i="9" s="1"/>
  <c r="F100" i="9" s="1"/>
  <c r="F101" i="9" s="1"/>
  <c r="F102" i="9" s="1"/>
  <c r="F103" i="9" s="1"/>
  <c r="F104" i="9" s="1"/>
  <c r="F105" i="9" s="1"/>
  <c r="F106" i="9" s="1"/>
  <c r="F107" i="9" s="1"/>
  <c r="F108" i="9" s="1"/>
  <c r="F109" i="9" s="1"/>
  <c r="E34" i="9"/>
  <c r="E111" i="9" s="1"/>
  <c r="AC24" i="20" l="1"/>
  <c r="Y31" i="20" s="1"/>
  <c r="AA72" i="20"/>
  <c r="AC22" i="20"/>
  <c r="AH22" i="20" s="1"/>
  <c r="AG66" i="20" s="1"/>
  <c r="AG92" i="20" s="1"/>
  <c r="AC26" i="20"/>
  <c r="AC72" i="20" s="1"/>
  <c r="AC98" i="20" s="1"/>
  <c r="AC25" i="20"/>
  <c r="AC23" i="20"/>
  <c r="Y27" i="20" s="1"/>
  <c r="CG1" i="12"/>
  <c r="CF3" i="12"/>
  <c r="D13" i="10" s="1"/>
  <c r="L31" i="20"/>
  <c r="L27" i="20"/>
  <c r="M45" i="20"/>
  <c r="Q42" i="20"/>
  <c r="T42" i="20" s="1"/>
  <c r="V67" i="20" s="1"/>
  <c r="V93" i="20" s="1"/>
  <c r="Q40" i="20"/>
  <c r="V40" i="20" s="1"/>
  <c r="U67" i="20" s="1"/>
  <c r="U93" i="20" s="1"/>
  <c r="Q44" i="20"/>
  <c r="M57" i="20" s="1"/>
  <c r="Q41" i="20"/>
  <c r="Q43" i="20"/>
  <c r="L35" i="20"/>
  <c r="E162" i="10"/>
  <c r="H162" i="10" s="1"/>
  <c r="E161" i="10"/>
  <c r="G161" i="10" s="1"/>
  <c r="E163" i="10"/>
  <c r="H163" i="10" s="1"/>
  <c r="AV3" i="1"/>
  <c r="AC77" i="20" l="1"/>
  <c r="AC103" i="20" s="1"/>
  <c r="Y35" i="20"/>
  <c r="AE28" i="20" s="1"/>
  <c r="AE29" i="20" s="1"/>
  <c r="AA98" i="20"/>
  <c r="AA78" i="20"/>
  <c r="AA104" i="20" s="1"/>
  <c r="M195" i="10"/>
  <c r="M205" i="10"/>
  <c r="M206" i="10"/>
  <c r="M194" i="10"/>
  <c r="M202" i="10"/>
  <c r="M199" i="10"/>
  <c r="M196" i="10"/>
  <c r="M200" i="10"/>
  <c r="M204" i="10"/>
  <c r="CG3" i="12"/>
  <c r="M201" i="10"/>
  <c r="M197" i="10"/>
  <c r="CH1" i="12"/>
  <c r="M198" i="10"/>
  <c r="M203" i="10"/>
  <c r="M55" i="20"/>
  <c r="Q58" i="20"/>
  <c r="T58" i="20" s="1"/>
  <c r="Q57" i="20"/>
  <c r="T57" i="20" s="1"/>
  <c r="Q47" i="20"/>
  <c r="M48" i="20" s="1"/>
  <c r="S80" i="20"/>
  <c r="S106" i="20" s="1"/>
  <c r="Q45" i="20"/>
  <c r="V45" i="20" s="1"/>
  <c r="Q46" i="20"/>
  <c r="V46" i="20" s="1"/>
  <c r="F162" i="10"/>
  <c r="G162" i="10"/>
  <c r="G163" i="10"/>
  <c r="F161" i="10"/>
  <c r="H161" i="10"/>
  <c r="F163" i="10"/>
  <c r="AW3" i="1"/>
  <c r="AC35" i="20" l="1"/>
  <c r="AC31" i="20"/>
  <c r="AC27" i="20"/>
  <c r="Q53" i="20"/>
  <c r="T74" i="20" s="1"/>
  <c r="T100" i="20" s="1"/>
  <c r="C195" i="10"/>
  <c r="C206" i="10"/>
  <c r="C205" i="10"/>
  <c r="C157" i="10"/>
  <c r="C203" i="10"/>
  <c r="C196" i="10"/>
  <c r="C156" i="10"/>
  <c r="C159" i="10"/>
  <c r="C201" i="10"/>
  <c r="C199" i="10"/>
  <c r="C160" i="10"/>
  <c r="C194" i="10"/>
  <c r="C197" i="10"/>
  <c r="CH3" i="12"/>
  <c r="F13" i="10" s="1"/>
  <c r="C69" i="10" s="1"/>
  <c r="C155" i="10" s="1"/>
  <c r="C198" i="10"/>
  <c r="C200" i="10"/>
  <c r="CI1" i="12"/>
  <c r="C204" i="10"/>
  <c r="C158" i="10"/>
  <c r="C202" i="10"/>
  <c r="M215" i="10"/>
  <c r="M13" i="10"/>
  <c r="E13" i="10"/>
  <c r="U80" i="20"/>
  <c r="U106" i="20" s="1"/>
  <c r="Q48" i="20"/>
  <c r="V48" i="20" s="1"/>
  <c r="Q49" i="20"/>
  <c r="T49" i="20" s="1"/>
  <c r="Q50" i="20"/>
  <c r="M51" i="20" s="1"/>
  <c r="AX3" i="1"/>
  <c r="C166" i="10" l="1"/>
  <c r="R53" i="20"/>
  <c r="R52" i="20" s="1"/>
  <c r="M54" i="20"/>
  <c r="Q54" i="20" s="1"/>
  <c r="T54" i="20" s="1"/>
  <c r="AD27" i="20"/>
  <c r="AE30" i="20"/>
  <c r="AH27" i="20"/>
  <c r="AD31" i="20"/>
  <c r="AH31" i="20"/>
  <c r="AD35" i="20"/>
  <c r="AH35" i="20"/>
  <c r="C215" i="10"/>
  <c r="D195" i="10"/>
  <c r="D206" i="10"/>
  <c r="D205" i="10"/>
  <c r="D196" i="10"/>
  <c r="D204" i="10"/>
  <c r="CJ1" i="12"/>
  <c r="D202" i="10"/>
  <c r="D160" i="10"/>
  <c r="D197" i="10"/>
  <c r="D199" i="10"/>
  <c r="CI3" i="12"/>
  <c r="G13" i="10" s="1"/>
  <c r="D69" i="10" s="1"/>
  <c r="D198" i="10"/>
  <c r="D156" i="10"/>
  <c r="D194" i="10"/>
  <c r="D200" i="10"/>
  <c r="D158" i="10"/>
  <c r="D159" i="10"/>
  <c r="D201" i="10"/>
  <c r="D203" i="10"/>
  <c r="D157" i="10"/>
  <c r="S77" i="20"/>
  <c r="S103" i="20" s="1"/>
  <c r="Q51" i="20"/>
  <c r="V51" i="20" s="1"/>
  <c r="AY3" i="1"/>
  <c r="Q55" i="20" l="1"/>
  <c r="T55" i="20" s="1"/>
  <c r="V71" i="20" s="1"/>
  <c r="AD37" i="20"/>
  <c r="AC37" i="20" s="1"/>
  <c r="AD39" i="20"/>
  <c r="AC39" i="20" s="1"/>
  <c r="Y40" i="20" s="1"/>
  <c r="AD38" i="20"/>
  <c r="AC38" i="20" s="1"/>
  <c r="AD36" i="20"/>
  <c r="AC36" i="20" s="1"/>
  <c r="AD34" i="20"/>
  <c r="AC34" i="20" s="1"/>
  <c r="AD32" i="20"/>
  <c r="AC32" i="20" s="1"/>
  <c r="AD33" i="20"/>
  <c r="AC33" i="20" s="1"/>
  <c r="AG81" i="20"/>
  <c r="AG107" i="20" s="1"/>
  <c r="AD29" i="20"/>
  <c r="AC29" i="20" s="1"/>
  <c r="AD30" i="20"/>
  <c r="AC30" i="20" s="1"/>
  <c r="AD28" i="20"/>
  <c r="AC28" i="20" s="1"/>
  <c r="D215" i="10"/>
  <c r="E195" i="10"/>
  <c r="G195" i="10" s="1"/>
  <c r="E205" i="10"/>
  <c r="H205" i="10" s="1"/>
  <c r="E206" i="10"/>
  <c r="G206" i="10" s="1"/>
  <c r="E157" i="10"/>
  <c r="G157" i="10" s="1"/>
  <c r="E200" i="10"/>
  <c r="H200" i="10" s="1"/>
  <c r="E204" i="10"/>
  <c r="H204" i="10" s="1"/>
  <c r="E202" i="10"/>
  <c r="H202" i="10" s="1"/>
  <c r="E194" i="10"/>
  <c r="CK1" i="12"/>
  <c r="E197" i="10"/>
  <c r="H197" i="10" s="1"/>
  <c r="E160" i="10"/>
  <c r="F160" i="10" s="1"/>
  <c r="E159" i="10"/>
  <c r="H159" i="10" s="1"/>
  <c r="E203" i="10"/>
  <c r="H203" i="10" s="1"/>
  <c r="E198" i="10"/>
  <c r="H198" i="10" s="1"/>
  <c r="E196" i="10"/>
  <c r="G196" i="10" s="1"/>
  <c r="E199" i="10"/>
  <c r="H199" i="10" s="1"/>
  <c r="E158" i="10"/>
  <c r="F158" i="10" s="1"/>
  <c r="E201" i="10"/>
  <c r="CJ3" i="12"/>
  <c r="H13" i="10" s="1"/>
  <c r="E69" i="10" s="1"/>
  <c r="E156" i="10"/>
  <c r="H156" i="10" s="1"/>
  <c r="D155" i="10"/>
  <c r="Q52" i="20"/>
  <c r="T52" i="20" s="1"/>
  <c r="V77" i="20" s="1"/>
  <c r="V103" i="20" s="1"/>
  <c r="L51" i="20"/>
  <c r="V59" i="20"/>
  <c r="U77" i="20"/>
  <c r="AZ3" i="1"/>
  <c r="V69" i="10" l="1"/>
  <c r="U69" i="10"/>
  <c r="W69" i="10"/>
  <c r="V97" i="20"/>
  <c r="V109" i="20" s="1"/>
  <c r="G205" i="10"/>
  <c r="G156" i="10"/>
  <c r="X27" i="20"/>
  <c r="X35" i="20"/>
  <c r="G199" i="10"/>
  <c r="Y45" i="20"/>
  <c r="G197" i="10"/>
  <c r="G202" i="10"/>
  <c r="AC42" i="20"/>
  <c r="AF42" i="20" s="1"/>
  <c r="AH67" i="20" s="1"/>
  <c r="AH93" i="20" s="1"/>
  <c r="AC40" i="20"/>
  <c r="AH40" i="20" s="1"/>
  <c r="AG67" i="20" s="1"/>
  <c r="AG93" i="20" s="1"/>
  <c r="AC44" i="20"/>
  <c r="Y57" i="20" s="1"/>
  <c r="AC41" i="20"/>
  <c r="AC43" i="20"/>
  <c r="X31" i="20"/>
  <c r="V83" i="20"/>
  <c r="W71" i="20" s="1"/>
  <c r="F69" i="10"/>
  <c r="E155" i="10"/>
  <c r="F155" i="10" s="1"/>
  <c r="H69" i="10"/>
  <c r="G160" i="10"/>
  <c r="H160" i="10"/>
  <c r="H206" i="10"/>
  <c r="F206" i="10"/>
  <c r="F199" i="10"/>
  <c r="G201" i="10"/>
  <c r="H201" i="10"/>
  <c r="F156" i="10"/>
  <c r="F159" i="10"/>
  <c r="F203" i="10"/>
  <c r="F198" i="10"/>
  <c r="G158" i="10"/>
  <c r="H158" i="10"/>
  <c r="CL1" i="12"/>
  <c r="CK3" i="12"/>
  <c r="H195" i="10"/>
  <c r="F195" i="10"/>
  <c r="F197" i="10"/>
  <c r="G200" i="10"/>
  <c r="F200" i="10"/>
  <c r="G204" i="10"/>
  <c r="H157" i="10"/>
  <c r="F157" i="10"/>
  <c r="G69" i="10"/>
  <c r="D166" i="10"/>
  <c r="T59" i="20"/>
  <c r="L59" i="20" s="1"/>
  <c r="F204" i="10"/>
  <c r="F205" i="10"/>
  <c r="F194" i="10"/>
  <c r="H194" i="10"/>
  <c r="E215" i="10"/>
  <c r="I194" i="10" s="1"/>
  <c r="I195" i="10" s="1"/>
  <c r="I196" i="10" s="1"/>
  <c r="I197" i="10" s="1"/>
  <c r="I198" i="10" s="1"/>
  <c r="I199" i="10" s="1"/>
  <c r="I200" i="10" s="1"/>
  <c r="I201" i="10" s="1"/>
  <c r="I202" i="10" s="1"/>
  <c r="I203" i="10" s="1"/>
  <c r="I204" i="10" s="1"/>
  <c r="I205" i="10" s="1"/>
  <c r="I206" i="10" s="1"/>
  <c r="I207" i="10" s="1"/>
  <c r="I208" i="10" s="1"/>
  <c r="I209" i="10" s="1"/>
  <c r="I210" i="10" s="1"/>
  <c r="I211" i="10" s="1"/>
  <c r="I212" i="10" s="1"/>
  <c r="I213" i="10" s="1"/>
  <c r="I214" i="10" s="1"/>
  <c r="G194" i="10"/>
  <c r="F202" i="10"/>
  <c r="G203" i="10"/>
  <c r="G159" i="10"/>
  <c r="G198" i="10"/>
  <c r="H196" i="10"/>
  <c r="F196" i="10"/>
  <c r="F201" i="10"/>
  <c r="U83" i="20"/>
  <c r="U103" i="20"/>
  <c r="U109" i="20" s="1"/>
  <c r="BA3" i="1"/>
  <c r="AC58" i="20" l="1"/>
  <c r="AF58" i="20" s="1"/>
  <c r="AC57" i="20"/>
  <c r="AF57" i="20" s="1"/>
  <c r="AC45" i="20"/>
  <c r="AH45" i="20" s="1"/>
  <c r="AE80" i="20"/>
  <c r="AE106" i="20" s="1"/>
  <c r="AC46" i="20"/>
  <c r="AH46" i="20" s="1"/>
  <c r="AC47" i="20"/>
  <c r="Y48" i="20" s="1"/>
  <c r="Y55" i="20"/>
  <c r="AC53" i="20" s="1"/>
  <c r="Y54" i="20" s="1"/>
  <c r="W83" i="20"/>
  <c r="G215" i="10"/>
  <c r="G155" i="10"/>
  <c r="E166" i="10"/>
  <c r="H155" i="10"/>
  <c r="H215" i="10"/>
  <c r="F215" i="10"/>
  <c r="CL3" i="12"/>
  <c r="CM1" i="12"/>
  <c r="BB3" i="1"/>
  <c r="AG80" i="20" l="1"/>
  <c r="AG106" i="20" s="1"/>
  <c r="AC48" i="20"/>
  <c r="AH48" i="20" s="1"/>
  <c r="AC50" i="20"/>
  <c r="Y51" i="20" s="1"/>
  <c r="AD53" i="20" s="1"/>
  <c r="AC49" i="20"/>
  <c r="AF49" i="20" s="1"/>
  <c r="AC55" i="20"/>
  <c r="AF55" i="20" s="1"/>
  <c r="AC54" i="20"/>
  <c r="AF54" i="20" s="1"/>
  <c r="AF74" i="20"/>
  <c r="AF100" i="20" s="1"/>
  <c r="G166" i="10"/>
  <c r="H166" i="10"/>
  <c r="F166" i="10"/>
  <c r="CN1" i="12"/>
  <c r="CM3" i="12"/>
  <c r="BC3" i="1"/>
  <c r="AH71" i="20" l="1"/>
  <c r="AH97" i="20" s="1"/>
  <c r="AD52" i="20"/>
  <c r="AC51" i="20"/>
  <c r="AH51" i="20" s="1"/>
  <c r="AH59" i="20" s="1"/>
  <c r="AE77" i="20"/>
  <c r="AE103" i="20" s="1"/>
  <c r="CO1" i="12"/>
  <c r="CN3" i="12"/>
  <c r="BD3" i="1"/>
  <c r="AG77" i="20" l="1"/>
  <c r="AG103" i="20" s="1"/>
  <c r="AG109" i="20" s="1"/>
  <c r="X51" i="20"/>
  <c r="AC52" i="20"/>
  <c r="AF52" i="20" s="1"/>
  <c r="CO3" i="12"/>
  <c r="CP1" i="12"/>
  <c r="BE3" i="1"/>
  <c r="AG83" i="20" l="1"/>
  <c r="AH77" i="20"/>
  <c r="AF59" i="20"/>
  <c r="X59" i="20" s="1"/>
  <c r="CQ1" i="12"/>
  <c r="CR1" i="12" s="1"/>
  <c r="CP3" i="12"/>
  <c r="BF3" i="1"/>
  <c r="AH103" i="20" l="1"/>
  <c r="AH109" i="20" s="1"/>
  <c r="AH83" i="20"/>
  <c r="CS1" i="12"/>
  <c r="CR3" i="12"/>
  <c r="BG3" i="1"/>
  <c r="AI83" i="20" l="1"/>
  <c r="AI71" i="20"/>
  <c r="CS3" i="12"/>
  <c r="CT3" i="12" s="1"/>
  <c r="CT1" i="12"/>
  <c r="L81" i="11"/>
  <c r="L80" i="11"/>
  <c r="L82" i="11"/>
  <c r="BH3" i="1"/>
  <c r="CU1" i="12" l="1"/>
  <c r="CV1" i="12" s="1"/>
  <c r="K80" i="11"/>
  <c r="K81" i="11"/>
  <c r="K82" i="11"/>
  <c r="BJ3" i="1"/>
  <c r="BI3" i="1"/>
  <c r="CW1" i="12" l="1"/>
  <c r="CV3" i="12"/>
  <c r="F27" i="15"/>
  <c r="J80" i="11"/>
  <c r="J82" i="11"/>
  <c r="J81" i="11"/>
  <c r="BK3" i="1"/>
  <c r="G104" i="9"/>
  <c r="G103" i="9"/>
  <c r="G105" i="9"/>
  <c r="G101" i="9"/>
  <c r="G100" i="9"/>
  <c r="G102" i="9"/>
  <c r="BN3" i="1"/>
  <c r="CX1" i="12" l="1"/>
  <c r="CY1" i="12" s="1"/>
  <c r="CW3" i="12"/>
  <c r="I80" i="11"/>
  <c r="I82" i="11"/>
  <c r="I81" i="11"/>
  <c r="BM3" i="1"/>
  <c r="BL3" i="1"/>
  <c r="H104" i="9"/>
  <c r="H103" i="9"/>
  <c r="H105" i="9"/>
  <c r="H101" i="9"/>
  <c r="H100" i="9"/>
  <c r="H102" i="9"/>
  <c r="BO3" i="1"/>
  <c r="L76" i="11" l="1"/>
  <c r="L78" i="11"/>
  <c r="L75" i="11"/>
  <c r="L77" i="11"/>
  <c r="CY3" i="12"/>
  <c r="L79" i="11"/>
  <c r="CZ1" i="12"/>
  <c r="H82" i="11"/>
  <c r="H80" i="11"/>
  <c r="H81" i="11"/>
  <c r="I104" i="9"/>
  <c r="I103" i="9"/>
  <c r="I105" i="9"/>
  <c r="I100" i="9"/>
  <c r="I101" i="9"/>
  <c r="BP3" i="1"/>
  <c r="C5" i="9" s="1"/>
  <c r="I102" i="9"/>
  <c r="G6" i="17" l="1"/>
  <c r="L74" i="11"/>
  <c r="L85" i="11" s="1"/>
  <c r="L86" i="11"/>
  <c r="L18" i="15"/>
  <c r="L17" i="15"/>
  <c r="L14" i="15"/>
  <c r="CZ3" i="12"/>
  <c r="L15" i="15"/>
  <c r="L6" i="15"/>
  <c r="L8" i="15"/>
  <c r="K77" i="11"/>
  <c r="K76" i="11"/>
  <c r="DA1" i="12"/>
  <c r="K79" i="11"/>
  <c r="K75" i="11"/>
  <c r="L10" i="15"/>
  <c r="L7" i="15"/>
  <c r="L9" i="15"/>
  <c r="K78" i="11"/>
  <c r="L11" i="15"/>
  <c r="L16" i="15"/>
  <c r="L12" i="15"/>
  <c r="L13" i="15"/>
  <c r="J104" i="9"/>
  <c r="J105" i="9"/>
  <c r="J103" i="9"/>
  <c r="J102" i="9"/>
  <c r="J101" i="9"/>
  <c r="J100" i="9"/>
  <c r="BQ3" i="1"/>
  <c r="K86" i="11" l="1"/>
  <c r="K74" i="11"/>
  <c r="K85" i="11" s="1"/>
  <c r="F6" i="17"/>
  <c r="K18" i="15"/>
  <c r="K17" i="15"/>
  <c r="K15" i="15"/>
  <c r="K14" i="15"/>
  <c r="K6" i="15"/>
  <c r="K12" i="15"/>
  <c r="K11" i="15"/>
  <c r="K10" i="15"/>
  <c r="DB1" i="12"/>
  <c r="J75" i="11"/>
  <c r="J78" i="11"/>
  <c r="J77" i="11"/>
  <c r="K7" i="15"/>
  <c r="K13" i="15"/>
  <c r="K8" i="15"/>
  <c r="DA3" i="12"/>
  <c r="J76" i="11"/>
  <c r="K9" i="15"/>
  <c r="J79" i="11"/>
  <c r="K16" i="15"/>
  <c r="K104" i="9"/>
  <c r="K103" i="9"/>
  <c r="K105" i="9"/>
  <c r="K102" i="9"/>
  <c r="K101" i="9"/>
  <c r="K100" i="9"/>
  <c r="BR3" i="1"/>
  <c r="J86" i="11" l="1"/>
  <c r="J74" i="11"/>
  <c r="J85" i="11" s="1"/>
  <c r="E6" i="17"/>
  <c r="J17" i="15"/>
  <c r="J18" i="15"/>
  <c r="I75" i="11"/>
  <c r="DB3" i="12"/>
  <c r="J8" i="15"/>
  <c r="J15" i="15"/>
  <c r="J6" i="15"/>
  <c r="DC1" i="12"/>
  <c r="J7" i="15"/>
  <c r="J10" i="15"/>
  <c r="I79" i="11"/>
  <c r="J13" i="15"/>
  <c r="I76" i="11"/>
  <c r="J11" i="15"/>
  <c r="J16" i="15"/>
  <c r="I77" i="11"/>
  <c r="J14" i="15"/>
  <c r="I78" i="11"/>
  <c r="J9" i="15"/>
  <c r="J12" i="15"/>
  <c r="L104" i="9"/>
  <c r="L105" i="9"/>
  <c r="L103" i="9"/>
  <c r="L102" i="9"/>
  <c r="L101" i="9"/>
  <c r="L100" i="9"/>
  <c r="BS3" i="1"/>
  <c r="D5" i="9" s="1"/>
  <c r="D6" i="17" l="1"/>
  <c r="I74" i="11"/>
  <c r="I85" i="11" s="1"/>
  <c r="I86" i="11"/>
  <c r="I18" i="15"/>
  <c r="I17" i="15"/>
  <c r="DD1" i="12"/>
  <c r="DE1" i="12" s="1"/>
  <c r="I16" i="15"/>
  <c r="I9" i="15"/>
  <c r="I13" i="15"/>
  <c r="I11" i="15"/>
  <c r="H79" i="11"/>
  <c r="I6" i="15"/>
  <c r="H76" i="11"/>
  <c r="I12" i="15"/>
  <c r="I10" i="15"/>
  <c r="H77" i="11"/>
  <c r="I15" i="15"/>
  <c r="H75" i="11"/>
  <c r="I8" i="15"/>
  <c r="H78" i="11"/>
  <c r="I14" i="15"/>
  <c r="I7" i="15"/>
  <c r="DC3" i="12"/>
  <c r="M104" i="9"/>
  <c r="M103" i="9"/>
  <c r="M105" i="9"/>
  <c r="M102" i="9"/>
  <c r="M101" i="9"/>
  <c r="M100" i="9"/>
  <c r="BT3" i="1"/>
  <c r="C6" i="17" l="1"/>
  <c r="H74" i="11"/>
  <c r="H85" i="11" s="1"/>
  <c r="DF1" i="12"/>
  <c r="DE3" i="12"/>
  <c r="H86" i="11"/>
  <c r="N104" i="9"/>
  <c r="N103" i="9"/>
  <c r="N105" i="9"/>
  <c r="N100" i="9"/>
  <c r="N101" i="9"/>
  <c r="N102" i="9"/>
  <c r="BU3" i="1"/>
  <c r="DG1" i="12" l="1"/>
  <c r="DF3" i="12"/>
  <c r="DI3" i="12" s="1"/>
  <c r="C70" i="8" s="1"/>
  <c r="O104" i="9"/>
  <c r="O105" i="9"/>
  <c r="O103" i="9"/>
  <c r="O102" i="9"/>
  <c r="O100" i="9"/>
  <c r="BV3" i="1"/>
  <c r="E5" i="9" s="1"/>
  <c r="O101" i="9"/>
  <c r="DG3" i="12" l="1"/>
  <c r="DH1" i="12"/>
  <c r="P104" i="9"/>
  <c r="P105" i="9"/>
  <c r="P103" i="9"/>
  <c r="P100" i="9"/>
  <c r="P102" i="9"/>
  <c r="P101" i="9"/>
  <c r="BW3" i="1"/>
  <c r="DH3" i="12" l="1"/>
  <c r="DJ3" i="12" s="1"/>
  <c r="D70" i="8" s="1"/>
  <c r="DI1" i="12"/>
  <c r="DJ1" i="12" s="1"/>
  <c r="DK1" i="12" s="1"/>
  <c r="DL1" i="12" s="1"/>
  <c r="Q104" i="9"/>
  <c r="D104" i="9" s="1"/>
  <c r="Q103" i="9"/>
  <c r="D103" i="9" s="1"/>
  <c r="Q105" i="9"/>
  <c r="D105" i="9" s="1"/>
  <c r="Q102" i="9"/>
  <c r="D102" i="9" s="1"/>
  <c r="Q101" i="9"/>
  <c r="D101" i="9" s="1"/>
  <c r="Q100" i="9"/>
  <c r="D100" i="9" s="1"/>
  <c r="BX3" i="1"/>
  <c r="DM1" i="12" l="1"/>
  <c r="DL3" i="12"/>
  <c r="BZ3" i="1"/>
  <c r="R104" i="9"/>
  <c r="R103" i="9"/>
  <c r="R105" i="9"/>
  <c r="R100" i="9"/>
  <c r="C100" i="9" s="1"/>
  <c r="R101" i="9"/>
  <c r="R102" i="9"/>
  <c r="BY3" i="1"/>
  <c r="F5" i="9" s="1"/>
  <c r="DN1" i="12" l="1"/>
  <c r="DM3" i="12"/>
  <c r="C103" i="9"/>
  <c r="E103" i="9" s="1"/>
  <c r="C104" i="9"/>
  <c r="E104" i="9" s="1"/>
  <c r="C102" i="9"/>
  <c r="E102" i="9" s="1"/>
  <c r="C105" i="9"/>
  <c r="E105" i="9" s="1"/>
  <c r="C101" i="9"/>
  <c r="E101" i="9" s="1"/>
  <c r="E100" i="9"/>
  <c r="CB3" i="1"/>
  <c r="G5" i="9" s="1"/>
  <c r="C33" i="9" s="1"/>
  <c r="G33" i="9" s="1"/>
  <c r="CA3" i="1"/>
  <c r="DO1" i="12" l="1"/>
  <c r="DN3" i="12"/>
  <c r="C99" i="9"/>
  <c r="C110" i="9" s="1"/>
  <c r="D33" i="9"/>
  <c r="D99" i="9" s="1"/>
  <c r="D110" i="9" s="1"/>
  <c r="CE3" i="1"/>
  <c r="DO3" i="12" l="1"/>
  <c r="DP1" i="12"/>
  <c r="E33" i="9"/>
  <c r="E99" i="9" s="1"/>
  <c r="E110" i="9" s="1"/>
  <c r="CF3" i="1"/>
  <c r="DP3" i="12" l="1"/>
  <c r="DQ1" i="12"/>
  <c r="CG3" i="1"/>
  <c r="DR1" i="12" l="1"/>
  <c r="DQ3" i="12"/>
  <c r="CH3" i="1"/>
  <c r="DS1" i="12" l="1"/>
  <c r="DR3" i="12"/>
  <c r="CI3" i="1"/>
  <c r="DT1" i="12" l="1"/>
  <c r="DS3" i="12"/>
  <c r="CJ3" i="1"/>
  <c r="DT3" i="12" l="1"/>
  <c r="DU1" i="12"/>
  <c r="DV1" i="12" s="1"/>
  <c r="CK3" i="1"/>
  <c r="C5" i="10" s="1"/>
  <c r="DW1" i="12" l="1"/>
  <c r="DV3" i="12"/>
  <c r="CL3" i="1"/>
  <c r="D5" i="10" s="1"/>
  <c r="DW3" i="12" l="1"/>
  <c r="DX1" i="12"/>
  <c r="CM3" i="1"/>
  <c r="E5" i="10" s="1"/>
  <c r="DY1" i="12" l="1"/>
  <c r="DX3" i="12"/>
  <c r="CN3" i="1"/>
  <c r="F5" i="10" s="1"/>
  <c r="C67" i="10" s="1"/>
  <c r="L195" i="10" l="1"/>
  <c r="L205" i="10"/>
  <c r="L206" i="10"/>
  <c r="L198" i="10"/>
  <c r="L197" i="10"/>
  <c r="DZ1" i="12"/>
  <c r="L202" i="10"/>
  <c r="DY3" i="12"/>
  <c r="L13" i="10" s="1"/>
  <c r="L204" i="10"/>
  <c r="L199" i="10"/>
  <c r="L196" i="10"/>
  <c r="L201" i="10"/>
  <c r="L200" i="10"/>
  <c r="L194" i="10"/>
  <c r="L203" i="10"/>
  <c r="CO3" i="1"/>
  <c r="G5" i="10" s="1"/>
  <c r="D67" i="10" s="1"/>
  <c r="L215" i="10" l="1"/>
  <c r="DZ3" i="12"/>
  <c r="EA1" i="12"/>
  <c r="CP3" i="1"/>
  <c r="H5" i="10" s="1"/>
  <c r="E67" i="10" s="1"/>
  <c r="Y103" i="10" l="1"/>
  <c r="V67" i="10"/>
  <c r="H67" i="10"/>
  <c r="W67" i="10"/>
  <c r="U67" i="10"/>
  <c r="EA3" i="12"/>
  <c r="EB1" i="12"/>
  <c r="F67" i="10"/>
  <c r="CR3" i="1"/>
  <c r="G67" i="10"/>
  <c r="Y100" i="10" l="1"/>
  <c r="EC1" i="12"/>
  <c r="EB3" i="12"/>
  <c r="CS3" i="1"/>
  <c r="CT3" i="1" s="1"/>
  <c r="ED1" i="12" l="1"/>
  <c r="EC3" i="12"/>
  <c r="CV3" i="1"/>
  <c r="EE1" i="12" l="1"/>
  <c r="ED3" i="12"/>
  <c r="G5" i="17"/>
  <c r="H7" i="15" s="1"/>
  <c r="H8" i="15" s="1"/>
  <c r="H9" i="15" s="1"/>
  <c r="H10" i="15" s="1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L35" i="11"/>
  <c r="L46" i="11" s="1"/>
  <c r="K36" i="11"/>
  <c r="K38" i="11"/>
  <c r="K41" i="11"/>
  <c r="K40" i="11"/>
  <c r="K39" i="11"/>
  <c r="K37" i="11"/>
  <c r="CW3" i="1"/>
  <c r="EE3" i="12" l="1"/>
  <c r="EF1" i="12"/>
  <c r="M27" i="15"/>
  <c r="K47" i="11"/>
  <c r="J38" i="11"/>
  <c r="J41" i="11"/>
  <c r="J40" i="11"/>
  <c r="J39" i="11"/>
  <c r="J37" i="11"/>
  <c r="J36" i="11"/>
  <c r="CX3" i="1"/>
  <c r="F5" i="17"/>
  <c r="L27" i="15" s="1"/>
  <c r="K35" i="11"/>
  <c r="K46" i="11" s="1"/>
  <c r="EG1" i="12" l="1"/>
  <c r="EF3" i="12"/>
  <c r="J47" i="11"/>
  <c r="I38" i="11"/>
  <c r="I41" i="11"/>
  <c r="I40" i="11"/>
  <c r="I39" i="11"/>
  <c r="I37" i="11"/>
  <c r="I36" i="11"/>
  <c r="CY3" i="1"/>
  <c r="E5" i="17"/>
  <c r="K27" i="15" s="1"/>
  <c r="J35" i="11"/>
  <c r="J46" i="11" s="1"/>
  <c r="EH1" i="12" l="1"/>
  <c r="EG3" i="12"/>
  <c r="I47" i="11"/>
  <c r="H41" i="11"/>
  <c r="H39" i="11"/>
  <c r="H37" i="11"/>
  <c r="H40" i="11"/>
  <c r="H38" i="11"/>
  <c r="H36" i="11"/>
  <c r="CZ3" i="1"/>
  <c r="D5" i="17"/>
  <c r="J27" i="15" s="1"/>
  <c r="I35" i="11"/>
  <c r="I46" i="11" s="1"/>
  <c r="EI1" i="12" l="1"/>
  <c r="H47" i="11"/>
  <c r="DB3" i="1"/>
  <c r="C67" i="8" s="1"/>
  <c r="H35" i="11"/>
  <c r="H46" i="11" s="1"/>
  <c r="C5" i="17"/>
  <c r="I27" i="15" s="1"/>
  <c r="K195" i="10" l="1"/>
  <c r="N195" i="10" s="1"/>
  <c r="K206" i="10"/>
  <c r="N206" i="10" s="1"/>
  <c r="K205" i="10"/>
  <c r="N205" i="10" s="1"/>
  <c r="K196" i="10"/>
  <c r="N196" i="10" s="1"/>
  <c r="K198" i="10"/>
  <c r="N198" i="10" s="1"/>
  <c r="K200" i="10"/>
  <c r="N200" i="10" s="1"/>
  <c r="K201" i="10"/>
  <c r="N201" i="10" s="1"/>
  <c r="K203" i="10"/>
  <c r="N203" i="10" s="1"/>
  <c r="K197" i="10"/>
  <c r="N197" i="10" s="1"/>
  <c r="K204" i="10"/>
  <c r="N204" i="10" s="1"/>
  <c r="K194" i="10"/>
  <c r="K202" i="10"/>
  <c r="N202" i="10" s="1"/>
  <c r="K199" i="10"/>
  <c r="N199" i="10" s="1"/>
  <c r="EI3" i="12"/>
  <c r="K13" i="10" s="1"/>
  <c r="DC3" i="1"/>
  <c r="D67" i="8" s="1"/>
  <c r="C49" i="10" l="1"/>
  <c r="D49" i="10"/>
  <c r="N13" i="10"/>
  <c r="E49" i="10"/>
  <c r="N194" i="10"/>
  <c r="N215" i="10" s="1"/>
  <c r="K215" i="10"/>
  <c r="DE3" i="1"/>
  <c r="DF3" i="1" l="1"/>
  <c r="DG3" i="1" l="1"/>
  <c r="DH3" i="1" l="1"/>
  <c r="DI3" i="1" l="1"/>
  <c r="DJ3" i="1" l="1"/>
  <c r="DK3" i="1" l="1"/>
  <c r="DM3" i="1" l="1"/>
  <c r="DL3" i="1"/>
  <c r="I74" i="20" l="1"/>
  <c r="I100" i="20" s="1"/>
  <c r="F55" i="20"/>
  <c r="I55" i="20" s="1"/>
  <c r="I61" i="20" s="1"/>
  <c r="F54" i="20"/>
  <c r="I54" i="20" s="1"/>
  <c r="K71" i="20" l="1"/>
  <c r="K97" i="20" s="1"/>
  <c r="K109" i="20" s="1"/>
  <c r="I59" i="20"/>
  <c r="A59" i="20" s="1"/>
  <c r="K83" i="20" l="1"/>
  <c r="L83" i="20" s="1"/>
  <c r="C105" i="10"/>
  <c r="AB101" i="10" s="1"/>
  <c r="C103" i="10"/>
  <c r="AB98" i="10" s="1"/>
  <c r="AB104" i="10" l="1"/>
  <c r="AD98" i="10"/>
  <c r="AB103" i="10"/>
  <c r="C99" i="10"/>
  <c r="AC101" i="10" s="1"/>
  <c r="AC104" i="10" s="1"/>
  <c r="AB102" i="10" l="1"/>
  <c r="Y96" i="10" s="1"/>
  <c r="Y105" i="10" s="1"/>
  <c r="F106" i="10"/>
  <c r="AD101" i="10"/>
  <c r="AD104" i="10" s="1"/>
  <c r="Y97" i="10" l="1"/>
  <c r="Y106" i="10" s="1"/>
  <c r="Y99" i="10"/>
  <c r="Y108" i="10" s="1"/>
  <c r="Y98" i="10"/>
  <c r="Y107" i="10" s="1"/>
  <c r="G106" i="10" l="1"/>
  <c r="AC97" i="10"/>
  <c r="AD97" i="10" s="1"/>
  <c r="AC100" i="10" l="1"/>
  <c r="C106" i="10"/>
  <c r="AD100" i="10" l="1"/>
  <c r="AD103" i="10" s="1"/>
  <c r="AD102" i="10" s="1"/>
  <c r="AC103" i="10"/>
  <c r="AC102" i="10" s="1"/>
  <c r="U5" i="23" l="1"/>
  <c r="U9" i="23"/>
  <c r="U8" i="23" l="1"/>
  <c r="U6" i="23"/>
  <c r="U7" i="23"/>
  <c r="U4" i="23"/>
</calcChain>
</file>

<file path=xl/sharedStrings.xml><?xml version="1.0" encoding="utf-8"?>
<sst xmlns="http://schemas.openxmlformats.org/spreadsheetml/2006/main" count="3841" uniqueCount="835">
  <si>
    <t>Versiebeheer</t>
  </si>
  <si>
    <t>datum</t>
  </si>
  <si>
    <t>Versie</t>
  </si>
  <si>
    <t>tabblad</t>
  </si>
  <si>
    <t>Wijziging</t>
  </si>
  <si>
    <t>v1.0</t>
  </si>
  <si>
    <t>v1.1</t>
  </si>
  <si>
    <t>II vsv-problematiek</t>
  </si>
  <si>
    <t>Verwachting van de regio % vsv</t>
  </si>
  <si>
    <t>II vsv</t>
  </si>
  <si>
    <t>Gemiddelde vo en gemiddelde mbo voor de benchmark-regio's</t>
  </si>
  <si>
    <t>v1.2</t>
  </si>
  <si>
    <t>Grafiek selectie</t>
  </si>
  <si>
    <t>Verticaal zoeken van regiocode toevoegen in tabblad grafiek selectie</t>
  </si>
  <si>
    <t>Tabblad grafiek selectie gemeenten toevoegen</t>
  </si>
  <si>
    <t xml:space="preserve">Tabblad II vsv tov problematiek: ‘corr% nieuw vsv’, ‘vsv-ers tov minima en ‘verschil’ weghalen </t>
  </si>
  <si>
    <t>III Stroomschema</t>
  </si>
  <si>
    <t>Tabblad III Stroomschema: SK/Geen SK met 1 cijfer achter de komma</t>
  </si>
  <si>
    <t>IV DSP</t>
  </si>
  <si>
    <t>Tabblad IV DSP: tabel met gemiddelde 4 jaar weghalen</t>
  </si>
  <si>
    <t>V JWL</t>
  </si>
  <si>
    <t>Tabblad V JWL: tabellen met ‘aanpassen op maat of kengetallen’ verbergen</t>
  </si>
  <si>
    <t>1.</t>
  </si>
  <si>
    <t>Selectie benchmark-regio's</t>
  </si>
  <si>
    <t>Naam regio:</t>
  </si>
  <si>
    <t>Noord-Oost-Brabant</t>
  </si>
  <si>
    <t>4. Selectie</t>
  </si>
  <si>
    <t>Benchmark-criteria</t>
  </si>
  <si>
    <t>Afwijking</t>
  </si>
  <si>
    <t>Selectie</t>
  </si>
  <si>
    <t>min</t>
  </si>
  <si>
    <t>max</t>
  </si>
  <si>
    <t>Totaal</t>
  </si>
  <si>
    <t>Bereik</t>
  </si>
  <si>
    <t>Benchmark</t>
  </si>
  <si>
    <t>Min van % hh in contactgemeente</t>
  </si>
  <si>
    <t>Max van % hh in contactgemeente</t>
  </si>
  <si>
    <t>Kwetsbaarheid</t>
  </si>
  <si>
    <t>Stedelijkheid</t>
  </si>
  <si>
    <t>Spreiding</t>
  </si>
  <si>
    <t># gemeenten</t>
  </si>
  <si>
    <t>Benchmark-indicatoren</t>
  </si>
  <si>
    <t>% min hh</t>
  </si>
  <si>
    <t>% stedelijkheid</t>
  </si>
  <si>
    <t>% hh in regio</t>
  </si>
  <si>
    <t>VSV</t>
  </si>
  <si>
    <t xml:space="preserve">Benchmark </t>
  </si>
  <si>
    <t>Rijlabels</t>
  </si>
  <si>
    <t>Gemiddelde van % min hh</t>
  </si>
  <si>
    <t>Gemiddelde van % stedelijkheid obv bev.di</t>
  </si>
  <si>
    <t>Gemiddelde van % hh in contactgemeente</t>
  </si>
  <si>
    <t>Gemiddelde van # gemeenten</t>
  </si>
  <si>
    <t>Achterhoek</t>
  </si>
  <si>
    <t>EemenVallei</t>
  </si>
  <si>
    <t>IJssel-Vecht</t>
  </si>
  <si>
    <t>Noord-Kennemerland</t>
  </si>
  <si>
    <t>OosterscheldeRegio</t>
  </si>
  <si>
    <t>Zuid-Holland-Oost</t>
  </si>
  <si>
    <t>Eindtotaal</t>
  </si>
  <si>
    <t>Selectie benchmark-regio's in grafiek</t>
  </si>
  <si>
    <t>Regio's met code</t>
  </si>
  <si>
    <t>Oost-Groningen</t>
  </si>
  <si>
    <t>MC01</t>
  </si>
  <si>
    <t>Noord-Groningen-Eemsmond</t>
  </si>
  <si>
    <t>MC02</t>
  </si>
  <si>
    <t>CentraalenWestelijkGroningen</t>
  </si>
  <si>
    <t>MC03</t>
  </si>
  <si>
    <t>FrieslandNoord</t>
  </si>
  <si>
    <t>MC04</t>
  </si>
  <si>
    <t>Zuid-WestFriesland</t>
  </si>
  <si>
    <t>MC05</t>
  </si>
  <si>
    <t>Friesland-Oost('deFrieseWouden')</t>
  </si>
  <si>
    <t>MC06</t>
  </si>
  <si>
    <t>Noord-enMiddenDrenthe</t>
  </si>
  <si>
    <t>MC07</t>
  </si>
  <si>
    <t>Zuid-OostDrenthe</t>
  </si>
  <si>
    <t>MC08</t>
  </si>
  <si>
    <t>Zuid-WestDrenthe</t>
  </si>
  <si>
    <t>MC09</t>
  </si>
  <si>
    <t>MC10</t>
  </si>
  <si>
    <t>Stedendriehoek</t>
  </si>
  <si>
    <t>MC11</t>
  </si>
  <si>
    <t>Twente</t>
  </si>
  <si>
    <t>MC12</t>
  </si>
  <si>
    <t>MC13</t>
  </si>
  <si>
    <t>Rivierenland</t>
  </si>
  <si>
    <t>MC15</t>
  </si>
  <si>
    <t>MC16</t>
  </si>
  <si>
    <t>Noordwest-Veluwe</t>
  </si>
  <si>
    <t>MC17</t>
  </si>
  <si>
    <t>Flevoland</t>
  </si>
  <si>
    <t>MC18</t>
  </si>
  <si>
    <t>Utrecht</t>
  </si>
  <si>
    <t>MC19</t>
  </si>
  <si>
    <t>GooienVechtstreek</t>
  </si>
  <si>
    <t>MC20</t>
  </si>
  <si>
    <t>AgglomeratieAmsterdam</t>
  </si>
  <si>
    <t>MC21</t>
  </si>
  <si>
    <t>West-Friesland</t>
  </si>
  <si>
    <t>MC22</t>
  </si>
  <si>
    <t>KopvanNoord-Holland</t>
  </si>
  <si>
    <t>MC23</t>
  </si>
  <si>
    <t>MC24</t>
  </si>
  <si>
    <t>Zuid-KennemerlandenIJmond</t>
  </si>
  <si>
    <t>MC25</t>
  </si>
  <si>
    <t>Zuid-Holland-Noord</t>
  </si>
  <si>
    <t>MC26</t>
  </si>
  <si>
    <t>MC27</t>
  </si>
  <si>
    <t>Haaglanden/Westland</t>
  </si>
  <si>
    <t>MC28</t>
  </si>
  <si>
    <t>Rijnmond</t>
  </si>
  <si>
    <t>MC29</t>
  </si>
  <si>
    <t>Zuid-Holland-Zuid</t>
  </si>
  <si>
    <t>MC30</t>
  </si>
  <si>
    <t>MC31</t>
  </si>
  <si>
    <t>Walcheren</t>
  </si>
  <si>
    <t>MC32</t>
  </si>
  <si>
    <t>Zeeuws-Vlaanderen</t>
  </si>
  <si>
    <t>MC33</t>
  </si>
  <si>
    <t>West-Brabant</t>
  </si>
  <si>
    <t>MC34</t>
  </si>
  <si>
    <t>Midden-Brabant</t>
  </si>
  <si>
    <t>MC35</t>
  </si>
  <si>
    <t>MC36</t>
  </si>
  <si>
    <t>Zuidoost-Brabant</t>
  </si>
  <si>
    <t>MC37</t>
  </si>
  <si>
    <t>GewestLimburg-Noord</t>
  </si>
  <si>
    <t>MC38</t>
  </si>
  <si>
    <t>GewestZuid-Limburg</t>
  </si>
  <si>
    <t>MC39</t>
  </si>
  <si>
    <t>RijkvanNijmegen</t>
  </si>
  <si>
    <t>MC40</t>
  </si>
  <si>
    <t>Arnhem</t>
  </si>
  <si>
    <t>MC41</t>
  </si>
  <si>
    <t>Selectie benchmark-gemeenten</t>
  </si>
  <si>
    <t>Naam gemeenten:</t>
  </si>
  <si>
    <t>'s-Hertogenbosch</t>
  </si>
  <si>
    <t># huishoudens</t>
  </si>
  <si>
    <t>3. Selectie</t>
  </si>
  <si>
    <t>Gemiddelde van % stedelijkheid</t>
  </si>
  <si>
    <t>Gemiddelde van % hh in regio</t>
  </si>
  <si>
    <t>Gemiddelde van totaal hh</t>
  </si>
  <si>
    <t>Alkmaar</t>
  </si>
  <si>
    <t>Assen</t>
  </si>
  <si>
    <t>Bergen op Zoom</t>
  </si>
  <si>
    <t>Breda</t>
  </si>
  <si>
    <t>Hilversum</t>
  </si>
  <si>
    <t>Middelburg (Z.)</t>
  </si>
  <si>
    <t>Tiel</t>
  </si>
  <si>
    <t>Zwolle</t>
  </si>
  <si>
    <t>nr</t>
  </si>
  <si>
    <t>Gemeente</t>
  </si>
  <si>
    <t>spreiding</t>
  </si>
  <si>
    <t>minima</t>
  </si>
  <si>
    <t>stedelijkheid</t>
  </si>
  <si>
    <t>Gemeenten met code</t>
  </si>
  <si>
    <t>Aa en Hunze</t>
  </si>
  <si>
    <t>Aalsmeer</t>
  </si>
  <si>
    <t>Aalten</t>
  </si>
  <si>
    <t>Achtkarspelen</t>
  </si>
  <si>
    <t>Alblasserdam</t>
  </si>
  <si>
    <t>Albrandswaard</t>
  </si>
  <si>
    <t>Almelo</t>
  </si>
  <si>
    <t>Almere</t>
  </si>
  <si>
    <t>Alphen aan den Rijn</t>
  </si>
  <si>
    <t>Alphen-Chaam</t>
  </si>
  <si>
    <t>Altena</t>
  </si>
  <si>
    <t>Ameland</t>
  </si>
  <si>
    <t>Amersfoort</t>
  </si>
  <si>
    <t>Amstelveen</t>
  </si>
  <si>
    <t>Amsterdam</t>
  </si>
  <si>
    <t>Apeldoorn</t>
  </si>
  <si>
    <t>Arnhem (gemeente)</t>
  </si>
  <si>
    <t>Asten</t>
  </si>
  <si>
    <t>Baarle-Nassau</t>
  </si>
  <si>
    <t>Baarn</t>
  </si>
  <si>
    <t>Barendrecht</t>
  </si>
  <si>
    <t>Barneveld</t>
  </si>
  <si>
    <t>Beek (L.)</t>
  </si>
  <si>
    <t>Beekdaelen</t>
  </si>
  <si>
    <t>Beesel</t>
  </si>
  <si>
    <t>Berg en Dal</t>
  </si>
  <si>
    <t>Bergeijk</t>
  </si>
  <si>
    <t>Bergen (L.)</t>
  </si>
  <si>
    <t>Bergen (NH.)</t>
  </si>
  <si>
    <t>Berkelland</t>
  </si>
  <si>
    <t>Bernheze</t>
  </si>
  <si>
    <t>Best</t>
  </si>
  <si>
    <t>Beuningen</t>
  </si>
  <si>
    <t>Beverwijk</t>
  </si>
  <si>
    <t>De Bilt</t>
  </si>
  <si>
    <t>Bladel</t>
  </si>
  <si>
    <t>Blaricum</t>
  </si>
  <si>
    <t>Bloemendaal</t>
  </si>
  <si>
    <t>Bodegraven-Reeuwijk</t>
  </si>
  <si>
    <t>Boekel</t>
  </si>
  <si>
    <t>Borger-Odoorn</t>
  </si>
  <si>
    <t>Borne</t>
  </si>
  <si>
    <t>Borsele</t>
  </si>
  <si>
    <t>Boxtel</t>
  </si>
  <si>
    <t>Bronckhorst</t>
  </si>
  <si>
    <t>Brummen</t>
  </si>
  <si>
    <t>Brunssum</t>
  </si>
  <si>
    <t>Bunnik</t>
  </si>
  <si>
    <t>Bunschoten</t>
  </si>
  <si>
    <t>Buren</t>
  </si>
  <si>
    <t>Capelle aan den IJssel</t>
  </si>
  <si>
    <t>Castricum</t>
  </si>
  <si>
    <t>Coevorden</t>
  </si>
  <si>
    <t>Cranendonck</t>
  </si>
  <si>
    <t>Culemborg</t>
  </si>
  <si>
    <t>Dalfsen</t>
  </si>
  <si>
    <t>Dantumadiel</t>
  </si>
  <si>
    <t>Delft</t>
  </si>
  <si>
    <t>Deurne</t>
  </si>
  <si>
    <t>Deventer</t>
  </si>
  <si>
    <t>Diemen</t>
  </si>
  <si>
    <t>Dijk en Waard</t>
  </si>
  <si>
    <t>Dinkelland</t>
  </si>
  <si>
    <t>Doesburg</t>
  </si>
  <si>
    <t>Doetinchem</t>
  </si>
  <si>
    <t>Dongen</t>
  </si>
  <si>
    <t>Dordrecht</t>
  </si>
  <si>
    <t>Drechterland</t>
  </si>
  <si>
    <t>Drimmelen</t>
  </si>
  <si>
    <t>Dronten</t>
  </si>
  <si>
    <t>Druten</t>
  </si>
  <si>
    <t>Duiven</t>
  </si>
  <si>
    <t>Echt-Susteren</t>
  </si>
  <si>
    <t>Edam-Volendam</t>
  </si>
  <si>
    <t>Ede</t>
  </si>
  <si>
    <t>Eemnes</t>
  </si>
  <si>
    <t>Eemsdelta</t>
  </si>
  <si>
    <t>Eersel</t>
  </si>
  <si>
    <t>Eijsden-Margraten</t>
  </si>
  <si>
    <t>Eindhoven</t>
  </si>
  <si>
    <t>Elburg</t>
  </si>
  <si>
    <t>Emmen</t>
  </si>
  <si>
    <t>Enkhuizen</t>
  </si>
  <si>
    <t>Enschede</t>
  </si>
  <si>
    <t>Epe</t>
  </si>
  <si>
    <t>Ermelo</t>
  </si>
  <si>
    <t>Etten-Leur</t>
  </si>
  <si>
    <t>De Fryske Marren</t>
  </si>
  <si>
    <t>Geertruidenberg</t>
  </si>
  <si>
    <t>Geldrop-Mierlo</t>
  </si>
  <si>
    <t>Gemert-Bakel</t>
  </si>
  <si>
    <t>Gennep</t>
  </si>
  <si>
    <t>Gilze en Rijen</t>
  </si>
  <si>
    <t>Goeree-Overflakkee</t>
  </si>
  <si>
    <t>Goes</t>
  </si>
  <si>
    <t>Goirle</t>
  </si>
  <si>
    <t>Gooise Meren</t>
  </si>
  <si>
    <t>Gorinchem</t>
  </si>
  <si>
    <t>Gouda</t>
  </si>
  <si>
    <t>'s-Gravenhage (gemeente)</t>
  </si>
  <si>
    <t>Groningen (gemeente)</t>
  </si>
  <si>
    <t>Gulpen-Wittem</t>
  </si>
  <si>
    <t>Haaksbergen</t>
  </si>
  <si>
    <t>Haarlem</t>
  </si>
  <si>
    <t>Haarlemmermeer</t>
  </si>
  <si>
    <t>Halderberge</t>
  </si>
  <si>
    <t>Hardenberg</t>
  </si>
  <si>
    <t>Harderwijk</t>
  </si>
  <si>
    <t>Hardinxveld-Giessendam</t>
  </si>
  <si>
    <t>Harlingen</t>
  </si>
  <si>
    <t>Hattem</t>
  </si>
  <si>
    <t>Heemskerk</t>
  </si>
  <si>
    <t>Heemstede</t>
  </si>
  <si>
    <t>Heerde</t>
  </si>
  <si>
    <t>Heerenveen</t>
  </si>
  <si>
    <t>Heerlen</t>
  </si>
  <si>
    <t>Heeze-Leende</t>
  </si>
  <si>
    <t>Heiloo</t>
  </si>
  <si>
    <t>Den Helder</t>
  </si>
  <si>
    <t>Hellendoorn</t>
  </si>
  <si>
    <t>Helmond</t>
  </si>
  <si>
    <t>Hendrik-Ido-Ambacht</t>
  </si>
  <si>
    <t>Hengelo (O.)</t>
  </si>
  <si>
    <t>Heumen</t>
  </si>
  <si>
    <t>Heusden</t>
  </si>
  <si>
    <t>Hillegom</t>
  </si>
  <si>
    <t>Hilvarenbeek</t>
  </si>
  <si>
    <t>Hoeksche Waard</t>
  </si>
  <si>
    <t>Hof van Twente</t>
  </si>
  <si>
    <t>Het Hogeland</t>
  </si>
  <si>
    <t>Hollands Kroon</t>
  </si>
  <si>
    <t>Hoogeveen</t>
  </si>
  <si>
    <t>Hoorn</t>
  </si>
  <si>
    <t>Horst aan de Maas</t>
  </si>
  <si>
    <t>Houten</t>
  </si>
  <si>
    <t>Huizen</t>
  </si>
  <si>
    <t>Hulst</t>
  </si>
  <si>
    <t>IJsselstein</t>
  </si>
  <si>
    <t>Kaag en Braassem</t>
  </si>
  <si>
    <t>Kampen</t>
  </si>
  <si>
    <t>Kapelle</t>
  </si>
  <si>
    <t>Katwijk</t>
  </si>
  <si>
    <t>Kerkrade</t>
  </si>
  <si>
    <t>Koggenland</t>
  </si>
  <si>
    <t>Krimpen aan den IJssel</t>
  </si>
  <si>
    <t>Krimpenerwaard</t>
  </si>
  <si>
    <t>Laarbeek</t>
  </si>
  <si>
    <t>Land van Cuijk</t>
  </si>
  <si>
    <t>Landgraaf</t>
  </si>
  <si>
    <t>Landsmeer</t>
  </si>
  <si>
    <t>Lansingerland</t>
  </si>
  <si>
    <t>Laren (NH.)</t>
  </si>
  <si>
    <t>Leeuwarden</t>
  </si>
  <si>
    <t>Leiden</t>
  </si>
  <si>
    <t>Leiderdorp</t>
  </si>
  <si>
    <t>Leidschendam-Voorburg</t>
  </si>
  <si>
    <t>Lelystad</t>
  </si>
  <si>
    <t>Leudal</t>
  </si>
  <si>
    <t>Leusden</t>
  </si>
  <si>
    <t>Lingewaard</t>
  </si>
  <si>
    <t>Lisse</t>
  </si>
  <si>
    <t>Lochem</t>
  </si>
  <si>
    <t>Loon op Zand</t>
  </si>
  <si>
    <t>Lopik</t>
  </si>
  <si>
    <t>Losser</t>
  </si>
  <si>
    <t>Maasdriel</t>
  </si>
  <si>
    <t>Maasgouw</t>
  </si>
  <si>
    <t>Maashorst</t>
  </si>
  <si>
    <t>Maassluis</t>
  </si>
  <si>
    <t>Maastricht</t>
  </si>
  <si>
    <t>Medemblik</t>
  </si>
  <si>
    <t>Meerssen</t>
  </si>
  <si>
    <t>Meierijstad</t>
  </si>
  <si>
    <t>Meppel</t>
  </si>
  <si>
    <t>Midden-Delfland</t>
  </si>
  <si>
    <t>Midden-Drenthe</t>
  </si>
  <si>
    <t>Midden-Groningen</t>
  </si>
  <si>
    <t>Moerdijk</t>
  </si>
  <si>
    <t>Molenlanden</t>
  </si>
  <si>
    <t>Montferland</t>
  </si>
  <si>
    <t>Montfoort</t>
  </si>
  <si>
    <t>Mook en Middelaar</t>
  </si>
  <si>
    <t>Neder-Betuwe</t>
  </si>
  <si>
    <t>Nederweert</t>
  </si>
  <si>
    <t>Nieuwegein</t>
  </si>
  <si>
    <t>Nieuwkoop</t>
  </si>
  <si>
    <t>Nijkerk</t>
  </si>
  <si>
    <t>Nijmegen</t>
  </si>
  <si>
    <t>Nissewaard</t>
  </si>
  <si>
    <t>Noardeast-Fryslân</t>
  </si>
  <si>
    <t>Noord-Beveland</t>
  </si>
  <si>
    <t>Noordenveld</t>
  </si>
  <si>
    <t>Noordoostpolder</t>
  </si>
  <si>
    <t>Noordwijk</t>
  </si>
  <si>
    <t>Nuenen, Gerwen en Nederwetten</t>
  </si>
  <si>
    <t>Nunspeet</t>
  </si>
  <si>
    <t>Oegstgeest</t>
  </si>
  <si>
    <t>Oirschot</t>
  </si>
  <si>
    <t>Oisterwijk</t>
  </si>
  <si>
    <t>Oldambt</t>
  </si>
  <si>
    <t>Oldebroek</t>
  </si>
  <si>
    <t>Oldenzaal</t>
  </si>
  <si>
    <t>Olst-Wijhe</t>
  </si>
  <si>
    <t>Ommen</t>
  </si>
  <si>
    <t>Oost Gelre</t>
  </si>
  <si>
    <t>Oosterhout</t>
  </si>
  <si>
    <t>Ooststellingwerf</t>
  </si>
  <si>
    <t>Oostzaan</t>
  </si>
  <si>
    <t>Opmeer</t>
  </si>
  <si>
    <t>Opsterland</t>
  </si>
  <si>
    <t>Oss</t>
  </si>
  <si>
    <t>Oude IJsselstreek</t>
  </si>
  <si>
    <t>Ouder-Amstel</t>
  </si>
  <si>
    <t>Oudewater</t>
  </si>
  <si>
    <t>Overbetuwe</t>
  </si>
  <si>
    <t>Papendrecht</t>
  </si>
  <si>
    <t>Peel en Maas</t>
  </si>
  <si>
    <t>Pekela</t>
  </si>
  <si>
    <t>Pijnacker-Nootdorp</t>
  </si>
  <si>
    <t>Purmerend</t>
  </si>
  <si>
    <t>Putten</t>
  </si>
  <si>
    <t>Raalte</t>
  </si>
  <si>
    <t>Reimerswaal</t>
  </si>
  <si>
    <t>Renkum</t>
  </si>
  <si>
    <t>Renswoude</t>
  </si>
  <si>
    <t>Reusel-De Mierden</t>
  </si>
  <si>
    <t>Rheden</t>
  </si>
  <si>
    <t>Rhenen</t>
  </si>
  <si>
    <t>Ridderkerk</t>
  </si>
  <si>
    <t>Rijssen-Holten</t>
  </si>
  <si>
    <t>Rijswijk (ZH.)</t>
  </si>
  <si>
    <t>Roerdalen</t>
  </si>
  <si>
    <t>Roermond</t>
  </si>
  <si>
    <t>De Ronde Venen</t>
  </si>
  <si>
    <t>Roosendaal</t>
  </si>
  <si>
    <t>Rotterdam</t>
  </si>
  <si>
    <t>Rozendaal</t>
  </si>
  <si>
    <t>Rucphen</t>
  </si>
  <si>
    <t>Schagen</t>
  </si>
  <si>
    <t>Scherpenzeel</t>
  </si>
  <si>
    <t>Schiedam</t>
  </si>
  <si>
    <t>Schiermonnikoog</t>
  </si>
  <si>
    <t>Schouwen-Duiveland</t>
  </si>
  <si>
    <t>Simpelveld</t>
  </si>
  <si>
    <t>Sint-Michielsgestel</t>
  </si>
  <si>
    <t>Sittard-Geleen</t>
  </si>
  <si>
    <t>Sliedrecht</t>
  </si>
  <si>
    <t>Sluis</t>
  </si>
  <si>
    <t>Smallingerland</t>
  </si>
  <si>
    <t>Soest</t>
  </si>
  <si>
    <t>Someren</t>
  </si>
  <si>
    <t>Son en Breugel</t>
  </si>
  <si>
    <t>Stadskanaal</t>
  </si>
  <si>
    <t>Staphorst</t>
  </si>
  <si>
    <t>Stede Broec</t>
  </si>
  <si>
    <t>Steenbergen</t>
  </si>
  <si>
    <t>Steenwijkerland</t>
  </si>
  <si>
    <t>Stein (L.)</t>
  </si>
  <si>
    <t>Stichtse Vecht</t>
  </si>
  <si>
    <t>Súdwest-Fryslân</t>
  </si>
  <si>
    <t>Terneuzen</t>
  </si>
  <si>
    <t>Terschelling</t>
  </si>
  <si>
    <t>Texel</t>
  </si>
  <si>
    <t>Teylingen</t>
  </si>
  <si>
    <t>Tholen</t>
  </si>
  <si>
    <t>Tilburg</t>
  </si>
  <si>
    <t>Tubbergen</t>
  </si>
  <si>
    <t>Twenterand</t>
  </si>
  <si>
    <t>Tynaarlo</t>
  </si>
  <si>
    <t>Tytsjerksteradiel</t>
  </si>
  <si>
    <t>Uitgeest</t>
  </si>
  <si>
    <t>Uithoorn</t>
  </si>
  <si>
    <t>Urk</t>
  </si>
  <si>
    <t>Utrecht (gemeente)</t>
  </si>
  <si>
    <t>Utrechtse Heuvelrug</t>
  </si>
  <si>
    <t>Vaals</t>
  </si>
  <si>
    <t>Valkenburg aan de Geul</t>
  </si>
  <si>
    <t>Valkenswaard</t>
  </si>
  <si>
    <t>Veendam</t>
  </si>
  <si>
    <t>Veenendaal</t>
  </si>
  <si>
    <t>Veere</t>
  </si>
  <si>
    <t>Veldhoven</t>
  </si>
  <si>
    <t>Velsen</t>
  </si>
  <si>
    <t>Venlo</t>
  </si>
  <si>
    <t>Venray</t>
  </si>
  <si>
    <t>Vijfheerenlanden</t>
  </si>
  <si>
    <t>Vlaardingen</t>
  </si>
  <si>
    <t>Vlieland</t>
  </si>
  <si>
    <t>Vlissingen</t>
  </si>
  <si>
    <t>Voerendaal</t>
  </si>
  <si>
    <t>Voorne aan Zee</t>
  </si>
  <si>
    <t>Voorschoten</t>
  </si>
  <si>
    <t>Voorst</t>
  </si>
  <si>
    <t>Vught</t>
  </si>
  <si>
    <t>Waadhoeke</t>
  </si>
  <si>
    <t>Waalre</t>
  </si>
  <si>
    <t>Waalwijk</t>
  </si>
  <si>
    <t>Waddinxveen</t>
  </si>
  <si>
    <t>Wageningen</t>
  </si>
  <si>
    <t>Wassenaar</t>
  </si>
  <si>
    <t>Waterland</t>
  </si>
  <si>
    <t>Weert</t>
  </si>
  <si>
    <t>West Betuwe</t>
  </si>
  <si>
    <t>West Maas en Waal</t>
  </si>
  <si>
    <t>Westerkwartier</t>
  </si>
  <si>
    <t>Westerveld</t>
  </si>
  <si>
    <t>Westervoort</t>
  </si>
  <si>
    <t>Westerwolde</t>
  </si>
  <si>
    <t>Westland</t>
  </si>
  <si>
    <t>Weststellingwerf</t>
  </si>
  <si>
    <t>Wierden</t>
  </si>
  <si>
    <t>Wijchen</t>
  </si>
  <si>
    <t>Wijdemeren</t>
  </si>
  <si>
    <t>Wijk bij Duurstede</t>
  </si>
  <si>
    <t>Winterswijk</t>
  </si>
  <si>
    <t>Woensdrecht</t>
  </si>
  <si>
    <t>Woerden</t>
  </si>
  <si>
    <t>De Wolden</t>
  </si>
  <si>
    <t>Wormerland</t>
  </si>
  <si>
    <t>Woudenberg</t>
  </si>
  <si>
    <t>Zaanstad</t>
  </si>
  <si>
    <t>Zaltbommel</t>
  </si>
  <si>
    <t>Zandvoort</t>
  </si>
  <si>
    <t>Zeewolde</t>
  </si>
  <si>
    <t>Zeist</t>
  </si>
  <si>
    <t>Zevenaar</t>
  </si>
  <si>
    <t>Zoetermeer</t>
  </si>
  <si>
    <t>Zoeterwoude</t>
  </si>
  <si>
    <t>Zuidplas</t>
  </si>
  <si>
    <t>Zundert</t>
  </si>
  <si>
    <t>Zutphen</t>
  </si>
  <si>
    <t>Zwartewaterland</t>
  </si>
  <si>
    <t>Zwijndrecht</t>
  </si>
  <si>
    <t>RMC</t>
  </si>
  <si>
    <t>Code</t>
  </si>
  <si>
    <t># min hh</t>
  </si>
  <si>
    <t>Totaal hh</t>
  </si>
  <si>
    <t>% min</t>
  </si>
  <si>
    <t>% hh in contactgemeente</t>
  </si>
  <si>
    <t>contactgemeente</t>
  </si>
  <si>
    <t>I</t>
  </si>
  <si>
    <t>gemiddeld schooladvies</t>
  </si>
  <si>
    <t>saldo adviezen tov toetsen (hoog = meer overadvisering)</t>
  </si>
  <si>
    <t>aandeel (v)mbo tot leeftijd 18 jaar</t>
  </si>
  <si>
    <t>aandeel praktijk- voortgezet speciaal-onderwijs</t>
  </si>
  <si>
    <t>II</t>
  </si>
  <si>
    <t>t0 startpopulatie 22-23</t>
  </si>
  <si>
    <t>t1 nieuwe vsvers 22-23</t>
  </si>
  <si>
    <t>% vsv 22-23</t>
  </si>
  <si>
    <t>MBO t0 startpopulatie</t>
  </si>
  <si>
    <t>MBO t1 nieuwe vsvers</t>
  </si>
  <si>
    <t>MBO 1</t>
  </si>
  <si>
    <t>MBO 2</t>
  </si>
  <si>
    <t>VSV MBO 1</t>
  </si>
  <si>
    <t>% VSV MBO 1</t>
  </si>
  <si>
    <t>VSV MBO 2</t>
  </si>
  <si>
    <t>% VSV MBO 2</t>
  </si>
  <si>
    <t>Mbo 3/4</t>
  </si>
  <si>
    <t>VSV mbo 3/4</t>
  </si>
  <si>
    <t>% VSV mbo 3/5</t>
  </si>
  <si>
    <t>MBO 1%</t>
  </si>
  <si>
    <t>MBO 2%</t>
  </si>
  <si>
    <t>MBO 3/4 %</t>
  </si>
  <si>
    <t>MBO % VSV</t>
  </si>
  <si>
    <t>VO t0 startpopulatie</t>
  </si>
  <si>
    <t>VO t1 nieuwe vsvers</t>
  </si>
  <si>
    <t>VO % VSV</t>
  </si>
  <si>
    <t>III</t>
  </si>
  <si>
    <t>nieuwe vsvers</t>
  </si>
  <si>
    <t>aan het werk</t>
  </si>
  <si>
    <t>opleiding</t>
  </si>
  <si>
    <t>nog vsv</t>
  </si>
  <si>
    <t>IV</t>
  </si>
  <si>
    <t># in OW</t>
  </si>
  <si>
    <t># geen OW - wel Werk</t>
  </si>
  <si>
    <t># geen OW-geen Werk</t>
  </si>
  <si>
    <t># GOGW met uitk</t>
  </si>
  <si>
    <t># GOGW z. uitk wl UWV</t>
  </si>
  <si>
    <t># GOGW z. uitk en niet UWV</t>
  </si>
  <si>
    <t>in OW</t>
  </si>
  <si>
    <t>geen OW - wel Werk</t>
  </si>
  <si>
    <t>geen OW-geen Werk</t>
  </si>
  <si>
    <t>GOGW met uitk</t>
  </si>
  <si>
    <t>GOGW z. uitk wel UWV</t>
  </si>
  <si>
    <t>GOGW z. uitk en niet UWV</t>
  </si>
  <si>
    <t>V</t>
  </si>
  <si>
    <t>Achterstandscore</t>
  </si>
  <si>
    <t>Aantal kinderen</t>
  </si>
  <si>
    <t>achterstandskind %</t>
  </si>
  <si>
    <t>VI</t>
  </si>
  <si>
    <t>% vsv 21-22</t>
  </si>
  <si>
    <t>% vsv 20-21</t>
  </si>
  <si>
    <t>% vsv 19-20</t>
  </si>
  <si>
    <t>% vsv 18-19</t>
  </si>
  <si>
    <t>% vsv 17-18</t>
  </si>
  <si>
    <t>VII</t>
  </si>
  <si>
    <t>% stapelaars '21</t>
  </si>
  <si>
    <t>% stapelaars '22</t>
  </si>
  <si>
    <t>VIII</t>
  </si>
  <si>
    <t>t0 startpopulatie 21-22</t>
  </si>
  <si>
    <t>t1 nieuwe vsvers 21-22</t>
  </si>
  <si>
    <t>% NEET 22</t>
  </si>
  <si>
    <t>% NEET 21</t>
  </si>
  <si>
    <t>% NEET 20</t>
  </si>
  <si>
    <t>IX</t>
  </si>
  <si>
    <t>mbo1</t>
  </si>
  <si>
    <t>mbo 2</t>
  </si>
  <si>
    <t>uitstroom</t>
  </si>
  <si>
    <t>VSV-VO OB</t>
  </si>
  <si>
    <t>vmbo-B</t>
  </si>
  <si>
    <t>vmbo-K</t>
  </si>
  <si>
    <t>vmbo-G/T</t>
  </si>
  <si>
    <t>havo/vwo</t>
  </si>
  <si>
    <t>VSV-VMBO</t>
  </si>
  <si>
    <t>VSV-VO VWO/HAVO</t>
  </si>
  <si>
    <t>aandeel hbo-WO</t>
  </si>
  <si>
    <t>instroom hbo uit h/v</t>
  </si>
  <si>
    <t>instroom hbo uit mbo</t>
  </si>
  <si>
    <t>CORRECTIE</t>
  </si>
  <si>
    <t>In / In</t>
  </si>
  <si>
    <t>Woon in / ow buiten</t>
  </si>
  <si>
    <t>Woont buiten / ow in</t>
  </si>
  <si>
    <t>totaal</t>
  </si>
  <si>
    <t>verh. Woont buiten, OW in regio</t>
  </si>
  <si>
    <t>verh. Woont in, OW buiten regio</t>
  </si>
  <si>
    <t>verwachte VSV</t>
  </si>
  <si>
    <t>#  Werk - geen OW</t>
  </si>
  <si>
    <t># NEET</t>
  </si>
  <si>
    <t># NEET met uitk</t>
  </si>
  <si>
    <t># NEET z. uitk wl UWV</t>
  </si>
  <si>
    <t># niet in beeld NEETz. uitk en niet UWV</t>
  </si>
  <si>
    <t>regioscanner</t>
  </si>
  <si>
    <t>DUO-VSV</t>
  </si>
  <si>
    <t>Doorstroompunt</t>
  </si>
  <si>
    <t>JWS</t>
  </si>
  <si>
    <t>22-23</t>
  </si>
  <si>
    <t>2017/2018</t>
  </si>
  <si>
    <t>2018/2019</t>
  </si>
  <si>
    <t>2019/2020</t>
  </si>
  <si>
    <t>2020/2021</t>
  </si>
  <si>
    <t>2021/2022</t>
  </si>
  <si>
    <t>Percentages</t>
  </si>
  <si>
    <t>van PRO naar 21/22</t>
  </si>
  <si>
    <t>bestemming VO gedipl</t>
  </si>
  <si>
    <t>21/22</t>
  </si>
  <si>
    <t>15 tot 18 jaar</t>
  </si>
  <si>
    <t>18 tot 23 jaar</t>
  </si>
  <si>
    <t>23 tot 27 jaar</t>
  </si>
  <si>
    <t># min hh (x1.000)</t>
  </si>
  <si>
    <t>Bandbreedte</t>
  </si>
  <si>
    <t>% stedelijkheid obv bev.di</t>
  </si>
  <si>
    <t>1. Selectie</t>
  </si>
  <si>
    <t>2. Selectie</t>
  </si>
  <si>
    <t xml:space="preserve">t1 nieuwe vsvers </t>
  </si>
  <si>
    <t>Landelijk</t>
  </si>
  <si>
    <t>Gemeenten</t>
  </si>
  <si>
    <t>Rmc´s</t>
  </si>
  <si>
    <t>code</t>
  </si>
  <si>
    <t>min hh</t>
  </si>
  <si>
    <t>totaal hh</t>
  </si>
  <si>
    <t>totaal inw</t>
  </si>
  <si>
    <t>totaal inw per km</t>
  </si>
  <si>
    <t>Contactgemeente</t>
  </si>
  <si>
    <t xml:space="preserve">t0 startpopulatie </t>
  </si>
  <si>
    <t>t1 nieuwe vsvers</t>
  </si>
  <si>
    <t>% vsv</t>
  </si>
  <si>
    <t>NEET</t>
  </si>
  <si>
    <t>met uitk</t>
  </si>
  <si>
    <t>UWV z. uitk</t>
  </si>
  <si>
    <t>uit beeld</t>
  </si>
  <si>
    <t>vsv per achterst.jong.</t>
  </si>
  <si>
    <t>vsv per minim hh</t>
  </si>
  <si>
    <t>diploma's vmbo g/t 21</t>
  </si>
  <si>
    <t>stapelaars '21</t>
  </si>
  <si>
    <t>diploma's vmbo g/t 22</t>
  </si>
  <si>
    <t>stapelaars '22</t>
  </si>
  <si>
    <t>GOGW z. uitk wl UWV</t>
  </si>
  <si>
    <t>VSV-verwachting</t>
  </si>
  <si>
    <t>Laag</t>
  </si>
  <si>
    <t>Midden</t>
  </si>
  <si>
    <t>Hoog</t>
  </si>
  <si>
    <t>NEET-verwachting</t>
  </si>
  <si>
    <t>schooljaar 22-23</t>
  </si>
  <si>
    <t>Opleiding 2022</t>
  </si>
  <si>
    <t/>
  </si>
  <si>
    <t>de gemeenten Brielle, Hellevoetsluis en Westvoorne</t>
  </si>
  <si>
    <t xml:space="preserve">0. </t>
  </si>
  <si>
    <t>Ontwikkeling VSV &amp; benchmark</t>
  </si>
  <si>
    <t>A.</t>
  </si>
  <si>
    <t>Ontwikkeling VSV</t>
  </si>
  <si>
    <t xml:space="preserve">Bron: Dashboards voortijdig schoolverlaten (vsv) en jongeren in een kwetsbare positie (jikp), www.DUO.nl </t>
  </si>
  <si>
    <t>2022/2023</t>
  </si>
  <si>
    <t>B.</t>
  </si>
  <si>
    <t>% VSVer 22/23 per gemeente in de regio</t>
  </si>
  <si>
    <t>C.</t>
  </si>
  <si>
    <t>Benchmark regio's en gemeenten</t>
  </si>
  <si>
    <t>Bron: CBS Statline: % minima huishoudens (Inkomen tot 110% sociaal minimum) en bevolkingsdichtheid (aantal inwoners per km²)</t>
  </si>
  <si>
    <t>Minima huishoudens</t>
  </si>
  <si>
    <t>&gt;&gt;</t>
  </si>
  <si>
    <t>D.</t>
  </si>
  <si>
    <t>-0-0-0-</t>
  </si>
  <si>
    <t>I.</t>
  </si>
  <si>
    <t>Door het schoolsysteem</t>
  </si>
  <si>
    <t>Benchmark: primair onderwijs 2021</t>
  </si>
  <si>
    <t>Bron: Regioscanner, www.ocwincijfers.nl</t>
  </si>
  <si>
    <t>Schooladviezen</t>
  </si>
  <si>
    <t>Over/onderadvisering</t>
  </si>
  <si>
    <t>BM-Regio's</t>
  </si>
  <si>
    <t>BM-gemeenten</t>
  </si>
  <si>
    <t>Landelijk gemiddelde</t>
  </si>
  <si>
    <t>Benchmark: voortgezet onderwijs 2022</t>
  </si>
  <si>
    <t>Aandeel Pro/Vso</t>
  </si>
  <si>
    <t>Aandeel (v)mbo tot 18</t>
  </si>
  <si>
    <t>Benchmark: Opstroom van vmbo naar havo 22/23</t>
  </si>
  <si>
    <t>Bron: Bestemming VO gediplomeerden www.duo.nl/open_onderwijsdata</t>
  </si>
  <si>
    <t>% van vmbo g/t naar havo 21/22</t>
  </si>
  <si>
    <t>% van vmbo g/t naar havo 22/23</t>
  </si>
  <si>
    <t xml:space="preserve"> BM-gemeenten</t>
  </si>
  <si>
    <t>minimum</t>
  </si>
  <si>
    <t>maximum</t>
  </si>
  <si>
    <t>Benchmark: Opstroom van mbo naar hbo</t>
  </si>
  <si>
    <t>Aandeel MBO in instroom HBO</t>
  </si>
  <si>
    <t>II.</t>
  </si>
  <si>
    <t>Aantal (nieuwe) VSVers</t>
  </si>
  <si>
    <t>% VSV-ers</t>
  </si>
  <si>
    <t>MBO</t>
  </si>
  <si>
    <t>VO</t>
  </si>
  <si>
    <t>% in MBO</t>
  </si>
  <si>
    <t>% in VO</t>
  </si>
  <si>
    <t>% in MBO 1</t>
  </si>
  <si>
    <t>% in MBO 2</t>
  </si>
  <si>
    <t>% in MBO 3/4</t>
  </si>
  <si>
    <t>in MBO 2</t>
  </si>
  <si>
    <t>in MBO 1</t>
  </si>
  <si>
    <t>% VSVers per regio in de benchmark</t>
  </si>
  <si>
    <t>% nieuwe VSV-ers</t>
  </si>
  <si>
    <t>Gemiddelde</t>
  </si>
  <si>
    <t>BM-regio</t>
  </si>
  <si>
    <t>% VSVers per gemeente in de benchmark</t>
  </si>
  <si>
    <t>% VSVers in MBO per niveau vergeleken met de benchmark</t>
  </si>
  <si>
    <t>MBO 3/4</t>
  </si>
  <si>
    <t>E.</t>
  </si>
  <si>
    <t>% VSVer 22/23 Herkomst woonplaats en school</t>
  </si>
  <si>
    <t>Woonplaats in regio</t>
  </si>
  <si>
    <t>School in regio</t>
  </si>
  <si>
    <t>School of woonplaats in regio</t>
  </si>
  <si>
    <t>woont in regio en volgt onderwijs in regio</t>
  </si>
  <si>
    <t>woont in regio en volgt onderwijs buiten regio</t>
  </si>
  <si>
    <t>woont buiten regio en volgt onderwijs in regio</t>
  </si>
  <si>
    <t>Verschil tussen van buiten en naar binnen regio</t>
  </si>
  <si>
    <t>VSV vergeleken vanuit problematiek</t>
  </si>
  <si>
    <t>Gemeenten onderling in regio</t>
  </si>
  <si>
    <t>Bron: CBS Statline: % minima huishoudens (Inkomen tot 110% sociaal minimum) &amp; Dashboards voortijdig schoolverlaten (vsv) en jongeren in een kwetsbare positie (jikp), www.DUO.nl en regressie-analyse LPBL</t>
  </si>
  <si>
    <t>opleidingsniveau bevolking t/m 65 jaar</t>
  </si>
  <si>
    <t>% minima-hh</t>
  </si>
  <si>
    <t>Verschil</t>
  </si>
  <si>
    <t>Regio</t>
  </si>
  <si>
    <t>Bron: regressie-analyse LPBL</t>
  </si>
  <si>
    <t>III.</t>
  </si>
  <si>
    <t>Stroomschema</t>
  </si>
  <si>
    <t>Verdeling 3e lj</t>
  </si>
  <si>
    <t>nominale plus half jaar voor switchen en zitten blijven</t>
  </si>
  <si>
    <t>Pro -&gt; mbo 1</t>
  </si>
  <si>
    <t>Pro-&gt;mbo2</t>
  </si>
  <si>
    <t>Pro-&gt;niet ow</t>
  </si>
  <si>
    <t>VSV VO OB</t>
  </si>
  <si>
    <t>Uitval VO OB</t>
  </si>
  <si>
    <t>VSV VMBO</t>
  </si>
  <si>
    <t>uitval VMBO</t>
  </si>
  <si>
    <t>VSV Havo/VWO</t>
  </si>
  <si>
    <t>uitval H/V</t>
  </si>
  <si>
    <t>VSV Mbo 1</t>
  </si>
  <si>
    <t>VSV Mbo 2</t>
  </si>
  <si>
    <t>uitval Mbo 2</t>
  </si>
  <si>
    <t>VSV Mbo 3/4</t>
  </si>
  <si>
    <t>uitval Mbo 3/4</t>
  </si>
  <si>
    <t>Aandeel hbo-WO vanuit h/v</t>
  </si>
  <si>
    <t>instroom hbo uit havo/vwo</t>
  </si>
  <si>
    <t>Bron: CBS vooropleiding 1e jaars studenten hbo (excel doorstroom MBO HBO)</t>
  </si>
  <si>
    <t>Stroomschema NEDERLAND</t>
  </si>
  <si>
    <t>gemiddelde</t>
  </si>
  <si>
    <t>leeftijd</t>
  </si>
  <si>
    <t>bo</t>
  </si>
  <si>
    <t>met st kw</t>
  </si>
  <si>
    <t>z. st. kw</t>
  </si>
  <si>
    <t>voorschool</t>
  </si>
  <si>
    <t>basisonderwijs</t>
  </si>
  <si>
    <t>pro</t>
  </si>
  <si>
    <t>vso</t>
  </si>
  <si>
    <t>vo basisvorming</t>
  </si>
  <si>
    <t>uitstroom zonder diploma</t>
  </si>
  <si>
    <t>mbo 1</t>
  </si>
  <si>
    <t>vo (1+2 jaar)</t>
  </si>
  <si>
    <t>zonder mbo 1</t>
  </si>
  <si>
    <t>mbo 3/4</t>
  </si>
  <si>
    <t>zonder -&gt; vmbo/mbo 3/4</t>
  </si>
  <si>
    <t>uitstroom met diploma</t>
  </si>
  <si>
    <t>hbo</t>
  </si>
  <si>
    <t>wo</t>
  </si>
  <si>
    <t>uitstroom zonder sk</t>
  </si>
  <si>
    <t xml:space="preserve">uitstroom met diploma </t>
  </si>
  <si>
    <t xml:space="preserve"> </t>
  </si>
  <si>
    <t>wv MO</t>
  </si>
  <si>
    <t>wv HO</t>
  </si>
  <si>
    <t>Doorstroomschema's</t>
  </si>
  <si>
    <t>Geen SK</t>
  </si>
  <si>
    <t>SK</t>
  </si>
  <si>
    <t>HO</t>
  </si>
  <si>
    <t>VO na 2 jr</t>
  </si>
  <si>
    <t>Havo/VWO</t>
  </si>
  <si>
    <t>MBO 2/3/4</t>
  </si>
  <si>
    <t>VMBO</t>
  </si>
  <si>
    <t>PRO/VSO</t>
  </si>
  <si>
    <t>&gt;&gt; zonder pijlen</t>
  </si>
  <si>
    <t>IV.</t>
  </si>
  <si>
    <t>VSV-ers een jaar later</t>
  </si>
  <si>
    <t>Nog steeds VSV-er</t>
  </si>
  <si>
    <t>Nog steeds VSV 2017/18</t>
  </si>
  <si>
    <t>Nog steeds VSV 2018/19</t>
  </si>
  <si>
    <t>Nog steeds VSV 2019/20</t>
  </si>
  <si>
    <t>Nog steeds VSV 2020/21</t>
  </si>
  <si>
    <t>Nog steeds VSV 2021/22</t>
  </si>
  <si>
    <t>VSV-er na 1 jaar (gemiddelde 5 jaar)</t>
  </si>
  <si>
    <t>Nog steeds VSV</t>
  </si>
  <si>
    <t>Naar school</t>
  </si>
  <si>
    <t>Aan het werk</t>
  </si>
  <si>
    <t>VSV-er na 1 jaar (gemiddelde 5 jaar) per gemeente in de benchmark</t>
  </si>
  <si>
    <t>VSV-er na 1 jaar (gemiddelde 5 jaar) per regio in de benchmark</t>
  </si>
  <si>
    <t>VSV-er na 1 jaar (gemiddelde 5 jaar) gemeenten in de regio</t>
  </si>
  <si>
    <t>V.</t>
  </si>
  <si>
    <t>Jeugdwerkloosheid 2022</t>
  </si>
  <si>
    <t>Percentage niet aan het werk en in onderwijs</t>
  </si>
  <si>
    <t>Bron: CBS Statline</t>
  </si>
  <si>
    <t>In onderwijs (OW)</t>
  </si>
  <si>
    <t>Aan het werk (geen OW)</t>
  </si>
  <si>
    <t>NEET: geen OW-geen Werk</t>
  </si>
  <si>
    <t>niet in beeld</t>
  </si>
  <si>
    <t>Landelijk NEET</t>
  </si>
  <si>
    <t>gem NEET-% 3 jr</t>
  </si>
  <si>
    <t>Ontwikkeling NEET in 3 jaar</t>
  </si>
  <si>
    <t>ontw NEET-% (3 jaar)</t>
  </si>
  <si>
    <t>Percentage niet aan het werk en in onderwijs - uitgesplitst naar uitkering en werkzoekend</t>
  </si>
  <si>
    <t>Met uitkering</t>
  </si>
  <si>
    <t>Werkzoekend (UWV, zonder uitk)</t>
  </si>
  <si>
    <t>Zonder uitk of uwv inschr.</t>
  </si>
  <si>
    <t>Landelijk zonder uitk</t>
  </si>
  <si>
    <t>Aantallen niet aan het werk en in onderwijs - uitgesplitst naar uitkering en werkzoekend en naar leeftijd EN aangevuld met VSV en pro/vso-uitstroom</t>
  </si>
  <si>
    <t>Bron: CBS Statline, VSV-dashboard, regioscanner</t>
  </si>
  <si>
    <r>
      <t xml:space="preserve">&gt;&gt; 1e Inschatting o.b.v. kengetallen: 1. zonder SK = 50%, 2. pro/vso-uitstroom niet in beeld = 10% </t>
    </r>
    <r>
      <rPr>
        <i/>
        <sz val="10"/>
        <color rgb="FF0070C0"/>
        <rFont val="Arial"/>
        <family val="2"/>
      </rPr>
      <t>van de totale prov/vso uitstroom</t>
    </r>
    <r>
      <rPr>
        <i/>
        <sz val="10"/>
        <color theme="1" tint="0.499984740745262"/>
        <rFont val="Arial"/>
        <family val="2"/>
      </rPr>
      <t xml:space="preserve">, 3. Dit is 40% van alle pro/vso </t>
    </r>
    <r>
      <rPr>
        <i/>
        <sz val="10"/>
        <color rgb="FF0070C0"/>
        <rFont val="Arial"/>
        <family val="2"/>
      </rPr>
      <t xml:space="preserve">binnen NEET </t>
    </r>
  </si>
  <si>
    <t>Met uitkering of uwv-inschr.</t>
  </si>
  <si>
    <t>Zonder uitkering</t>
  </si>
  <si>
    <t>Pro/vso</t>
  </si>
  <si>
    <t xml:space="preserve">VSV </t>
  </si>
  <si>
    <t>Zonder startkwalificatie</t>
  </si>
  <si>
    <t>VSV-nieuwe doelgroep</t>
  </si>
  <si>
    <t>Met startkwalificatie</t>
  </si>
  <si>
    <t>VSV (nieuw)</t>
  </si>
  <si>
    <t>% NEET</t>
  </si>
  <si>
    <t>Aanpassen op maat of kengetallen</t>
  </si>
  <si>
    <t>% ZONDER sk</t>
  </si>
  <si>
    <t>Bron: CBS</t>
  </si>
  <si>
    <t>% pro/vso</t>
  </si>
  <si>
    <t>% pro/vso - uitstroom</t>
  </si>
  <si>
    <t>Totale uitstroom (alle jongeren)</t>
  </si>
  <si>
    <t>pro/vso-uitstroom</t>
  </si>
  <si>
    <t>pro/vso-uitstroom niet in beeld</t>
  </si>
  <si>
    <t>Totaal pro/vso-uitsroom in NEET</t>
  </si>
  <si>
    <t>Bron: NEET-onderzoek Amsterdam</t>
  </si>
  <si>
    <t>VSV met uitkering</t>
  </si>
  <si>
    <t>Samenvatting: Neet niet bekend bij W&amp;I in Regio</t>
  </si>
  <si>
    <t>Percentage NEET: niet aan het werk en in onderwijs - uitgesplitst naar uitkering en werkzoekend per gemeente in benchmark</t>
  </si>
  <si>
    <t>Inactief/ niet in beeld</t>
  </si>
  <si>
    <t>F.</t>
  </si>
  <si>
    <t>Percentage NEET: niet aan het werk en in onderwijs - uitgesplitst naar uitkering en werkzoekend per gemeente in regio</t>
  </si>
  <si>
    <t xml:space="preserve">%NEET verwachting </t>
  </si>
  <si>
    <t xml:space="preserve">Regio gemiddelde </t>
  </si>
  <si>
    <t xml:space="preserve">Bron: CBS Statline </t>
  </si>
  <si>
    <t>Bron: CBS Statline en regressie-analyse LPBL</t>
  </si>
  <si>
    <t>Weesp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</si>
</sst>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0.0"/>
    <numFmt numFmtId="167" formatCode="0.000%"/>
    <numFmt numFmtId="168" formatCode="0.0000%"/>
    <numFmt numFmtId="169" formatCode="#\ ###\ ##0"/>
  </numFmts>
  <fonts count="111" x14ac:knownFonts="1">
    <font>
      <sz val="11"/>
      <color indexed="8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theme="5"/>
      <name val="Arial"/>
      <family val="2"/>
    </font>
    <font>
      <sz val="11"/>
      <name val="Arial"/>
      <family val="2"/>
    </font>
    <font>
      <sz val="11"/>
      <color rgb="FF0070C0"/>
      <name val="Arial"/>
      <family val="2"/>
    </font>
    <font>
      <b/>
      <sz val="11"/>
      <color theme="5"/>
      <name val="Arial"/>
      <family val="2"/>
    </font>
    <font>
      <b/>
      <sz val="12"/>
      <color theme="0"/>
      <name val="Arial"/>
      <family val="2"/>
    </font>
    <font>
      <sz val="11"/>
      <color rgb="FFC00000"/>
      <name val="Arial"/>
      <family val="2"/>
    </font>
    <font>
      <i/>
      <sz val="11"/>
      <color indexed="8"/>
      <name val="Arial"/>
      <family val="2"/>
    </font>
    <font>
      <b/>
      <sz val="11"/>
      <color rgb="FFC00000"/>
      <name val="Arial"/>
      <family val="2"/>
    </font>
    <font>
      <b/>
      <sz val="11"/>
      <color rgb="FF0070C0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7030A0"/>
      <name val="Arial"/>
      <family val="2"/>
    </font>
    <font>
      <b/>
      <sz val="11"/>
      <color rgb="FF7030A0"/>
      <name val="Arial"/>
      <family val="2"/>
    </font>
    <font>
      <sz val="11"/>
      <color theme="4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sz val="11"/>
      <name val="Calibri"/>
      <family val="2"/>
    </font>
    <font>
      <b/>
      <sz val="11"/>
      <color theme="9" tint="-0.249977111117893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theme="0"/>
      <name val="Calibri"/>
      <family val="2"/>
    </font>
    <font>
      <sz val="8"/>
      <name val="Calibri"/>
      <family val="2"/>
      <scheme val="minor"/>
    </font>
    <font>
      <b/>
      <sz val="11"/>
      <color theme="8"/>
      <name val="Arial"/>
      <family val="2"/>
    </font>
    <font>
      <b/>
      <sz val="11"/>
      <color theme="9"/>
      <name val="Arial"/>
      <family val="2"/>
    </font>
    <font>
      <b/>
      <sz val="11"/>
      <color theme="0" tint="-0.499984740745262"/>
      <name val="Arial"/>
      <family val="2"/>
    </font>
    <font>
      <sz val="11"/>
      <color theme="1"/>
      <name val="Calibri"/>
      <family val="2"/>
      <scheme val="minor"/>
    </font>
    <font>
      <b/>
      <sz val="11"/>
      <color rgb="FFF2F2F2"/>
      <name val="Calibri"/>
      <family val="2"/>
    </font>
    <font>
      <sz val="10"/>
      <color rgb="FF70AD47"/>
      <name val="Arial"/>
      <family val="2"/>
    </font>
    <font>
      <sz val="10"/>
      <color rgb="FF5B9BD5"/>
      <name val="Arial"/>
      <family val="2"/>
    </font>
    <font>
      <sz val="10"/>
      <color rgb="FF808080"/>
      <name val="Arial"/>
      <family val="2"/>
    </font>
    <font>
      <b/>
      <sz val="11"/>
      <color rgb="FFF2F2F2"/>
      <name val="Arial"/>
      <family val="2"/>
    </font>
    <font>
      <i/>
      <sz val="11"/>
      <color theme="0"/>
      <name val="Arial"/>
      <family val="2"/>
    </font>
    <font>
      <sz val="11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b/>
      <sz val="11"/>
      <color rgb="FF000000"/>
      <name val="Arial"/>
      <family val="2"/>
    </font>
    <font>
      <b/>
      <sz val="11"/>
      <color theme="0" tint="-4.9989318521683403E-2"/>
      <name val="Calibri"/>
      <family val="2"/>
      <scheme val="minor"/>
    </font>
    <font>
      <b/>
      <sz val="11"/>
      <color rgb="FF548235"/>
      <name val="Arial"/>
      <family val="2"/>
    </font>
    <font>
      <sz val="10"/>
      <name val="Arial"/>
      <family val="2"/>
    </font>
    <font>
      <sz val="10"/>
      <color rgb="FF0070C0"/>
      <name val="Arial"/>
      <family val="2"/>
    </font>
    <font>
      <sz val="10"/>
      <color theme="9"/>
      <name val="Arial"/>
      <family val="2"/>
    </font>
    <font>
      <sz val="10"/>
      <color theme="8"/>
      <name val="Arial"/>
      <family val="2"/>
    </font>
    <font>
      <sz val="10"/>
      <color theme="0" tint="-0.499984740745262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9"/>
      <color theme="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sz val="11"/>
      <color rgb="FFED7D31"/>
      <name val="Arial"/>
      <family val="2"/>
    </font>
    <font>
      <sz val="10"/>
      <color rgb="FF000000"/>
      <name val="Arial"/>
      <family val="2"/>
    </font>
    <font>
      <sz val="11"/>
      <color theme="5" tint="-0.249977111117893"/>
      <name val="Arial"/>
      <family val="2"/>
    </font>
    <font>
      <i/>
      <sz val="11"/>
      <color theme="0" tint="-0.34998626667073579"/>
      <name val="Arial"/>
      <family val="2"/>
    </font>
    <font>
      <sz val="12"/>
      <color theme="0"/>
      <name val="Arial"/>
      <family val="2"/>
    </font>
    <font>
      <b/>
      <sz val="10"/>
      <color theme="0"/>
      <name val="Arial"/>
      <family val="2"/>
    </font>
    <font>
      <sz val="11"/>
      <color theme="2" tint="-0.249977111117893"/>
      <name val="Arial"/>
      <family val="2"/>
    </font>
    <font>
      <sz val="10"/>
      <color rgb="FFBF8F00"/>
      <name val="Arial"/>
      <family val="2"/>
    </font>
    <font>
      <sz val="10"/>
      <color theme="7" tint="-0.249977111117893"/>
      <name val="Arial"/>
      <family val="2"/>
    </font>
    <font>
      <b/>
      <sz val="9"/>
      <color theme="0"/>
      <name val="Arial"/>
      <family val="2"/>
    </font>
    <font>
      <b/>
      <sz val="11"/>
      <color rgb="FF4472C4"/>
      <name val="Arial"/>
      <family val="2"/>
    </font>
    <font>
      <b/>
      <sz val="10"/>
      <color rgb="FF5B9BD5"/>
      <name val="Arial"/>
      <family val="2"/>
    </font>
    <font>
      <b/>
      <sz val="11"/>
      <name val="Calibri"/>
      <family val="2"/>
    </font>
    <font>
      <sz val="11"/>
      <color theme="9"/>
      <name val="Arial"/>
      <family val="2"/>
    </font>
    <font>
      <b/>
      <sz val="10"/>
      <color rgb="FF0070C0"/>
      <name val="Arial"/>
      <family val="2"/>
    </font>
    <font>
      <b/>
      <sz val="10"/>
      <color rgb="FF000000"/>
      <name val="Arial"/>
      <family val="2"/>
    </font>
    <font>
      <i/>
      <sz val="10"/>
      <color rgb="FF808080"/>
      <name val="Arial"/>
      <family val="2"/>
    </font>
    <font>
      <b/>
      <sz val="10"/>
      <color rgb="FFC00000"/>
      <name val="Arial"/>
      <family val="2"/>
    </font>
    <font>
      <sz val="10"/>
      <color rgb="FF4F81BD"/>
      <name val="Arial"/>
      <family val="2"/>
    </font>
    <font>
      <sz val="10"/>
      <color rgb="FFC00000"/>
      <name val="Arial"/>
      <family val="2"/>
    </font>
    <font>
      <b/>
      <sz val="10"/>
      <color rgb="FFE26B0A"/>
      <name val="Arial"/>
      <family val="2"/>
    </font>
    <font>
      <sz val="10"/>
      <color rgb="FFED7D31"/>
      <name val="Arial"/>
      <family val="2"/>
    </font>
    <font>
      <b/>
      <sz val="10"/>
      <name val="Arial"/>
      <family val="2"/>
    </font>
    <font>
      <sz val="10"/>
      <color rgb="FF548235"/>
      <name val="Arial"/>
      <family val="2"/>
    </font>
    <font>
      <b/>
      <sz val="10"/>
      <color rgb="FF70AD47"/>
      <name val="Arial"/>
      <family val="2"/>
    </font>
    <font>
      <sz val="11"/>
      <color rgb="FF000000"/>
      <name val="Calibri"/>
      <family val="2"/>
    </font>
    <font>
      <sz val="10"/>
      <color theme="5"/>
      <name val="Arial"/>
      <family val="2"/>
    </font>
    <font>
      <b/>
      <sz val="10"/>
      <color theme="5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i/>
      <sz val="10"/>
      <color rgb="FF0070C0"/>
      <name val="Arial"/>
      <family val="2"/>
    </font>
    <font>
      <b/>
      <sz val="11"/>
      <color rgb="FFC00000"/>
      <name val="Calibri"/>
      <family val="2"/>
      <scheme val="minor"/>
    </font>
    <font>
      <i/>
      <sz val="10"/>
      <color theme="1" tint="0.499984740745262"/>
      <name val="Arial"/>
      <family val="2"/>
    </font>
    <font>
      <i/>
      <sz val="10"/>
      <color rgb="FFC00000"/>
      <name val="Arial"/>
      <family val="2"/>
    </font>
    <font>
      <i/>
      <sz val="10"/>
      <color theme="8"/>
      <name val="Arial"/>
      <family val="2"/>
    </font>
    <font>
      <i/>
      <sz val="10"/>
      <color theme="5"/>
      <name val="Arial"/>
      <family val="2"/>
    </font>
    <font>
      <b/>
      <sz val="10"/>
      <color theme="9" tint="-0.249977111117893"/>
      <name val="Arial"/>
      <family val="2"/>
    </font>
    <font>
      <b/>
      <sz val="10"/>
      <color theme="8"/>
      <name val="Arial"/>
      <family val="2"/>
    </font>
    <font>
      <i/>
      <sz val="10"/>
      <color indexed="8"/>
      <name val="Arial"/>
      <family val="2"/>
    </font>
    <font>
      <i/>
      <sz val="10"/>
      <color rgb="FF000000"/>
      <name val="Arial"/>
      <family val="2"/>
    </font>
    <font>
      <i/>
      <sz val="11"/>
      <color theme="4"/>
      <name val="Arial"/>
      <family val="2"/>
    </font>
    <font>
      <i/>
      <sz val="11"/>
      <color theme="5"/>
      <name val="Arial"/>
      <family val="2"/>
    </font>
    <font>
      <i/>
      <sz val="10"/>
      <color theme="4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0"/>
      <color theme="8" tint="-0.249977111117893"/>
      <name val="Arial"/>
      <family val="2"/>
    </font>
    <font>
      <sz val="10"/>
      <color theme="4" tint="-0.499984740745262"/>
      <name val="Arial"/>
      <family val="2"/>
    </font>
    <font>
      <sz val="10"/>
      <color theme="8" tint="0.39997558519241921"/>
      <name val="Arial"/>
      <family val="2"/>
    </font>
    <font>
      <b/>
      <sz val="10"/>
      <color rgb="FFF2F2F2"/>
      <name val="Arial"/>
      <family val="2"/>
    </font>
    <font>
      <i/>
      <sz val="11"/>
      <color rgb="FFC00000"/>
      <name val="Arial"/>
      <family val="2"/>
    </font>
    <font>
      <b/>
      <sz val="14"/>
      <color theme="0"/>
      <name val="Arial"/>
      <family val="2"/>
    </font>
    <font>
      <i/>
      <sz val="11"/>
      <color theme="0" tint="-0.499984740745262"/>
      <name val="Arial"/>
      <family val="2"/>
    </font>
    <font>
      <i/>
      <sz val="11"/>
      <color rgb="FF0070C0"/>
      <name val="Arial"/>
      <family val="2"/>
    </font>
    <font>
      <i/>
      <sz val="10"/>
      <color rgb="FF0070C0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theme="6" tint="-0.249977111117893"/>
      </patternFill>
    </fill>
    <fill>
      <patternFill patternType="solid">
        <fgColor theme="0" tint="-0.499984740745262"/>
        <bgColor theme="6" tint="-0.249977111117893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theme="7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rgb="FFDCE6F1"/>
        <bgColor rgb="FFDCE6F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653"/>
        <bgColor rgb="FF000000"/>
      </patternFill>
    </fill>
    <fill>
      <patternFill patternType="solid">
        <fgColor rgb="FFDAF2D0"/>
        <bgColor rgb="FF000000"/>
      </patternFill>
    </fill>
    <fill>
      <patternFill patternType="solid">
        <fgColor rgb="FF8ED97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rgb="FF000000"/>
      </patternFill>
    </fill>
    <fill>
      <patternFill patternType="solid">
        <fgColor theme="5"/>
        <bgColor rgb="FF000000"/>
      </patternFill>
    </fill>
    <fill>
      <patternFill patternType="solid">
        <fgColor theme="5" tint="-0.499984740745262"/>
        <bgColor rgb="FF000000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6" tint="-0.249977111117893"/>
      </top>
      <bottom style="thin">
        <color theme="6" tint="-0.249977111117893"/>
      </bottom>
      <diagonal/>
    </border>
    <border>
      <left/>
      <right/>
      <top style="thin">
        <color theme="6" tint="-0.249977111117893"/>
      </top>
      <bottom style="thin">
        <color theme="6" tint="0.59999389629810485"/>
      </bottom>
      <diagonal/>
    </border>
    <border>
      <left/>
      <right/>
      <top style="thin">
        <color theme="6" tint="-0.249977111117893"/>
      </top>
      <bottom style="thin">
        <color theme="6" tint="0.79998168889431442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thin">
        <color theme="6" tint="-0.249977111117893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rgb="FFE9E9E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43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2" fillId="0" borderId="0"/>
    <xf numFmtId="0" fontId="24" fillId="0" borderId="0"/>
    <xf numFmtId="9" fontId="24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43" fontId="2" fillId="0" borderId="0" applyFont="0" applyFill="0" applyBorder="0" applyAlignment="0" applyProtection="0"/>
    <xf numFmtId="0" fontId="33" fillId="0" borderId="0"/>
    <xf numFmtId="0" fontId="24" fillId="0" borderId="0"/>
    <xf numFmtId="0" fontId="53" fillId="0" borderId="0"/>
    <xf numFmtId="43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99" fillId="52" borderId="16">
      <alignment wrapText="1"/>
    </xf>
  </cellStyleXfs>
  <cellXfs count="647">
    <xf numFmtId="0" fontId="0" fillId="0" borderId="0" xfId="0"/>
    <xf numFmtId="0" fontId="5" fillId="0" borderId="0" xfId="0" applyFont="1"/>
    <xf numFmtId="164" fontId="5" fillId="0" borderId="0" xfId="1" applyNumberFormat="1" applyFont="1"/>
    <xf numFmtId="9" fontId="5" fillId="0" borderId="0" xfId="2" applyFont="1"/>
    <xf numFmtId="0" fontId="6" fillId="2" borderId="0" xfId="0" applyFont="1" applyFill="1"/>
    <xf numFmtId="0" fontId="6" fillId="0" borderId="0" xfId="0" applyFont="1"/>
    <xf numFmtId="0" fontId="5" fillId="0" borderId="0" xfId="0" applyFont="1" applyAlignment="1">
      <alignment horizontal="left"/>
    </xf>
    <xf numFmtId="9" fontId="10" fillId="0" borderId="0" xfId="2" applyFont="1" applyAlignment="1">
      <alignment horizontal="center"/>
    </xf>
    <xf numFmtId="0" fontId="5" fillId="3" borderId="0" xfId="0" applyFont="1" applyFill="1" applyAlignment="1">
      <alignment horizontal="center"/>
    </xf>
    <xf numFmtId="0" fontId="11" fillId="0" borderId="0" xfId="0" applyFont="1"/>
    <xf numFmtId="0" fontId="5" fillId="2" borderId="0" xfId="0" applyFont="1" applyFill="1"/>
    <xf numFmtId="0" fontId="12" fillId="4" borderId="0" xfId="0" applyFont="1" applyFill="1"/>
    <xf numFmtId="0" fontId="5" fillId="5" borderId="0" xfId="0" applyFont="1" applyFill="1"/>
    <xf numFmtId="0" fontId="13" fillId="5" borderId="0" xfId="0" applyFont="1" applyFill="1"/>
    <xf numFmtId="0" fontId="6" fillId="6" borderId="0" xfId="0" applyFont="1" applyFill="1"/>
    <xf numFmtId="0" fontId="5" fillId="6" borderId="0" xfId="0" applyFont="1" applyFill="1"/>
    <xf numFmtId="0" fontId="6" fillId="6" borderId="0" xfId="0" applyFont="1" applyFill="1" applyAlignment="1">
      <alignment horizontal="center"/>
    </xf>
    <xf numFmtId="9" fontId="13" fillId="5" borderId="2" xfId="0" applyNumberFormat="1" applyFont="1" applyFill="1" applyBorder="1" applyAlignment="1">
      <alignment horizontal="center"/>
    </xf>
    <xf numFmtId="0" fontId="5" fillId="5" borderId="0" xfId="0" applyFont="1" applyFill="1" applyAlignment="1">
      <alignment horizontal="center"/>
    </xf>
    <xf numFmtId="9" fontId="5" fillId="5" borderId="0" xfId="2" applyFont="1" applyFill="1"/>
    <xf numFmtId="0" fontId="15" fillId="2" borderId="0" xfId="0" applyFont="1" applyFill="1"/>
    <xf numFmtId="0" fontId="13" fillId="5" borderId="1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7" fillId="7" borderId="0" xfId="0" applyFont="1" applyFill="1" applyAlignment="1">
      <alignment horizontal="center"/>
    </xf>
    <xf numFmtId="9" fontId="14" fillId="5" borderId="0" xfId="0" applyNumberFormat="1" applyFont="1" applyFill="1" applyAlignment="1">
      <alignment horizontal="center"/>
    </xf>
    <xf numFmtId="0" fontId="13" fillId="2" borderId="0" xfId="2" applyNumberFormat="1" applyFont="1" applyFill="1" applyAlignment="1">
      <alignment horizontal="center"/>
    </xf>
    <xf numFmtId="9" fontId="5" fillId="2" borderId="0" xfId="2" applyFont="1" applyFill="1" applyAlignment="1">
      <alignment horizontal="center"/>
    </xf>
    <xf numFmtId="9" fontId="5" fillId="2" borderId="0" xfId="0" applyNumberFormat="1" applyFont="1" applyFill="1" applyAlignment="1">
      <alignment horizontal="center"/>
    </xf>
    <xf numFmtId="0" fontId="11" fillId="0" borderId="0" xfId="0" applyFont="1" applyAlignment="1">
      <alignment horizontal="center"/>
    </xf>
    <xf numFmtId="0" fontId="14" fillId="5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9" fontId="13" fillId="5" borderId="2" xfId="2" applyFont="1" applyFill="1" applyBorder="1" applyAlignment="1">
      <alignment horizontal="center"/>
    </xf>
    <xf numFmtId="165" fontId="5" fillId="2" borderId="0" xfId="2" applyNumberFormat="1" applyFont="1" applyFill="1" applyAlignment="1">
      <alignment horizontal="center"/>
    </xf>
    <xf numFmtId="9" fontId="19" fillId="0" borderId="0" xfId="2" applyFont="1" applyFill="1" applyBorder="1" applyAlignment="1">
      <alignment horizontal="center"/>
    </xf>
    <xf numFmtId="0" fontId="20" fillId="2" borderId="0" xfId="0" applyFont="1" applyFill="1" applyAlignment="1">
      <alignment horizontal="left"/>
    </xf>
    <xf numFmtId="0" fontId="21" fillId="5" borderId="0" xfId="0" applyFont="1" applyFill="1"/>
    <xf numFmtId="9" fontId="5" fillId="2" borderId="0" xfId="2" applyFont="1" applyFill="1"/>
    <xf numFmtId="9" fontId="13" fillId="2" borderId="0" xfId="2" applyFont="1" applyFill="1" applyAlignment="1">
      <alignment horizontal="center"/>
    </xf>
    <xf numFmtId="1" fontId="13" fillId="2" borderId="0" xfId="2" applyNumberFormat="1" applyFont="1" applyFill="1" applyAlignment="1">
      <alignment horizontal="center"/>
    </xf>
    <xf numFmtId="9" fontId="10" fillId="2" borderId="0" xfId="2" applyFont="1" applyFill="1" applyAlignment="1">
      <alignment horizontal="center"/>
    </xf>
    <xf numFmtId="1" fontId="10" fillId="2" borderId="0" xfId="2" applyNumberFormat="1" applyFont="1" applyFill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0" xfId="0" applyFont="1" applyFill="1" applyAlignment="1">
      <alignment horizontal="left"/>
    </xf>
    <xf numFmtId="0" fontId="0" fillId="5" borderId="0" xfId="0" applyFill="1"/>
    <xf numFmtId="0" fontId="5" fillId="9" borderId="0" xfId="0" applyFont="1" applyFill="1"/>
    <xf numFmtId="164" fontId="5" fillId="2" borderId="0" xfId="1" applyNumberFormat="1" applyFont="1" applyFill="1"/>
    <xf numFmtId="164" fontId="5" fillId="5" borderId="0" xfId="1" applyNumberFormat="1" applyFont="1" applyFill="1"/>
    <xf numFmtId="0" fontId="15" fillId="5" borderId="5" xfId="0" applyFont="1" applyFill="1" applyBorder="1"/>
    <xf numFmtId="0" fontId="5" fillId="5" borderId="6" xfId="0" applyFont="1" applyFill="1" applyBorder="1"/>
    <xf numFmtId="164" fontId="5" fillId="5" borderId="6" xfId="1" applyNumberFormat="1" applyFont="1" applyFill="1" applyBorder="1"/>
    <xf numFmtId="165" fontId="8" fillId="5" borderId="6" xfId="2" applyNumberFormat="1" applyFont="1" applyFill="1" applyBorder="1"/>
    <xf numFmtId="9" fontId="5" fillId="5" borderId="6" xfId="2" applyFont="1" applyFill="1" applyBorder="1" applyAlignment="1">
      <alignment horizontal="center"/>
    </xf>
    <xf numFmtId="9" fontId="10" fillId="5" borderId="6" xfId="2" applyFont="1" applyFill="1" applyBorder="1" applyAlignment="1">
      <alignment horizontal="center"/>
    </xf>
    <xf numFmtId="0" fontId="5" fillId="5" borderId="6" xfId="0" applyFont="1" applyFill="1" applyBorder="1" applyAlignment="1">
      <alignment horizontal="center"/>
    </xf>
    <xf numFmtId="0" fontId="5" fillId="5" borderId="7" xfId="0" applyFont="1" applyFill="1" applyBorder="1"/>
    <xf numFmtId="0" fontId="16" fillId="2" borderId="5" xfId="0" applyFont="1" applyFill="1" applyBorder="1"/>
    <xf numFmtId="0" fontId="5" fillId="2" borderId="6" xfId="0" applyFont="1" applyFill="1" applyBorder="1"/>
    <xf numFmtId="9" fontId="5" fillId="2" borderId="6" xfId="0" applyNumberFormat="1" applyFont="1" applyFill="1" applyBorder="1"/>
    <xf numFmtId="9" fontId="10" fillId="2" borderId="6" xfId="0" applyNumberFormat="1" applyFont="1" applyFill="1" applyBorder="1" applyAlignment="1">
      <alignment horizontal="center"/>
    </xf>
    <xf numFmtId="164" fontId="5" fillId="2" borderId="6" xfId="1" applyNumberFormat="1" applyFont="1" applyFill="1" applyBorder="1"/>
    <xf numFmtId="1" fontId="10" fillId="2" borderId="6" xfId="1" applyNumberFormat="1" applyFont="1" applyFill="1" applyBorder="1" applyAlignment="1">
      <alignment horizontal="center"/>
    </xf>
    <xf numFmtId="0" fontId="5" fillId="2" borderId="7" xfId="0" applyFont="1" applyFill="1" applyBorder="1"/>
    <xf numFmtId="9" fontId="5" fillId="5" borderId="0" xfId="0" applyNumberFormat="1" applyFont="1" applyFill="1"/>
    <xf numFmtId="164" fontId="5" fillId="5" borderId="0" xfId="1" applyNumberFormat="1" applyFont="1" applyFill="1" applyAlignment="1">
      <alignment horizontal="center"/>
    </xf>
    <xf numFmtId="0" fontId="16" fillId="5" borderId="0" xfId="0" applyFont="1" applyFill="1"/>
    <xf numFmtId="165" fontId="5" fillId="5" borderId="0" xfId="0" applyNumberFormat="1" applyFont="1" applyFill="1" applyAlignment="1">
      <alignment horizontal="center"/>
    </xf>
    <xf numFmtId="165" fontId="5" fillId="2" borderId="0" xfId="2" applyNumberFormat="1" applyFont="1" applyFill="1"/>
    <xf numFmtId="0" fontId="5" fillId="9" borderId="0" xfId="0" applyFont="1" applyFill="1" applyAlignment="1">
      <alignment horizontal="center"/>
    </xf>
    <xf numFmtId="166" fontId="5" fillId="0" borderId="0" xfId="0" applyNumberFormat="1" applyFont="1"/>
    <xf numFmtId="166" fontId="5" fillId="5" borderId="0" xfId="0" applyNumberFormat="1" applyFont="1" applyFill="1"/>
    <xf numFmtId="166" fontId="5" fillId="2" borderId="0" xfId="0" applyNumberFormat="1" applyFont="1" applyFill="1"/>
    <xf numFmtId="166" fontId="17" fillId="8" borderId="3" xfId="4" applyNumberFormat="1" applyFont="1" applyFill="1" applyBorder="1"/>
    <xf numFmtId="166" fontId="23" fillId="0" borderId="0" xfId="4" applyNumberFormat="1" applyFont="1"/>
    <xf numFmtId="166" fontId="17" fillId="8" borderId="4" xfId="4" applyNumberFormat="1" applyFont="1" applyFill="1" applyBorder="1"/>
    <xf numFmtId="9" fontId="17" fillId="8" borderId="3" xfId="2" applyFont="1" applyFill="1" applyBorder="1"/>
    <xf numFmtId="9" fontId="23" fillId="0" borderId="0" xfId="2" applyFont="1"/>
    <xf numFmtId="9" fontId="17" fillId="8" borderId="4" xfId="2" applyFont="1" applyFill="1" applyBorder="1"/>
    <xf numFmtId="166" fontId="5" fillId="0" borderId="0" xfId="0" applyNumberFormat="1" applyFont="1" applyAlignment="1">
      <alignment horizontal="center"/>
    </xf>
    <xf numFmtId="166" fontId="5" fillId="5" borderId="0" xfId="0" applyNumberFormat="1" applyFont="1" applyFill="1" applyAlignment="1">
      <alignment horizontal="center"/>
    </xf>
    <xf numFmtId="166" fontId="5" fillId="2" borderId="0" xfId="0" applyNumberFormat="1" applyFont="1" applyFill="1" applyAlignment="1">
      <alignment horizontal="center"/>
    </xf>
    <xf numFmtId="166" fontId="23" fillId="0" borderId="0" xfId="4" applyNumberFormat="1" applyFont="1" applyAlignment="1">
      <alignment horizontal="center"/>
    </xf>
    <xf numFmtId="166" fontId="17" fillId="8" borderId="4" xfId="4" applyNumberFormat="1" applyFont="1" applyFill="1" applyBorder="1" applyAlignment="1">
      <alignment horizontal="center"/>
    </xf>
    <xf numFmtId="166" fontId="17" fillId="8" borderId="3" xfId="4" applyNumberFormat="1" applyFont="1" applyFill="1" applyBorder="1" applyAlignment="1">
      <alignment horizontal="left"/>
    </xf>
    <xf numFmtId="165" fontId="9" fillId="0" borderId="0" xfId="6" applyNumberFormat="1" applyFont="1"/>
    <xf numFmtId="165" fontId="5" fillId="0" borderId="0" xfId="6" applyNumberFormat="1" applyFont="1"/>
    <xf numFmtId="164" fontId="9" fillId="0" borderId="0" xfId="1" applyNumberFormat="1" applyFont="1"/>
    <xf numFmtId="164" fontId="25" fillId="10" borderId="0" xfId="1" applyNumberFormat="1" applyFont="1" applyFill="1"/>
    <xf numFmtId="0" fontId="25" fillId="10" borderId="0" xfId="5" applyFont="1" applyFill="1"/>
    <xf numFmtId="164" fontId="26" fillId="12" borderId="8" xfId="1" applyNumberFormat="1" applyFont="1" applyFill="1" applyBorder="1"/>
    <xf numFmtId="164" fontId="27" fillId="12" borderId="9" xfId="1" applyNumberFormat="1" applyFont="1" applyFill="1" applyBorder="1"/>
    <xf numFmtId="164" fontId="9" fillId="13" borderId="0" xfId="1" applyNumberFormat="1" applyFont="1" applyFill="1"/>
    <xf numFmtId="164" fontId="12" fillId="11" borderId="10" xfId="1" applyNumberFormat="1" applyFont="1" applyFill="1" applyBorder="1"/>
    <xf numFmtId="9" fontId="30" fillId="0" borderId="0" xfId="2" applyFont="1"/>
    <xf numFmtId="9" fontId="31" fillId="0" borderId="0" xfId="2" applyFont="1"/>
    <xf numFmtId="9" fontId="32" fillId="0" borderId="0" xfId="2" applyFont="1"/>
    <xf numFmtId="0" fontId="26" fillId="13" borderId="0" xfId="0" applyFont="1" applyFill="1"/>
    <xf numFmtId="166" fontId="26" fillId="13" borderId="0" xfId="0" applyNumberFormat="1" applyFont="1" applyFill="1" applyAlignment="1">
      <alignment horizontal="center"/>
    </xf>
    <xf numFmtId="166" fontId="26" fillId="13" borderId="0" xfId="0" applyNumberFormat="1" applyFont="1" applyFill="1"/>
    <xf numFmtId="9" fontId="26" fillId="13" borderId="0" xfId="2" applyFont="1" applyFill="1"/>
    <xf numFmtId="164" fontId="26" fillId="13" borderId="0" xfId="1" applyNumberFormat="1" applyFont="1" applyFill="1"/>
    <xf numFmtId="0" fontId="34" fillId="16" borderId="0" xfId="10" applyFont="1" applyFill="1"/>
    <xf numFmtId="0" fontId="34" fillId="17" borderId="0" xfId="10" applyFont="1" applyFill="1"/>
    <xf numFmtId="0" fontId="34" fillId="18" borderId="0" xfId="10" applyFont="1" applyFill="1"/>
    <xf numFmtId="0" fontId="34" fillId="19" borderId="0" xfId="10" applyFont="1" applyFill="1"/>
    <xf numFmtId="164" fontId="35" fillId="0" borderId="0" xfId="1" applyNumberFormat="1" applyFont="1" applyFill="1" applyBorder="1"/>
    <xf numFmtId="164" fontId="36" fillId="0" borderId="0" xfId="1" applyNumberFormat="1" applyFont="1" applyFill="1" applyBorder="1"/>
    <xf numFmtId="164" fontId="37" fillId="0" borderId="0" xfId="1" applyNumberFormat="1" applyFont="1" applyFill="1" applyBorder="1"/>
    <xf numFmtId="0" fontId="38" fillId="20" borderId="0" xfId="10" applyFont="1" applyFill="1"/>
    <xf numFmtId="164" fontId="37" fillId="7" borderId="0" xfId="1" applyNumberFormat="1" applyFont="1" applyFill="1" applyBorder="1"/>
    <xf numFmtId="0" fontId="6" fillId="5" borderId="0" xfId="0" applyFont="1" applyFill="1"/>
    <xf numFmtId="0" fontId="9" fillId="5" borderId="0" xfId="0" applyFont="1" applyFill="1" applyAlignment="1">
      <alignment horizontal="center"/>
    </xf>
    <xf numFmtId="9" fontId="5" fillId="5" borderId="0" xfId="0" applyNumberFormat="1" applyFont="1" applyFill="1" applyAlignment="1">
      <alignment horizontal="center"/>
    </xf>
    <xf numFmtId="1" fontId="5" fillId="5" borderId="0" xfId="0" applyNumberFormat="1" applyFont="1" applyFill="1" applyAlignment="1">
      <alignment horizontal="center"/>
    </xf>
    <xf numFmtId="0" fontId="12" fillId="14" borderId="0" xfId="0" applyFont="1" applyFill="1"/>
    <xf numFmtId="0" fontId="6" fillId="21" borderId="0" xfId="0" applyFont="1" applyFill="1"/>
    <xf numFmtId="0" fontId="39" fillId="9" borderId="0" xfId="0" applyFont="1" applyFill="1"/>
    <xf numFmtId="0" fontId="39" fillId="9" borderId="0" xfId="0" applyFont="1" applyFill="1" applyAlignment="1">
      <alignment horizontal="center"/>
    </xf>
    <xf numFmtId="0" fontId="27" fillId="4" borderId="0" xfId="0" applyFont="1" applyFill="1"/>
    <xf numFmtId="0" fontId="27" fillId="4" borderId="0" xfId="0" applyFont="1" applyFill="1" applyAlignment="1">
      <alignment horizontal="center"/>
    </xf>
    <xf numFmtId="9" fontId="5" fillId="5" borderId="0" xfId="2" applyFont="1" applyFill="1" applyAlignment="1">
      <alignment horizontal="center"/>
    </xf>
    <xf numFmtId="164" fontId="9" fillId="5" borderId="0" xfId="1" applyNumberFormat="1" applyFont="1" applyFill="1"/>
    <xf numFmtId="165" fontId="9" fillId="5" borderId="0" xfId="6" applyNumberFormat="1" applyFont="1" applyFill="1"/>
    <xf numFmtId="165" fontId="5" fillId="5" borderId="0" xfId="6" applyNumberFormat="1" applyFont="1" applyFill="1"/>
    <xf numFmtId="9" fontId="31" fillId="5" borderId="0" xfId="2" applyFont="1" applyFill="1"/>
    <xf numFmtId="9" fontId="30" fillId="5" borderId="0" xfId="2" applyFont="1" applyFill="1"/>
    <xf numFmtId="9" fontId="32" fillId="5" borderId="0" xfId="2" applyFont="1" applyFill="1"/>
    <xf numFmtId="164" fontId="35" fillId="5" borderId="0" xfId="1" applyNumberFormat="1" applyFont="1" applyFill="1" applyBorder="1"/>
    <xf numFmtId="164" fontId="36" fillId="5" borderId="0" xfId="1" applyNumberFormat="1" applyFont="1" applyFill="1" applyBorder="1"/>
    <xf numFmtId="164" fontId="37" fillId="5" borderId="0" xfId="1" applyNumberFormat="1" applyFont="1" applyFill="1" applyBorder="1"/>
    <xf numFmtId="166" fontId="13" fillId="5" borderId="0" xfId="0" applyNumberFormat="1" applyFont="1" applyFill="1" applyAlignment="1">
      <alignment horizontal="center"/>
    </xf>
    <xf numFmtId="166" fontId="10" fillId="2" borderId="0" xfId="0" applyNumberFormat="1" applyFont="1" applyFill="1" applyAlignment="1">
      <alignment horizontal="center"/>
    </xf>
    <xf numFmtId="164" fontId="12" fillId="11" borderId="12" xfId="1" applyNumberFormat="1" applyFont="1" applyFill="1" applyBorder="1"/>
    <xf numFmtId="9" fontId="31" fillId="2" borderId="0" xfId="2" applyFont="1" applyFill="1"/>
    <xf numFmtId="9" fontId="30" fillId="2" borderId="0" xfId="2" applyFont="1" applyFill="1"/>
    <xf numFmtId="9" fontId="32" fillId="2" borderId="0" xfId="2" applyFont="1" applyFill="1"/>
    <xf numFmtId="164" fontId="10" fillId="2" borderId="0" xfId="1" applyNumberFormat="1" applyFont="1" applyFill="1"/>
    <xf numFmtId="164" fontId="10" fillId="2" borderId="0" xfId="1" applyNumberFormat="1" applyFont="1" applyFill="1" applyBorder="1"/>
    <xf numFmtId="164" fontId="35" fillId="2" borderId="0" xfId="1" applyNumberFormat="1" applyFont="1" applyFill="1" applyBorder="1"/>
    <xf numFmtId="164" fontId="36" fillId="2" borderId="0" xfId="1" applyNumberFormat="1" applyFont="1" applyFill="1" applyBorder="1"/>
    <xf numFmtId="164" fontId="37" fillId="2" borderId="0" xfId="1" applyNumberFormat="1" applyFont="1" applyFill="1" applyBorder="1"/>
    <xf numFmtId="1" fontId="13" fillId="5" borderId="0" xfId="0" applyNumberFormat="1" applyFont="1" applyFill="1" applyAlignment="1">
      <alignment horizontal="center"/>
    </xf>
    <xf numFmtId="0" fontId="40" fillId="2" borderId="0" xfId="0" applyFont="1" applyFill="1"/>
    <xf numFmtId="0" fontId="41" fillId="2" borderId="0" xfId="0" applyFont="1" applyFill="1" applyAlignment="1">
      <alignment horizontal="center"/>
    </xf>
    <xf numFmtId="9" fontId="13" fillId="5" borderId="0" xfId="2" applyFont="1" applyFill="1" applyAlignment="1">
      <alignment horizontal="center"/>
    </xf>
    <xf numFmtId="9" fontId="13" fillId="5" borderId="0" xfId="0" applyNumberFormat="1" applyFont="1" applyFill="1" applyAlignment="1">
      <alignment horizontal="center"/>
    </xf>
    <xf numFmtId="0" fontId="12" fillId="7" borderId="0" xfId="0" applyFont="1" applyFill="1"/>
    <xf numFmtId="0" fontId="7" fillId="22" borderId="0" xfId="0" applyFont="1" applyFill="1"/>
    <xf numFmtId="165" fontId="5" fillId="5" borderId="0" xfId="2" applyNumberFormat="1" applyFont="1" applyFill="1" applyAlignment="1">
      <alignment horizontal="center"/>
    </xf>
    <xf numFmtId="165" fontId="13" fillId="5" borderId="0" xfId="2" applyNumberFormat="1" applyFont="1" applyFill="1" applyAlignment="1">
      <alignment horizontal="center"/>
    </xf>
    <xf numFmtId="165" fontId="13" fillId="5" borderId="0" xfId="0" applyNumberFormat="1" applyFont="1" applyFill="1"/>
    <xf numFmtId="165" fontId="9" fillId="5" borderId="0" xfId="0" applyNumberFormat="1" applyFont="1" applyFill="1"/>
    <xf numFmtId="9" fontId="9" fillId="5" borderId="0" xfId="2" applyFont="1" applyFill="1" applyAlignment="1">
      <alignment horizontal="center"/>
    </xf>
    <xf numFmtId="165" fontId="26" fillId="13" borderId="0" xfId="2" applyNumberFormat="1" applyFont="1" applyFill="1"/>
    <xf numFmtId="165" fontId="9" fillId="2" borderId="0" xfId="0" applyNumberFormat="1" applyFont="1" applyFill="1"/>
    <xf numFmtId="9" fontId="9" fillId="2" borderId="0" xfId="2" applyFont="1" applyFill="1" applyAlignment="1">
      <alignment horizontal="center"/>
    </xf>
    <xf numFmtId="0" fontId="12" fillId="23" borderId="0" xfId="0" applyFont="1" applyFill="1"/>
    <xf numFmtId="0" fontId="5" fillId="2" borderId="0" xfId="0" applyFont="1" applyFill="1" applyAlignment="1">
      <alignment horizontal="center" wrapText="1"/>
    </xf>
    <xf numFmtId="0" fontId="6" fillId="24" borderId="0" xfId="0" applyFont="1" applyFill="1"/>
    <xf numFmtId="0" fontId="7" fillId="5" borderId="0" xfId="0" applyFont="1" applyFill="1"/>
    <xf numFmtId="0" fontId="12" fillId="15" borderId="0" xfId="0" applyFont="1" applyFill="1"/>
    <xf numFmtId="0" fontId="6" fillId="25" borderId="0" xfId="0" applyFont="1" applyFill="1"/>
    <xf numFmtId="9" fontId="9" fillId="5" borderId="0" xfId="0" applyNumberFormat="1" applyFont="1" applyFill="1" applyAlignment="1">
      <alignment horizontal="center"/>
    </xf>
    <xf numFmtId="0" fontId="6" fillId="26" borderId="0" xfId="0" applyFont="1" applyFill="1"/>
    <xf numFmtId="0" fontId="42" fillId="27" borderId="0" xfId="0" applyFont="1" applyFill="1"/>
    <xf numFmtId="164" fontId="25" fillId="10" borderId="0" xfId="11" applyNumberFormat="1" applyFont="1" applyFill="1"/>
    <xf numFmtId="0" fontId="25" fillId="10" borderId="0" xfId="12" applyFont="1" applyFill="1"/>
    <xf numFmtId="164" fontId="12" fillId="11" borderId="12" xfId="11" applyNumberFormat="1" applyFont="1" applyFill="1" applyBorder="1"/>
    <xf numFmtId="164" fontId="12" fillId="11" borderId="10" xfId="11" applyNumberFormat="1" applyFont="1" applyFill="1" applyBorder="1"/>
    <xf numFmtId="0" fontId="18" fillId="2" borderId="0" xfId="10" applyFont="1" applyFill="1"/>
    <xf numFmtId="0" fontId="43" fillId="14" borderId="0" xfId="10" applyFont="1" applyFill="1"/>
    <xf numFmtId="0" fontId="43" fillId="15" borderId="0" xfId="10" applyFont="1" applyFill="1"/>
    <xf numFmtId="0" fontId="43" fillId="9" borderId="0" xfId="10" applyFont="1" applyFill="1"/>
    <xf numFmtId="0" fontId="43" fillId="13" borderId="0" xfId="10" applyFont="1" applyFill="1"/>
    <xf numFmtId="0" fontId="15" fillId="0" borderId="5" xfId="0" applyFont="1" applyBorder="1"/>
    <xf numFmtId="0" fontId="5" fillId="0" borderId="6" xfId="0" applyFont="1" applyBorder="1"/>
    <xf numFmtId="164" fontId="5" fillId="0" borderId="6" xfId="11" applyNumberFormat="1" applyFont="1" applyBorder="1"/>
    <xf numFmtId="9" fontId="16" fillId="6" borderId="6" xfId="2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9" fontId="44" fillId="27" borderId="6" xfId="2" applyFont="1" applyFill="1" applyBorder="1" applyAlignment="1">
      <alignment horizontal="center"/>
    </xf>
    <xf numFmtId="164" fontId="45" fillId="5" borderId="0" xfId="3" applyNumberFormat="1" applyFont="1" applyFill="1" applyAlignment="1">
      <alignment horizontal="center"/>
    </xf>
    <xf numFmtId="164" fontId="46" fillId="5" borderId="0" xfId="11" applyNumberFormat="1" applyFont="1" applyFill="1" applyAlignment="1">
      <alignment horizontal="center"/>
    </xf>
    <xf numFmtId="9" fontId="47" fillId="5" borderId="0" xfId="2" applyFont="1" applyFill="1" applyAlignment="1">
      <alignment horizontal="center"/>
    </xf>
    <xf numFmtId="9" fontId="48" fillId="5" borderId="0" xfId="2" applyFont="1" applyFill="1" applyAlignment="1">
      <alignment horizontal="center"/>
    </xf>
    <xf numFmtId="9" fontId="49" fillId="5" borderId="0" xfId="2" applyFont="1" applyFill="1" applyAlignment="1">
      <alignment horizontal="center"/>
    </xf>
    <xf numFmtId="164" fontId="47" fillId="5" borderId="0" xfId="11" applyNumberFormat="1" applyFont="1" applyFill="1" applyAlignment="1">
      <alignment horizontal="center"/>
    </xf>
    <xf numFmtId="164" fontId="48" fillId="5" borderId="0" xfId="11" applyNumberFormat="1" applyFont="1" applyFill="1" applyAlignment="1">
      <alignment horizontal="center"/>
    </xf>
    <xf numFmtId="164" fontId="49" fillId="5" borderId="0" xfId="11" applyNumberFormat="1" applyFont="1" applyFill="1" applyAlignment="1">
      <alignment horizontal="center"/>
    </xf>
    <xf numFmtId="164" fontId="5" fillId="5" borderId="0" xfId="11" applyNumberFormat="1" applyFont="1" applyFill="1"/>
    <xf numFmtId="9" fontId="16" fillId="2" borderId="6" xfId="2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9" fontId="5" fillId="2" borderId="7" xfId="0" applyNumberFormat="1" applyFont="1" applyFill="1" applyBorder="1"/>
    <xf numFmtId="164" fontId="46" fillId="2" borderId="0" xfId="3" applyNumberFormat="1" applyFont="1" applyFill="1" applyAlignment="1">
      <alignment horizontal="center"/>
    </xf>
    <xf numFmtId="165" fontId="10" fillId="2" borderId="0" xfId="2" applyNumberFormat="1" applyFont="1" applyFill="1" applyAlignment="1">
      <alignment horizontal="center"/>
    </xf>
    <xf numFmtId="164" fontId="46" fillId="2" borderId="0" xfId="11" applyNumberFormat="1" applyFont="1" applyFill="1" applyAlignment="1">
      <alignment horizontal="center"/>
    </xf>
    <xf numFmtId="9" fontId="47" fillId="2" borderId="0" xfId="2" applyFont="1" applyFill="1" applyAlignment="1">
      <alignment horizontal="center"/>
    </xf>
    <xf numFmtId="9" fontId="48" fillId="2" borderId="0" xfId="2" applyFont="1" applyFill="1" applyAlignment="1">
      <alignment horizontal="center"/>
    </xf>
    <xf numFmtId="9" fontId="49" fillId="2" borderId="0" xfId="2" applyFont="1" applyFill="1" applyAlignment="1">
      <alignment horizontal="center"/>
    </xf>
    <xf numFmtId="164" fontId="47" fillId="2" borderId="0" xfId="11" applyNumberFormat="1" applyFont="1" applyFill="1" applyAlignment="1">
      <alignment horizontal="center"/>
    </xf>
    <xf numFmtId="164" fontId="48" fillId="2" borderId="0" xfId="11" applyNumberFormat="1" applyFont="1" applyFill="1" applyAlignment="1">
      <alignment horizontal="center"/>
    </xf>
    <xf numFmtId="164" fontId="49" fillId="2" borderId="0" xfId="11" applyNumberFormat="1" applyFont="1" applyFill="1" applyAlignment="1">
      <alignment horizontal="center"/>
    </xf>
    <xf numFmtId="164" fontId="5" fillId="5" borderId="0" xfId="0" applyNumberFormat="1" applyFont="1" applyFill="1"/>
    <xf numFmtId="164" fontId="5" fillId="2" borderId="0" xfId="11" applyNumberFormat="1" applyFont="1" applyFill="1"/>
    <xf numFmtId="164" fontId="26" fillId="12" borderId="8" xfId="11" applyNumberFormat="1" applyFont="1" applyFill="1" applyBorder="1"/>
    <xf numFmtId="164" fontId="27" fillId="12" borderId="9" xfId="11" applyNumberFormat="1" applyFont="1" applyFill="1" applyBorder="1"/>
    <xf numFmtId="164" fontId="9" fillId="13" borderId="0" xfId="11" applyNumberFormat="1" applyFont="1" applyFill="1"/>
    <xf numFmtId="164" fontId="5" fillId="0" borderId="0" xfId="11" applyNumberFormat="1" applyFont="1"/>
    <xf numFmtId="9" fontId="11" fillId="26" borderId="0" xfId="2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9" fontId="16" fillId="6" borderId="0" xfId="2" applyFont="1" applyFill="1" applyAlignment="1">
      <alignment horizontal="center"/>
    </xf>
    <xf numFmtId="9" fontId="44" fillId="27" borderId="0" xfId="2" applyFont="1" applyFill="1" applyBorder="1" applyAlignment="1">
      <alignment horizontal="center"/>
    </xf>
    <xf numFmtId="9" fontId="5" fillId="0" borderId="0" xfId="2" applyFont="1" applyAlignment="1">
      <alignment horizontal="center"/>
    </xf>
    <xf numFmtId="164" fontId="50" fillId="0" borderId="0" xfId="3" applyNumberFormat="1" applyFont="1"/>
    <xf numFmtId="165" fontId="5" fillId="0" borderId="0" xfId="2" applyNumberFormat="1" applyFont="1"/>
    <xf numFmtId="164" fontId="5" fillId="0" borderId="0" xfId="0" applyNumberFormat="1" applyFont="1"/>
    <xf numFmtId="164" fontId="46" fillId="0" borderId="0" xfId="11" applyNumberFormat="1" applyFont="1"/>
    <xf numFmtId="9" fontId="46" fillId="0" borderId="0" xfId="2" applyFont="1"/>
    <xf numFmtId="164" fontId="47" fillId="0" borderId="0" xfId="11" applyNumberFormat="1" applyFont="1"/>
    <xf numFmtId="164" fontId="48" fillId="0" borderId="0" xfId="11" applyNumberFormat="1" applyFont="1"/>
    <xf numFmtId="164" fontId="49" fillId="0" borderId="0" xfId="11" applyNumberFormat="1" applyFont="1"/>
    <xf numFmtId="0" fontId="51" fillId="2" borderId="0" xfId="0" applyFont="1" applyFill="1"/>
    <xf numFmtId="0" fontId="28" fillId="13" borderId="0" xfId="13" applyFont="1" applyFill="1" applyAlignment="1">
      <alignment horizontal="left"/>
    </xf>
    <xf numFmtId="0" fontId="27" fillId="13" borderId="0" xfId="0" applyFont="1" applyFill="1"/>
    <xf numFmtId="0" fontId="27" fillId="13" borderId="0" xfId="0" applyFont="1" applyFill="1" applyAlignment="1">
      <alignment horizontal="center"/>
    </xf>
    <xf numFmtId="164" fontId="52" fillId="13" borderId="0" xfId="3" applyNumberFormat="1" applyFont="1" applyFill="1"/>
    <xf numFmtId="165" fontId="52" fillId="13" borderId="0" xfId="2" applyNumberFormat="1" applyFont="1" applyFill="1"/>
    <xf numFmtId="9" fontId="5" fillId="6" borderId="0" xfId="0" applyNumberFormat="1" applyFont="1" applyFill="1" applyAlignment="1">
      <alignment horizontal="center"/>
    </xf>
    <xf numFmtId="3" fontId="5" fillId="6" borderId="0" xfId="0" applyNumberFormat="1" applyFont="1" applyFill="1" applyAlignment="1">
      <alignment horizontal="center"/>
    </xf>
    <xf numFmtId="0" fontId="10" fillId="2" borderId="0" xfId="0" applyFont="1" applyFill="1"/>
    <xf numFmtId="9" fontId="10" fillId="2" borderId="0" xfId="0" applyNumberFormat="1" applyFont="1" applyFill="1" applyAlignment="1">
      <alignment horizontal="center"/>
    </xf>
    <xf numFmtId="1" fontId="10" fillId="2" borderId="0" xfId="0" applyNumberFormat="1" applyFont="1" applyFill="1" applyAlignment="1">
      <alignment horizontal="center"/>
    </xf>
    <xf numFmtId="9" fontId="27" fillId="13" borderId="0" xfId="0" applyNumberFormat="1" applyFont="1" applyFill="1" applyAlignment="1">
      <alignment horizontal="center"/>
    </xf>
    <xf numFmtId="166" fontId="27" fillId="13" borderId="0" xfId="1" applyNumberFormat="1" applyFont="1" applyFill="1" applyAlignment="1">
      <alignment horizontal="center"/>
    </xf>
    <xf numFmtId="1" fontId="27" fillId="13" borderId="0" xfId="1" applyNumberFormat="1" applyFont="1" applyFill="1" applyAlignment="1">
      <alignment horizontal="center"/>
    </xf>
    <xf numFmtId="0" fontId="21" fillId="2" borderId="0" xfId="0" applyFont="1" applyFill="1"/>
    <xf numFmtId="165" fontId="21" fillId="2" borderId="0" xfId="2" applyNumberFormat="1" applyFont="1" applyFill="1" applyAlignment="1">
      <alignment horizontal="center"/>
    </xf>
    <xf numFmtId="165" fontId="21" fillId="2" borderId="0" xfId="0" applyNumberFormat="1" applyFont="1" applyFill="1"/>
    <xf numFmtId="9" fontId="21" fillId="2" borderId="0" xfId="2" applyFont="1" applyFill="1" applyAlignment="1">
      <alignment horizontal="center"/>
    </xf>
    <xf numFmtId="9" fontId="21" fillId="2" borderId="0" xfId="0" applyNumberFormat="1" applyFont="1" applyFill="1" applyAlignment="1">
      <alignment horizontal="center"/>
    </xf>
    <xf numFmtId="0" fontId="9" fillId="5" borderId="0" xfId="0" applyFont="1" applyFill="1"/>
    <xf numFmtId="0" fontId="55" fillId="7" borderId="0" xfId="0" applyFont="1" applyFill="1"/>
    <xf numFmtId="3" fontId="50" fillId="28" borderId="0" xfId="1" applyNumberFormat="1" applyFont="1" applyFill="1" applyAlignment="1">
      <alignment horizontal="center"/>
    </xf>
    <xf numFmtId="0" fontId="50" fillId="0" borderId="0" xfId="0" applyFont="1"/>
    <xf numFmtId="3" fontId="50" fillId="0" borderId="0" xfId="1" applyNumberFormat="1" applyFont="1" applyAlignment="1">
      <alignment horizontal="center"/>
    </xf>
    <xf numFmtId="164" fontId="56" fillId="0" borderId="0" xfId="1" applyNumberFormat="1" applyFont="1" applyFill="1" applyBorder="1"/>
    <xf numFmtId="164" fontId="57" fillId="0" borderId="0" xfId="1" applyNumberFormat="1" applyFont="1" applyFill="1" applyBorder="1"/>
    <xf numFmtId="9" fontId="57" fillId="0" borderId="0" xfId="2" applyFont="1" applyFill="1" applyBorder="1"/>
    <xf numFmtId="9" fontId="50" fillId="0" borderId="0" xfId="2" applyFont="1" applyAlignment="1">
      <alignment horizontal="center"/>
    </xf>
    <xf numFmtId="3" fontId="54" fillId="13" borderId="0" xfId="0" applyNumberFormat="1" applyFont="1" applyFill="1" applyAlignment="1">
      <alignment horizontal="center"/>
    </xf>
    <xf numFmtId="9" fontId="27" fillId="13" borderId="0" xfId="2" applyFont="1" applyFill="1" applyAlignment="1">
      <alignment horizontal="center"/>
    </xf>
    <xf numFmtId="9" fontId="50" fillId="28" borderId="0" xfId="2" applyFont="1" applyFill="1" applyAlignment="1">
      <alignment horizontal="center"/>
    </xf>
    <xf numFmtId="9" fontId="37" fillId="2" borderId="0" xfId="2" applyFont="1" applyFill="1" applyBorder="1"/>
    <xf numFmtId="1" fontId="5" fillId="5" borderId="0" xfId="0" applyNumberFormat="1" applyFont="1" applyFill="1"/>
    <xf numFmtId="165" fontId="5" fillId="5" borderId="0" xfId="0" applyNumberFormat="1" applyFont="1" applyFill="1"/>
    <xf numFmtId="0" fontId="12" fillId="31" borderId="0" xfId="0" applyFont="1" applyFill="1"/>
    <xf numFmtId="0" fontId="12" fillId="31" borderId="0" xfId="0" applyFont="1" applyFill="1" applyAlignment="1">
      <alignment horizontal="center"/>
    </xf>
    <xf numFmtId="0" fontId="17" fillId="30" borderId="0" xfId="0" applyFont="1" applyFill="1" applyAlignment="1">
      <alignment horizontal="center"/>
    </xf>
    <xf numFmtId="0" fontId="6" fillId="29" borderId="0" xfId="0" applyFont="1" applyFill="1"/>
    <xf numFmtId="0" fontId="6" fillId="29" borderId="0" xfId="0" applyFont="1" applyFill="1" applyAlignment="1">
      <alignment horizontal="center"/>
    </xf>
    <xf numFmtId="0" fontId="17" fillId="0" borderId="3" xfId="0" applyFont="1" applyBorder="1" applyAlignment="1">
      <alignment horizontal="left"/>
    </xf>
    <xf numFmtId="0" fontId="5" fillId="0" borderId="0" xfId="0" applyFont="1" applyAlignment="1">
      <alignment horizontal="left" indent="1"/>
    </xf>
    <xf numFmtId="0" fontId="16" fillId="2" borderId="0" xfId="0" applyFont="1" applyFill="1" applyAlignment="1">
      <alignment horizontal="center"/>
    </xf>
    <xf numFmtId="0" fontId="5" fillId="13" borderId="0" xfId="0" applyFont="1" applyFill="1"/>
    <xf numFmtId="0" fontId="15" fillId="5" borderId="1" xfId="0" applyFont="1" applyFill="1" applyBorder="1"/>
    <xf numFmtId="165" fontId="5" fillId="0" borderId="0" xfId="0" applyNumberFormat="1" applyFont="1" applyAlignment="1">
      <alignment horizontal="center"/>
    </xf>
    <xf numFmtId="165" fontId="5" fillId="6" borderId="0" xfId="0" applyNumberFormat="1" applyFont="1" applyFill="1" applyAlignment="1">
      <alignment horizontal="center"/>
    </xf>
    <xf numFmtId="9" fontId="50" fillId="2" borderId="0" xfId="2" applyFont="1" applyFill="1" applyAlignment="1">
      <alignment horizontal="center"/>
    </xf>
    <xf numFmtId="9" fontId="6" fillId="2" borderId="0" xfId="2" applyFont="1" applyFill="1" applyAlignment="1">
      <alignment horizontal="center"/>
    </xf>
    <xf numFmtId="9" fontId="50" fillId="5" borderId="0" xfId="2" applyFont="1" applyFill="1" applyAlignment="1">
      <alignment horizontal="center"/>
    </xf>
    <xf numFmtId="0" fontId="55" fillId="2" borderId="0" xfId="0" applyFont="1" applyFill="1"/>
    <xf numFmtId="165" fontId="5" fillId="2" borderId="0" xfId="2" applyNumberFormat="1" applyFont="1" applyFill="1" applyBorder="1" applyAlignment="1">
      <alignment horizontal="center"/>
    </xf>
    <xf numFmtId="165" fontId="5" fillId="5" borderId="0" xfId="2" applyNumberFormat="1" applyFont="1" applyFill="1" applyBorder="1" applyAlignment="1">
      <alignment horizontal="center"/>
    </xf>
    <xf numFmtId="0" fontId="17" fillId="30" borderId="0" xfId="0" applyFont="1" applyFill="1" applyAlignment="1">
      <alignment horizontal="left"/>
    </xf>
    <xf numFmtId="165" fontId="17" fillId="30" borderId="0" xfId="0" applyNumberFormat="1" applyFont="1" applyFill="1" applyAlignment="1">
      <alignment horizontal="center"/>
    </xf>
    <xf numFmtId="165" fontId="58" fillId="2" borderId="0" xfId="2" applyNumberFormat="1" applyFont="1" applyFill="1" applyBorder="1" applyAlignment="1">
      <alignment horizontal="center"/>
    </xf>
    <xf numFmtId="9" fontId="16" fillId="5" borderId="0" xfId="2" applyFont="1" applyFill="1" applyBorder="1" applyAlignment="1">
      <alignment horizontal="center"/>
    </xf>
    <xf numFmtId="0" fontId="31" fillId="5" borderId="0" xfId="0" applyFont="1" applyFill="1" applyAlignment="1">
      <alignment horizontal="center"/>
    </xf>
    <xf numFmtId="165" fontId="6" fillId="6" borderId="0" xfId="0" applyNumberFormat="1" applyFont="1" applyFill="1" applyAlignment="1">
      <alignment horizontal="center"/>
    </xf>
    <xf numFmtId="165" fontId="11" fillId="26" borderId="1" xfId="0" applyNumberFormat="1" applyFont="1" applyFill="1" applyBorder="1" applyAlignment="1">
      <alignment horizontal="center"/>
    </xf>
    <xf numFmtId="165" fontId="11" fillId="26" borderId="6" xfId="2" applyNumberFormat="1" applyFont="1" applyFill="1" applyBorder="1" applyAlignment="1">
      <alignment horizontal="center"/>
    </xf>
    <xf numFmtId="165" fontId="16" fillId="2" borderId="6" xfId="2" applyNumberFormat="1" applyFont="1" applyFill="1" applyBorder="1" applyAlignment="1">
      <alignment horizontal="center"/>
    </xf>
    <xf numFmtId="0" fontId="16" fillId="2" borderId="0" xfId="0" applyFont="1" applyFill="1"/>
    <xf numFmtId="165" fontId="16" fillId="2" borderId="0" xfId="2" applyNumberFormat="1" applyFont="1" applyFill="1" applyBorder="1" applyAlignment="1">
      <alignment horizontal="center"/>
    </xf>
    <xf numFmtId="0" fontId="5" fillId="2" borderId="5" xfId="0" applyFont="1" applyFill="1" applyBorder="1"/>
    <xf numFmtId="165" fontId="16" fillId="5" borderId="0" xfId="2" applyNumberFormat="1" applyFont="1" applyFill="1" applyBorder="1" applyAlignment="1">
      <alignment horizontal="center"/>
    </xf>
    <xf numFmtId="166" fontId="10" fillId="5" borderId="0" xfId="0" applyNumberFormat="1" applyFont="1" applyFill="1" applyAlignment="1">
      <alignment horizontal="center"/>
    </xf>
    <xf numFmtId="9" fontId="10" fillId="5" borderId="0" xfId="2" applyFont="1" applyFill="1" applyAlignment="1">
      <alignment horizontal="center"/>
    </xf>
    <xf numFmtId="164" fontId="46" fillId="5" borderId="0" xfId="3" applyNumberFormat="1" applyFont="1" applyFill="1" applyAlignment="1">
      <alignment horizontal="center"/>
    </xf>
    <xf numFmtId="165" fontId="10" fillId="5" borderId="0" xfId="2" applyNumberFormat="1" applyFont="1" applyFill="1" applyAlignment="1">
      <alignment horizontal="center"/>
    </xf>
    <xf numFmtId="3" fontId="50" fillId="5" borderId="0" xfId="1" applyNumberFormat="1" applyFont="1" applyFill="1" applyAlignment="1">
      <alignment horizontal="center"/>
    </xf>
    <xf numFmtId="165" fontId="5" fillId="2" borderId="0" xfId="0" applyNumberFormat="1" applyFont="1" applyFill="1" applyAlignment="1">
      <alignment horizontal="center"/>
    </xf>
    <xf numFmtId="9" fontId="27" fillId="13" borderId="0" xfId="2" applyFont="1" applyFill="1" applyBorder="1" applyAlignment="1">
      <alignment horizontal="center"/>
    </xf>
    <xf numFmtId="9" fontId="5" fillId="2" borderId="0" xfId="2" applyFont="1" applyFill="1" applyBorder="1" applyAlignment="1">
      <alignment horizontal="center"/>
    </xf>
    <xf numFmtId="165" fontId="16" fillId="2" borderId="0" xfId="2" applyNumberFormat="1" applyFont="1" applyFill="1" applyAlignment="1">
      <alignment horizontal="center"/>
    </xf>
    <xf numFmtId="0" fontId="59" fillId="5" borderId="0" xfId="0" applyFont="1" applyFill="1" applyAlignment="1">
      <alignment horizontal="center"/>
    </xf>
    <xf numFmtId="9" fontId="59" fillId="5" borderId="0" xfId="0" applyNumberFormat="1" applyFont="1" applyFill="1" applyAlignment="1">
      <alignment horizontal="center"/>
    </xf>
    <xf numFmtId="0" fontId="13" fillId="2" borderId="0" xfId="0" applyFont="1" applyFill="1"/>
    <xf numFmtId="9" fontId="13" fillId="2" borderId="0" xfId="0" applyNumberFormat="1" applyFont="1" applyFill="1" applyAlignment="1">
      <alignment horizontal="center"/>
    </xf>
    <xf numFmtId="0" fontId="7" fillId="32" borderId="0" xfId="0" applyFont="1" applyFill="1"/>
    <xf numFmtId="0" fontId="10" fillId="5" borderId="0" xfId="0" applyFont="1" applyFill="1"/>
    <xf numFmtId="165" fontId="46" fillId="0" borderId="0" xfId="2" applyNumberFormat="1" applyFont="1"/>
    <xf numFmtId="164" fontId="61" fillId="13" borderId="0" xfId="0" applyNumberFormat="1" applyFont="1" applyFill="1"/>
    <xf numFmtId="165" fontId="46" fillId="5" borderId="0" xfId="2" applyNumberFormat="1" applyFont="1" applyFill="1"/>
    <xf numFmtId="165" fontId="5" fillId="5" borderId="0" xfId="2" applyNumberFormat="1" applyFont="1" applyFill="1"/>
    <xf numFmtId="165" fontId="27" fillId="13" borderId="0" xfId="2" applyNumberFormat="1" applyFont="1" applyFill="1" applyAlignment="1">
      <alignment horizontal="center"/>
    </xf>
    <xf numFmtId="0" fontId="50" fillId="5" borderId="0" xfId="0" applyFont="1" applyFill="1"/>
    <xf numFmtId="165" fontId="46" fillId="5" borderId="0" xfId="2" applyNumberFormat="1" applyFont="1" applyFill="1" applyAlignment="1">
      <alignment horizontal="center"/>
    </xf>
    <xf numFmtId="165" fontId="27" fillId="13" borderId="0" xfId="2" applyNumberFormat="1" applyFont="1" applyFill="1" applyAlignment="1"/>
    <xf numFmtId="165" fontId="11" fillId="2" borderId="0" xfId="2" applyNumberFormat="1" applyFont="1" applyFill="1" applyAlignment="1">
      <alignment horizontal="center"/>
    </xf>
    <xf numFmtId="9" fontId="16" fillId="2" borderId="0" xfId="0" applyNumberFormat="1" applyFont="1" applyFill="1" applyAlignment="1">
      <alignment horizontal="center"/>
    </xf>
    <xf numFmtId="0" fontId="14" fillId="2" borderId="0" xfId="0" applyFont="1" applyFill="1"/>
    <xf numFmtId="165" fontId="62" fillId="5" borderId="0" xfId="2" applyNumberFormat="1" applyFont="1" applyFill="1" applyAlignment="1">
      <alignment horizontal="center"/>
    </xf>
    <xf numFmtId="165" fontId="62" fillId="2" borderId="0" xfId="0" applyNumberFormat="1" applyFont="1" applyFill="1" applyAlignment="1">
      <alignment horizontal="center"/>
    </xf>
    <xf numFmtId="164" fontId="61" fillId="13" borderId="0" xfId="1" applyNumberFormat="1" applyFont="1" applyFill="1"/>
    <xf numFmtId="164" fontId="50" fillId="0" borderId="0" xfId="0" applyNumberFormat="1" applyFont="1"/>
    <xf numFmtId="0" fontId="61" fillId="13" borderId="0" xfId="0" applyFont="1" applyFill="1"/>
    <xf numFmtId="165" fontId="61" fillId="13" borderId="0" xfId="2" applyNumberFormat="1" applyFont="1" applyFill="1"/>
    <xf numFmtId="165" fontId="6" fillId="2" borderId="0" xfId="2" applyNumberFormat="1" applyFont="1" applyFill="1"/>
    <xf numFmtId="165" fontId="10" fillId="2" borderId="6" xfId="2" applyNumberFormat="1" applyFont="1" applyFill="1" applyBorder="1"/>
    <xf numFmtId="165" fontId="11" fillId="2" borderId="0" xfId="2" applyNumberFormat="1" applyFont="1" applyFill="1"/>
    <xf numFmtId="165" fontId="8" fillId="0" borderId="0" xfId="2" applyNumberFormat="1" applyFont="1"/>
    <xf numFmtId="9" fontId="26" fillId="13" borderId="0" xfId="0" applyNumberFormat="1" applyFont="1" applyFill="1" applyAlignment="1">
      <alignment horizontal="center"/>
    </xf>
    <xf numFmtId="165" fontId="21" fillId="5" borderId="0" xfId="2" applyNumberFormat="1" applyFont="1" applyFill="1"/>
    <xf numFmtId="165" fontId="21" fillId="5" borderId="0" xfId="0" applyNumberFormat="1" applyFont="1" applyFill="1"/>
    <xf numFmtId="9" fontId="13" fillId="2" borderId="0" xfId="2" applyFont="1" applyFill="1" applyBorder="1" applyAlignment="1">
      <alignment horizontal="center"/>
    </xf>
    <xf numFmtId="10" fontId="41" fillId="5" borderId="0" xfId="2" applyNumberFormat="1" applyFont="1" applyFill="1" applyBorder="1"/>
    <xf numFmtId="165" fontId="40" fillId="5" borderId="0" xfId="2" applyNumberFormat="1" applyFont="1" applyFill="1" applyBorder="1" applyAlignment="1">
      <alignment horizontal="center"/>
    </xf>
    <xf numFmtId="0" fontId="42" fillId="33" borderId="0" xfId="0" applyFont="1" applyFill="1"/>
    <xf numFmtId="9" fontId="63" fillId="0" borderId="0" xfId="2" applyFont="1" applyFill="1" applyBorder="1" applyAlignment="1">
      <alignment horizontal="center"/>
    </xf>
    <xf numFmtId="9" fontId="46" fillId="5" borderId="0" xfId="2" applyFont="1" applyFill="1" applyAlignment="1">
      <alignment horizontal="center"/>
    </xf>
    <xf numFmtId="165" fontId="10" fillId="2" borderId="0" xfId="2" applyNumberFormat="1" applyFont="1" applyFill="1" applyAlignment="1"/>
    <xf numFmtId="0" fontId="6" fillId="7" borderId="0" xfId="0" applyFont="1" applyFill="1"/>
    <xf numFmtId="0" fontId="64" fillId="0" borderId="0" xfId="0" applyFont="1" applyAlignment="1">
      <alignment horizontal="center"/>
    </xf>
    <xf numFmtId="164" fontId="46" fillId="5" borderId="0" xfId="1" applyNumberFormat="1" applyFont="1" applyFill="1" applyAlignment="1">
      <alignment horizontal="center"/>
    </xf>
    <xf numFmtId="9" fontId="64" fillId="5" borderId="0" xfId="2" applyFont="1" applyFill="1"/>
    <xf numFmtId="9" fontId="64" fillId="2" borderId="0" xfId="2" applyFont="1" applyFill="1"/>
    <xf numFmtId="9" fontId="27" fillId="13" borderId="0" xfId="0" applyNumberFormat="1" applyFont="1" applyFill="1"/>
    <xf numFmtId="165" fontId="9" fillId="5" borderId="0" xfId="2" applyNumberFormat="1" applyFont="1" applyFill="1"/>
    <xf numFmtId="164" fontId="27" fillId="12" borderId="9" xfId="1" quotePrefix="1" applyNumberFormat="1" applyFont="1" applyFill="1" applyBorder="1"/>
    <xf numFmtId="165" fontId="45" fillId="5" borderId="0" xfId="2" applyNumberFormat="1" applyFont="1" applyFill="1" applyAlignment="1">
      <alignment horizontal="center"/>
    </xf>
    <xf numFmtId="164" fontId="27" fillId="12" borderId="9" xfId="11" quotePrefix="1" applyNumberFormat="1" applyFont="1" applyFill="1" applyBorder="1"/>
    <xf numFmtId="165" fontId="50" fillId="0" borderId="0" xfId="2" applyNumberFormat="1" applyFont="1"/>
    <xf numFmtId="164" fontId="54" fillId="13" borderId="0" xfId="1" applyNumberFormat="1" applyFont="1" applyFill="1"/>
    <xf numFmtId="165" fontId="54" fillId="13" borderId="0" xfId="2" applyNumberFormat="1" applyFont="1" applyFill="1"/>
    <xf numFmtId="165" fontId="46" fillId="2" borderId="0" xfId="2" applyNumberFormat="1" applyFont="1" applyFill="1" applyAlignment="1">
      <alignment horizontal="center"/>
    </xf>
    <xf numFmtId="0" fontId="15" fillId="5" borderId="0" xfId="0" applyFont="1" applyFill="1"/>
    <xf numFmtId="164" fontId="54" fillId="13" borderId="0" xfId="0" applyNumberFormat="1" applyFont="1" applyFill="1"/>
    <xf numFmtId="9" fontId="54" fillId="13" borderId="0" xfId="0" applyNumberFormat="1" applyFont="1" applyFill="1"/>
    <xf numFmtId="165" fontId="54" fillId="13" borderId="0" xfId="0" applyNumberFormat="1" applyFont="1" applyFill="1"/>
    <xf numFmtId="164" fontId="65" fillId="13" borderId="0" xfId="0" applyNumberFormat="1" applyFont="1" applyFill="1"/>
    <xf numFmtId="9" fontId="65" fillId="13" borderId="0" xfId="2" applyFont="1" applyFill="1"/>
    <xf numFmtId="165" fontId="65" fillId="13" borderId="0" xfId="2" applyNumberFormat="1" applyFont="1" applyFill="1"/>
    <xf numFmtId="164" fontId="15" fillId="2" borderId="0" xfId="11" applyNumberFormat="1" applyFont="1" applyFill="1"/>
    <xf numFmtId="9" fontId="27" fillId="13" borderId="0" xfId="2" applyFont="1" applyFill="1"/>
    <xf numFmtId="0" fontId="23" fillId="34" borderId="0" xfId="0" applyFont="1" applyFill="1"/>
    <xf numFmtId="0" fontId="66" fillId="34" borderId="0" xfId="0" applyFont="1" applyFill="1"/>
    <xf numFmtId="1" fontId="27" fillId="13" borderId="0" xfId="0" applyNumberFormat="1" applyFont="1" applyFill="1"/>
    <xf numFmtId="1" fontId="21" fillId="36" borderId="0" xfId="0" applyNumberFormat="1" applyFont="1" applyFill="1"/>
    <xf numFmtId="0" fontId="14" fillId="5" borderId="0" xfId="0" applyFont="1" applyFill="1"/>
    <xf numFmtId="9" fontId="8" fillId="5" borderId="0" xfId="0" applyNumberFormat="1" applyFont="1" applyFill="1"/>
    <xf numFmtId="0" fontId="8" fillId="5" borderId="0" xfId="0" applyFont="1" applyFill="1"/>
    <xf numFmtId="0" fontId="67" fillId="35" borderId="0" xfId="0" applyFont="1" applyFill="1"/>
    <xf numFmtId="9" fontId="36" fillId="0" borderId="0" xfId="2" applyFont="1" applyFill="1" applyBorder="1"/>
    <xf numFmtId="0" fontId="5" fillId="7" borderId="0" xfId="0" applyFont="1" applyFill="1" applyAlignment="1">
      <alignment horizontal="center"/>
    </xf>
    <xf numFmtId="1" fontId="13" fillId="5" borderId="0" xfId="0" applyNumberFormat="1" applyFont="1" applyFill="1"/>
    <xf numFmtId="0" fontId="68" fillId="0" borderId="0" xfId="5" applyFont="1"/>
    <xf numFmtId="165" fontId="9" fillId="0" borderId="0" xfId="2" applyNumberFormat="1" applyFont="1"/>
    <xf numFmtId="0" fontId="26" fillId="13" borderId="0" xfId="1" applyNumberFormat="1" applyFont="1" applyFill="1"/>
    <xf numFmtId="165" fontId="13" fillId="5" borderId="0" xfId="2" applyNumberFormat="1" applyFont="1" applyFill="1"/>
    <xf numFmtId="165" fontId="21" fillId="2" borderId="0" xfId="2" applyNumberFormat="1" applyFont="1" applyFill="1"/>
    <xf numFmtId="9" fontId="5" fillId="2" borderId="0" xfId="0" applyNumberFormat="1" applyFont="1" applyFill="1"/>
    <xf numFmtId="9" fontId="46" fillId="2" borderId="0" xfId="2" applyFont="1" applyFill="1" applyAlignment="1">
      <alignment horizontal="center"/>
    </xf>
    <xf numFmtId="9" fontId="47" fillId="0" borderId="0" xfId="2" applyFont="1"/>
    <xf numFmtId="9" fontId="47" fillId="13" borderId="0" xfId="2" applyFont="1" applyFill="1"/>
    <xf numFmtId="9" fontId="69" fillId="5" borderId="0" xfId="2" applyFont="1" applyFill="1"/>
    <xf numFmtId="9" fontId="10" fillId="2" borderId="0" xfId="2" applyFont="1" applyFill="1" applyAlignment="1"/>
    <xf numFmtId="0" fontId="57" fillId="35" borderId="0" xfId="0" applyFont="1" applyFill="1"/>
    <xf numFmtId="0" fontId="70" fillId="34" borderId="0" xfId="0" applyFont="1" applyFill="1"/>
    <xf numFmtId="0" fontId="71" fillId="34" borderId="0" xfId="0" applyFont="1" applyFill="1" applyAlignment="1">
      <alignment horizontal="right"/>
    </xf>
    <xf numFmtId="0" fontId="71" fillId="34" borderId="0" xfId="0" applyFont="1" applyFill="1" applyAlignment="1">
      <alignment horizontal="center"/>
    </xf>
    <xf numFmtId="0" fontId="70" fillId="34" borderId="0" xfId="0" applyFont="1" applyFill="1" applyAlignment="1">
      <alignment horizontal="center"/>
    </xf>
    <xf numFmtId="0" fontId="57" fillId="34" borderId="0" xfId="0" applyFont="1" applyFill="1"/>
    <xf numFmtId="0" fontId="57" fillId="35" borderId="13" xfId="0" applyFont="1" applyFill="1" applyBorder="1"/>
    <xf numFmtId="9" fontId="57" fillId="35" borderId="13" xfId="9" applyFont="1" applyFill="1" applyBorder="1" applyAlignment="1">
      <alignment horizontal="center"/>
    </xf>
    <xf numFmtId="167" fontId="72" fillId="35" borderId="0" xfId="0" applyNumberFormat="1" applyFont="1" applyFill="1"/>
    <xf numFmtId="0" fontId="57" fillId="35" borderId="14" xfId="0" applyFont="1" applyFill="1" applyBorder="1"/>
    <xf numFmtId="0" fontId="73" fillId="35" borderId="14" xfId="0" applyFont="1" applyFill="1" applyBorder="1"/>
    <xf numFmtId="165" fontId="45" fillId="35" borderId="14" xfId="9" applyNumberFormat="1" applyFont="1" applyFill="1" applyBorder="1" applyAlignment="1">
      <alignment horizontal="center"/>
    </xf>
    <xf numFmtId="0" fontId="45" fillId="35" borderId="0" xfId="0" applyFont="1" applyFill="1"/>
    <xf numFmtId="0" fontId="73" fillId="35" borderId="0" xfId="0" applyFont="1" applyFill="1"/>
    <xf numFmtId="165" fontId="45" fillId="35" borderId="0" xfId="9" applyNumberFormat="1" applyFont="1" applyFill="1" applyBorder="1" applyAlignment="1">
      <alignment horizontal="center"/>
    </xf>
    <xf numFmtId="9" fontId="45" fillId="35" borderId="13" xfId="9" applyFont="1" applyFill="1" applyBorder="1" applyAlignment="1">
      <alignment horizontal="center"/>
    </xf>
    <xf numFmtId="0" fontId="57" fillId="37" borderId="0" xfId="0" applyFont="1" applyFill="1"/>
    <xf numFmtId="9" fontId="75" fillId="35" borderId="0" xfId="9" applyFont="1" applyFill="1" applyBorder="1" applyAlignment="1">
      <alignment horizontal="center"/>
    </xf>
    <xf numFmtId="9" fontId="36" fillId="34" borderId="0" xfId="9" applyFont="1" applyFill="1" applyBorder="1" applyAlignment="1">
      <alignment horizontal="center"/>
    </xf>
    <xf numFmtId="9" fontId="75" fillId="34" borderId="0" xfId="0" applyNumberFormat="1" applyFont="1" applyFill="1" applyAlignment="1">
      <alignment horizontal="center"/>
    </xf>
    <xf numFmtId="9" fontId="74" fillId="35" borderId="0" xfId="0" applyNumberFormat="1" applyFont="1" applyFill="1"/>
    <xf numFmtId="165" fontId="57" fillId="35" borderId="0" xfId="9" applyNumberFormat="1" applyFont="1" applyFill="1" applyBorder="1" applyAlignment="1">
      <alignment horizontal="center"/>
    </xf>
    <xf numFmtId="0" fontId="75" fillId="35" borderId="0" xfId="0" applyFont="1" applyFill="1"/>
    <xf numFmtId="0" fontId="74" fillId="35" borderId="0" xfId="0" applyFont="1" applyFill="1"/>
    <xf numFmtId="165" fontId="57" fillId="35" borderId="13" xfId="9" applyNumberFormat="1" applyFont="1" applyFill="1" applyBorder="1" applyAlignment="1">
      <alignment horizontal="center"/>
    </xf>
    <xf numFmtId="9" fontId="36" fillId="34" borderId="13" xfId="9" applyFont="1" applyFill="1" applyBorder="1" applyAlignment="1">
      <alignment horizontal="center"/>
    </xf>
    <xf numFmtId="0" fontId="57" fillId="37" borderId="14" xfId="0" applyFont="1" applyFill="1" applyBorder="1"/>
    <xf numFmtId="165" fontId="75" fillId="34" borderId="14" xfId="9" applyNumberFormat="1" applyFont="1" applyFill="1" applyBorder="1" applyAlignment="1">
      <alignment horizontal="center"/>
    </xf>
    <xf numFmtId="165" fontId="75" fillId="35" borderId="0" xfId="9" applyNumberFormat="1" applyFont="1" applyFill="1" applyBorder="1" applyAlignment="1">
      <alignment horizontal="center"/>
    </xf>
    <xf numFmtId="0" fontId="76" fillId="35" borderId="0" xfId="0" applyFont="1" applyFill="1" applyAlignment="1">
      <alignment horizontal="center"/>
    </xf>
    <xf numFmtId="9" fontId="75" fillId="35" borderId="0" xfId="0" applyNumberFormat="1" applyFont="1" applyFill="1"/>
    <xf numFmtId="9" fontId="37" fillId="35" borderId="13" xfId="0" applyNumberFormat="1" applyFont="1" applyFill="1" applyBorder="1" applyAlignment="1">
      <alignment horizontal="left" indent="1"/>
    </xf>
    <xf numFmtId="9" fontId="57" fillId="35" borderId="0" xfId="0" applyNumberFormat="1" applyFont="1" applyFill="1"/>
    <xf numFmtId="165" fontId="46" fillId="35" borderId="0" xfId="0" applyNumberFormat="1" applyFont="1" applyFill="1"/>
    <xf numFmtId="165" fontId="57" fillId="35" borderId="0" xfId="0" applyNumberFormat="1" applyFont="1" applyFill="1"/>
    <xf numFmtId="9" fontId="77" fillId="35" borderId="0" xfId="0" applyNumberFormat="1" applyFont="1" applyFill="1"/>
    <xf numFmtId="0" fontId="46" fillId="35" borderId="0" xfId="0" applyFont="1" applyFill="1"/>
    <xf numFmtId="0" fontId="78" fillId="35" borderId="0" xfId="0" applyFont="1" applyFill="1"/>
    <xf numFmtId="9" fontId="57" fillId="35" borderId="0" xfId="9" applyFont="1" applyFill="1" applyBorder="1" applyAlignment="1">
      <alignment horizontal="center"/>
    </xf>
    <xf numFmtId="9" fontId="46" fillId="35" borderId="0" xfId="0" applyNumberFormat="1" applyFont="1" applyFill="1"/>
    <xf numFmtId="165" fontId="75" fillId="35" borderId="14" xfId="9" applyNumberFormat="1" applyFont="1" applyFill="1" applyBorder="1" applyAlignment="1">
      <alignment horizontal="center"/>
    </xf>
    <xf numFmtId="10" fontId="57" fillId="35" borderId="0" xfId="0" applyNumberFormat="1" applyFont="1" applyFill="1"/>
    <xf numFmtId="9" fontId="45" fillId="35" borderId="0" xfId="9" applyFont="1" applyFill="1" applyBorder="1" applyAlignment="1">
      <alignment horizontal="center"/>
    </xf>
    <xf numFmtId="9" fontId="45" fillId="37" borderId="0" xfId="9" applyFont="1" applyFill="1" applyBorder="1" applyAlignment="1">
      <alignment horizontal="center"/>
    </xf>
    <xf numFmtId="0" fontId="79" fillId="35" borderId="0" xfId="0" applyFont="1" applyFill="1"/>
    <xf numFmtId="9" fontId="80" fillId="35" borderId="0" xfId="9" applyFont="1" applyFill="1" applyBorder="1" applyAlignment="1">
      <alignment horizontal="center"/>
    </xf>
    <xf numFmtId="9" fontId="79" fillId="34" borderId="0" xfId="0" applyNumberFormat="1" applyFont="1" applyFill="1" applyAlignment="1">
      <alignment horizontal="center"/>
    </xf>
    <xf numFmtId="165" fontId="75" fillId="34" borderId="0" xfId="0" applyNumberFormat="1" applyFont="1" applyFill="1" applyAlignment="1">
      <alignment horizontal="center"/>
    </xf>
    <xf numFmtId="0" fontId="79" fillId="35" borderId="13" xfId="0" applyFont="1" applyFill="1" applyBorder="1"/>
    <xf numFmtId="9" fontId="79" fillId="34" borderId="15" xfId="9" applyFont="1" applyFill="1" applyBorder="1" applyAlignment="1">
      <alignment horizontal="center"/>
    </xf>
    <xf numFmtId="0" fontId="57" fillId="35" borderId="15" xfId="0" applyFont="1" applyFill="1" applyBorder="1"/>
    <xf numFmtId="0" fontId="57" fillId="0" borderId="0" xfId="0" applyFont="1" applyAlignment="1">
      <alignment horizontal="right"/>
    </xf>
    <xf numFmtId="9" fontId="70" fillId="34" borderId="0" xfId="0" applyNumberFormat="1" applyFont="1" applyFill="1" applyAlignment="1">
      <alignment horizontal="center"/>
    </xf>
    <xf numFmtId="0" fontId="73" fillId="34" borderId="0" xfId="0" applyFont="1" applyFill="1"/>
    <xf numFmtId="165" fontId="75" fillId="35" borderId="0" xfId="0" applyNumberFormat="1" applyFont="1" applyFill="1"/>
    <xf numFmtId="0" fontId="0" fillId="35" borderId="13" xfId="0" applyFill="1" applyBorder="1"/>
    <xf numFmtId="9" fontId="0" fillId="35" borderId="0" xfId="0" applyNumberFormat="1" applyFill="1" applyAlignment="1">
      <alignment horizontal="center"/>
    </xf>
    <xf numFmtId="9" fontId="0" fillId="35" borderId="13" xfId="0" applyNumberFormat="1" applyFill="1" applyBorder="1" applyAlignment="1">
      <alignment horizontal="center"/>
    </xf>
    <xf numFmtId="9" fontId="45" fillId="37" borderId="13" xfId="9" applyFont="1" applyFill="1" applyBorder="1" applyAlignment="1">
      <alignment horizontal="center"/>
    </xf>
    <xf numFmtId="165" fontId="45" fillId="37" borderId="0" xfId="9" applyNumberFormat="1" applyFont="1" applyFill="1" applyBorder="1" applyAlignment="1">
      <alignment horizontal="center"/>
    </xf>
    <xf numFmtId="9" fontId="45" fillId="37" borderId="13" xfId="0" applyNumberFormat="1" applyFont="1" applyFill="1" applyBorder="1" applyAlignment="1">
      <alignment horizontal="center"/>
    </xf>
    <xf numFmtId="165" fontId="45" fillId="37" borderId="0" xfId="9" applyNumberFormat="1" applyFont="1" applyFill="1" applyAlignment="1">
      <alignment horizontal="center"/>
    </xf>
    <xf numFmtId="9" fontId="45" fillId="37" borderId="0" xfId="0" applyNumberFormat="1" applyFont="1" applyFill="1" applyAlignment="1">
      <alignment horizontal="center"/>
    </xf>
    <xf numFmtId="0" fontId="81" fillId="5" borderId="0" xfId="7" applyFont="1" applyFill="1"/>
    <xf numFmtId="9" fontId="48" fillId="38" borderId="0" xfId="0" applyNumberFormat="1" applyFont="1" applyFill="1" applyAlignment="1">
      <alignment horizontal="left" indent="1"/>
    </xf>
    <xf numFmtId="0" fontId="27" fillId="11" borderId="0" xfId="5" applyFont="1" applyFill="1"/>
    <xf numFmtId="9" fontId="83" fillId="0" borderId="0" xfId="2" applyFont="1"/>
    <xf numFmtId="9" fontId="26" fillId="13" borderId="0" xfId="0" applyNumberFormat="1" applyFont="1" applyFill="1"/>
    <xf numFmtId="9" fontId="9" fillId="5" borderId="0" xfId="2" applyFont="1" applyFill="1"/>
    <xf numFmtId="9" fontId="84" fillId="37" borderId="0" xfId="9" applyFont="1" applyFill="1" applyBorder="1" applyAlignment="1">
      <alignment horizontal="center"/>
    </xf>
    <xf numFmtId="9" fontId="84" fillId="37" borderId="13" xfId="9" applyFont="1" applyFill="1" applyBorder="1" applyAlignment="1">
      <alignment horizontal="center"/>
    </xf>
    <xf numFmtId="9" fontId="85" fillId="35" borderId="0" xfId="0" applyNumberFormat="1" applyFont="1" applyFill="1" applyAlignment="1">
      <alignment horizontal="center"/>
    </xf>
    <xf numFmtId="165" fontId="11" fillId="0" borderId="0" xfId="2" applyNumberFormat="1" applyFont="1"/>
    <xf numFmtId="165" fontId="27" fillId="13" borderId="0" xfId="0" applyNumberFormat="1" applyFont="1" applyFill="1"/>
    <xf numFmtId="165" fontId="0" fillId="35" borderId="0" xfId="0" applyNumberFormat="1" applyFill="1" applyAlignment="1">
      <alignment horizontal="center"/>
    </xf>
    <xf numFmtId="167" fontId="86" fillId="35" borderId="0" xfId="0" applyNumberFormat="1" applyFont="1" applyFill="1"/>
    <xf numFmtId="0" fontId="18" fillId="8" borderId="0" xfId="4" applyFont="1" applyFill="1"/>
    <xf numFmtId="165" fontId="75" fillId="0" borderId="0" xfId="2" applyNumberFormat="1" applyFont="1"/>
    <xf numFmtId="9" fontId="82" fillId="0" borderId="0" xfId="2" applyFont="1"/>
    <xf numFmtId="9" fontId="21" fillId="0" borderId="0" xfId="2" applyFont="1"/>
    <xf numFmtId="9" fontId="36" fillId="34" borderId="0" xfId="2" applyFont="1" applyFill="1" applyBorder="1" applyAlignment="1">
      <alignment horizontal="center"/>
    </xf>
    <xf numFmtId="165" fontId="87" fillId="35" borderId="0" xfId="0" applyNumberFormat="1" applyFont="1" applyFill="1" applyAlignment="1">
      <alignment horizontal="center"/>
    </xf>
    <xf numFmtId="9" fontId="85" fillId="35" borderId="13" xfId="0" applyNumberFormat="1" applyFont="1" applyFill="1" applyBorder="1" applyAlignment="1">
      <alignment horizontal="center"/>
    </xf>
    <xf numFmtId="165" fontId="27" fillId="13" borderId="0" xfId="2" applyNumberFormat="1" applyFont="1" applyFill="1"/>
    <xf numFmtId="9" fontId="83" fillId="39" borderId="0" xfId="0" applyNumberFormat="1" applyFont="1" applyFill="1"/>
    <xf numFmtId="9" fontId="73" fillId="39" borderId="0" xfId="0" applyNumberFormat="1" applyFont="1" applyFill="1"/>
    <xf numFmtId="9" fontId="57" fillId="39" borderId="0" xfId="0" applyNumberFormat="1" applyFont="1" applyFill="1"/>
    <xf numFmtId="0" fontId="88" fillId="2" borderId="0" xfId="0" applyFont="1" applyFill="1" applyAlignment="1">
      <alignment horizontal="center"/>
    </xf>
    <xf numFmtId="0" fontId="88" fillId="2" borderId="0" xfId="0" applyFont="1" applyFill="1" applyAlignment="1">
      <alignment horizontal="left"/>
    </xf>
    <xf numFmtId="0" fontId="89" fillId="2" borderId="0" xfId="0" applyFont="1" applyFill="1" applyAlignment="1">
      <alignment horizontal="center"/>
    </xf>
    <xf numFmtId="165" fontId="81" fillId="5" borderId="0" xfId="7" applyNumberFormat="1" applyFont="1" applyFill="1"/>
    <xf numFmtId="168" fontId="57" fillId="35" borderId="0" xfId="0" applyNumberFormat="1" applyFont="1" applyFill="1"/>
    <xf numFmtId="0" fontId="90" fillId="2" borderId="0" xfId="0" applyFont="1" applyFill="1" applyAlignment="1">
      <alignment horizontal="left"/>
    </xf>
    <xf numFmtId="0" fontId="71" fillId="40" borderId="0" xfId="0" applyFont="1" applyFill="1"/>
    <xf numFmtId="0" fontId="91" fillId="2" borderId="0" xfId="0" applyFont="1" applyFill="1" applyAlignment="1">
      <alignment horizontal="left"/>
    </xf>
    <xf numFmtId="0" fontId="73" fillId="5" borderId="0" xfId="0" applyFont="1" applyFill="1" applyAlignment="1">
      <alignment horizontal="center"/>
    </xf>
    <xf numFmtId="0" fontId="92" fillId="5" borderId="0" xfId="0" applyFont="1" applyFill="1" applyAlignment="1">
      <alignment horizontal="center"/>
    </xf>
    <xf numFmtId="0" fontId="70" fillId="5" borderId="0" xfId="0" applyFont="1" applyFill="1" applyAlignment="1">
      <alignment horizontal="center"/>
    </xf>
    <xf numFmtId="0" fontId="5" fillId="24" borderId="0" xfId="0" applyFont="1" applyFill="1" applyAlignment="1">
      <alignment horizontal="center"/>
    </xf>
    <xf numFmtId="0" fontId="93" fillId="24" borderId="0" xfId="0" applyFont="1" applyFill="1" applyAlignment="1">
      <alignment horizontal="center"/>
    </xf>
    <xf numFmtId="9" fontId="70" fillId="24" borderId="0" xfId="0" applyNumberFormat="1" applyFont="1" applyFill="1" applyAlignment="1">
      <alignment horizontal="center"/>
    </xf>
    <xf numFmtId="0" fontId="61" fillId="41" borderId="0" xfId="0" applyFont="1" applyFill="1" applyAlignment="1">
      <alignment horizontal="center"/>
    </xf>
    <xf numFmtId="9" fontId="61" fillId="41" borderId="0" xfId="0" applyNumberFormat="1" applyFont="1" applyFill="1" applyAlignment="1">
      <alignment horizontal="center"/>
    </xf>
    <xf numFmtId="0" fontId="70" fillId="13" borderId="0" xfId="0" applyFont="1" applyFill="1" applyAlignment="1">
      <alignment horizontal="center"/>
    </xf>
    <xf numFmtId="0" fontId="61" fillId="42" borderId="0" xfId="0" applyFont="1" applyFill="1" applyAlignment="1">
      <alignment horizontal="center"/>
    </xf>
    <xf numFmtId="9" fontId="61" fillId="42" borderId="0" xfId="0" applyNumberFormat="1" applyFont="1" applyFill="1" applyAlignment="1">
      <alignment horizontal="center"/>
    </xf>
    <xf numFmtId="9" fontId="70" fillId="13" borderId="0" xfId="0" applyNumberFormat="1" applyFont="1" applyFill="1" applyAlignment="1">
      <alignment horizontal="center"/>
    </xf>
    <xf numFmtId="0" fontId="94" fillId="5" borderId="0" xfId="0" applyFont="1" applyFill="1"/>
    <xf numFmtId="9" fontId="54" fillId="13" borderId="0" xfId="0" applyNumberFormat="1" applyFont="1" applyFill="1" applyAlignment="1">
      <alignment horizontal="center"/>
    </xf>
    <xf numFmtId="165" fontId="57" fillId="5" borderId="0" xfId="7" applyNumberFormat="1" applyFont="1" applyFill="1"/>
    <xf numFmtId="164" fontId="15" fillId="2" borderId="0" xfId="1" applyNumberFormat="1" applyFont="1" applyFill="1"/>
    <xf numFmtId="165" fontId="11" fillId="0" borderId="0" xfId="0" applyNumberFormat="1" applyFont="1"/>
    <xf numFmtId="0" fontId="89" fillId="2" borderId="0" xfId="0" applyFont="1" applyFill="1" applyAlignment="1">
      <alignment horizontal="left"/>
    </xf>
    <xf numFmtId="9" fontId="95" fillId="35" borderId="0" xfId="0" applyNumberFormat="1" applyFont="1" applyFill="1"/>
    <xf numFmtId="9" fontId="73" fillId="39" borderId="13" xfId="9" applyFont="1" applyFill="1" applyBorder="1" applyAlignment="1">
      <alignment horizontal="center"/>
    </xf>
    <xf numFmtId="9" fontId="61" fillId="13" borderId="0" xfId="0" applyNumberFormat="1" applyFont="1" applyFill="1" applyAlignment="1">
      <alignment horizontal="center"/>
    </xf>
    <xf numFmtId="9" fontId="96" fillId="5" borderId="0" xfId="0" applyNumberFormat="1" applyFont="1" applyFill="1" applyAlignment="1">
      <alignment horizontal="left"/>
    </xf>
    <xf numFmtId="43" fontId="5" fillId="5" borderId="0" xfId="1" applyFont="1" applyFill="1"/>
    <xf numFmtId="43" fontId="57" fillId="35" borderId="0" xfId="0" applyNumberFormat="1" applyFont="1" applyFill="1"/>
    <xf numFmtId="0" fontId="6" fillId="13" borderId="0" xfId="0" applyFont="1" applyFill="1"/>
    <xf numFmtId="9" fontId="5" fillId="0" borderId="0" xfId="0" applyNumberFormat="1" applyFont="1"/>
    <xf numFmtId="9" fontId="27" fillId="45" borderId="0" xfId="2" applyFont="1" applyFill="1"/>
    <xf numFmtId="0" fontId="97" fillId="5" borderId="0" xfId="0" applyFont="1" applyFill="1"/>
    <xf numFmtId="13" fontId="8" fillId="5" borderId="0" xfId="1" applyNumberFormat="1" applyFont="1" applyFill="1"/>
    <xf numFmtId="0" fontId="82" fillId="2" borderId="0" xfId="0" applyFont="1" applyFill="1"/>
    <xf numFmtId="0" fontId="59" fillId="5" borderId="0" xfId="0" applyFont="1" applyFill="1" applyAlignment="1">
      <alignment horizontal="right"/>
    </xf>
    <xf numFmtId="9" fontId="98" fillId="5" borderId="0" xfId="0" applyNumberFormat="1" applyFont="1" applyFill="1" applyAlignment="1">
      <alignment horizontal="left"/>
    </xf>
    <xf numFmtId="9" fontId="98" fillId="5" borderId="0" xfId="0" applyNumberFormat="1" applyFont="1" applyFill="1" applyAlignment="1">
      <alignment horizontal="center"/>
    </xf>
    <xf numFmtId="0" fontId="82" fillId="0" borderId="0" xfId="0" applyFont="1"/>
    <xf numFmtId="9" fontId="82" fillId="0" borderId="0" xfId="0" applyNumberFormat="1" applyFont="1"/>
    <xf numFmtId="9" fontId="8" fillId="5" borderId="0" xfId="2" applyFont="1" applyFill="1"/>
    <xf numFmtId="165" fontId="8" fillId="5" borderId="0" xfId="0" applyNumberFormat="1" applyFont="1" applyFill="1"/>
    <xf numFmtId="0" fontId="84" fillId="34" borderId="0" xfId="0" applyFont="1" applyFill="1"/>
    <xf numFmtId="9" fontId="98" fillId="5" borderId="0" xfId="0" applyNumberFormat="1" applyFont="1" applyFill="1" applyAlignment="1">
      <alignment horizontal="right"/>
    </xf>
    <xf numFmtId="0" fontId="16" fillId="3" borderId="0" xfId="0" applyFont="1" applyFill="1"/>
    <xf numFmtId="165" fontId="23" fillId="3" borderId="0" xfId="2" applyNumberFormat="1" applyFont="1" applyFill="1" applyBorder="1"/>
    <xf numFmtId="165" fontId="49" fillId="5" borderId="0" xfId="2" applyNumberFormat="1" applyFont="1" applyFill="1" applyAlignment="1">
      <alignment horizontal="center"/>
    </xf>
    <xf numFmtId="165" fontId="49" fillId="2" borderId="0" xfId="2" applyNumberFormat="1" applyFont="1" applyFill="1" applyAlignment="1">
      <alignment horizontal="center"/>
    </xf>
    <xf numFmtId="165" fontId="5" fillId="3" borderId="0" xfId="2" applyNumberFormat="1" applyFont="1" applyFill="1" applyBorder="1" applyAlignment="1">
      <alignment horizontal="center"/>
    </xf>
    <xf numFmtId="9" fontId="5" fillId="46" borderId="0" xfId="2" applyFont="1" applyFill="1" applyBorder="1" applyAlignment="1">
      <alignment horizontal="center"/>
    </xf>
    <xf numFmtId="0" fontId="17" fillId="2" borderId="0" xfId="0" applyFont="1" applyFill="1"/>
    <xf numFmtId="0" fontId="17" fillId="47" borderId="0" xfId="0" applyFont="1" applyFill="1"/>
    <xf numFmtId="0" fontId="17" fillId="48" borderId="0" xfId="0" applyFont="1" applyFill="1"/>
    <xf numFmtId="9" fontId="23" fillId="49" borderId="0" xfId="0" applyNumberFormat="1" applyFont="1" applyFill="1" applyAlignment="1">
      <alignment horizontal="center"/>
    </xf>
    <xf numFmtId="9" fontId="23" fillId="50" borderId="0" xfId="0" applyNumberFormat="1" applyFont="1" applyFill="1"/>
    <xf numFmtId="9" fontId="50" fillId="5" borderId="0" xfId="0" applyNumberFormat="1" applyFont="1" applyFill="1" applyAlignment="1">
      <alignment horizontal="center"/>
    </xf>
    <xf numFmtId="0" fontId="50" fillId="5" borderId="0" xfId="0" applyFont="1" applyFill="1" applyAlignment="1">
      <alignment horizontal="center"/>
    </xf>
    <xf numFmtId="9" fontId="50" fillId="47" borderId="0" xfId="0" applyNumberFormat="1" applyFont="1" applyFill="1" applyAlignment="1">
      <alignment horizontal="center"/>
    </xf>
    <xf numFmtId="9" fontId="50" fillId="51" borderId="0" xfId="0" applyNumberFormat="1" applyFont="1" applyFill="1" applyAlignment="1">
      <alignment horizontal="center"/>
    </xf>
    <xf numFmtId="165" fontId="82" fillId="0" borderId="0" xfId="2" applyNumberFormat="1" applyFont="1"/>
    <xf numFmtId="0" fontId="5" fillId="3" borderId="0" xfId="0" applyFont="1" applyFill="1"/>
    <xf numFmtId="165" fontId="10" fillId="3" borderId="0" xfId="2" applyNumberFormat="1" applyFont="1" applyFill="1" applyAlignment="1">
      <alignment horizontal="center"/>
    </xf>
    <xf numFmtId="9" fontId="23" fillId="3" borderId="0" xfId="2" applyFont="1" applyFill="1" applyBorder="1"/>
    <xf numFmtId="10" fontId="5" fillId="5" borderId="0" xfId="0" applyNumberFormat="1" applyFont="1" applyFill="1"/>
    <xf numFmtId="9" fontId="8" fillId="5" borderId="0" xfId="0" applyNumberFormat="1" applyFont="1" applyFill="1" applyAlignment="1">
      <alignment horizontal="center"/>
    </xf>
    <xf numFmtId="0" fontId="83" fillId="5" borderId="0" xfId="0" applyFont="1" applyFill="1"/>
    <xf numFmtId="0" fontId="12" fillId="13" borderId="0" xfId="0" applyFont="1" applyFill="1"/>
    <xf numFmtId="0" fontId="15" fillId="0" borderId="0" xfId="0" applyFont="1"/>
    <xf numFmtId="0" fontId="5" fillId="7" borderId="0" xfId="0" applyFont="1" applyFill="1"/>
    <xf numFmtId="0" fontId="27" fillId="7" borderId="0" xfId="0" applyFont="1" applyFill="1"/>
    <xf numFmtId="0" fontId="26" fillId="7" borderId="0" xfId="0" applyFont="1" applyFill="1"/>
    <xf numFmtId="0" fontId="11" fillId="22" borderId="0" xfId="0" applyFont="1" applyFill="1"/>
    <xf numFmtId="0" fontId="8" fillId="22" borderId="0" xfId="0" applyFont="1" applyFill="1"/>
    <xf numFmtId="0" fontId="26" fillId="31" borderId="0" xfId="0" applyFont="1" applyFill="1"/>
    <xf numFmtId="0" fontId="27" fillId="31" borderId="0" xfId="0" applyFont="1" applyFill="1"/>
    <xf numFmtId="0" fontId="87" fillId="2" borderId="0" xfId="10" applyFont="1" applyFill="1"/>
    <xf numFmtId="164" fontId="47" fillId="0" borderId="0" xfId="1" applyNumberFormat="1" applyFont="1"/>
    <xf numFmtId="164" fontId="48" fillId="0" borderId="0" xfId="1" applyNumberFormat="1" applyFont="1"/>
    <xf numFmtId="164" fontId="49" fillId="0" borderId="0" xfId="1" applyNumberFormat="1" applyFont="1"/>
    <xf numFmtId="164" fontId="50" fillId="2" borderId="0" xfId="0" applyNumberFormat="1" applyFont="1" applyFill="1"/>
    <xf numFmtId="0" fontId="34" fillId="19" borderId="0" xfId="10" applyFont="1" applyFill="1" applyAlignment="1">
      <alignment horizontal="center"/>
    </xf>
    <xf numFmtId="164" fontId="48" fillId="0" borderId="0" xfId="1" applyNumberFormat="1" applyFont="1" applyFill="1"/>
    <xf numFmtId="169" fontId="101" fillId="0" borderId="0" xfId="0" applyNumberFormat="1" applyFont="1"/>
    <xf numFmtId="164" fontId="75" fillId="0" borderId="0" xfId="0" applyNumberFormat="1" applyFont="1"/>
    <xf numFmtId="164" fontId="82" fillId="0" borderId="0" xfId="0" applyNumberFormat="1" applyFont="1"/>
    <xf numFmtId="164" fontId="45" fillId="0" borderId="0" xfId="0" applyNumberFormat="1" applyFont="1"/>
    <xf numFmtId="0" fontId="15" fillId="24" borderId="17" xfId="0" applyFont="1" applyFill="1" applyBorder="1"/>
    <xf numFmtId="0" fontId="15" fillId="24" borderId="18" xfId="0" applyFont="1" applyFill="1" applyBorder="1"/>
    <xf numFmtId="0" fontId="15" fillId="24" borderId="19" xfId="0" applyFont="1" applyFill="1" applyBorder="1"/>
    <xf numFmtId="164" fontId="46" fillId="2" borderId="0" xfId="1" applyNumberFormat="1" applyFont="1" applyFill="1"/>
    <xf numFmtId="9" fontId="75" fillId="2" borderId="0" xfId="0" applyNumberFormat="1" applyFont="1" applyFill="1" applyAlignment="1">
      <alignment horizontal="center"/>
    </xf>
    <xf numFmtId="0" fontId="102" fillId="2" borderId="0" xfId="0" applyFont="1" applyFill="1" applyAlignment="1">
      <alignment horizontal="right"/>
    </xf>
    <xf numFmtId="0" fontId="10" fillId="9" borderId="0" xfId="0" applyFont="1" applyFill="1"/>
    <xf numFmtId="9" fontId="21" fillId="9" borderId="0" xfId="0" applyNumberFormat="1" applyFont="1" applyFill="1" applyAlignment="1">
      <alignment horizontal="center"/>
    </xf>
    <xf numFmtId="9" fontId="102" fillId="2" borderId="0" xfId="0" applyNumberFormat="1" applyFont="1" applyFill="1" applyAlignment="1">
      <alignment horizontal="center"/>
    </xf>
    <xf numFmtId="0" fontId="103" fillId="2" borderId="0" xfId="0" applyFont="1" applyFill="1" applyAlignment="1">
      <alignment horizontal="right"/>
    </xf>
    <xf numFmtId="9" fontId="103" fillId="2" borderId="0" xfId="0" applyNumberFormat="1" applyFont="1" applyFill="1" applyAlignment="1">
      <alignment horizontal="center"/>
    </xf>
    <xf numFmtId="0" fontId="104" fillId="2" borderId="0" xfId="0" applyFont="1" applyFill="1" applyAlignment="1">
      <alignment horizontal="right"/>
    </xf>
    <xf numFmtId="9" fontId="104" fillId="2" borderId="0" xfId="0" applyNumberFormat="1" applyFont="1" applyFill="1" applyAlignment="1">
      <alignment horizontal="center"/>
    </xf>
    <xf numFmtId="9" fontId="10" fillId="9" borderId="0" xfId="0" applyNumberFormat="1" applyFont="1" applyFill="1" applyAlignment="1">
      <alignment horizontal="center"/>
    </xf>
    <xf numFmtId="9" fontId="10" fillId="5" borderId="0" xfId="0" applyNumberFormat="1" applyFont="1" applyFill="1" applyAlignment="1">
      <alignment horizontal="center"/>
    </xf>
    <xf numFmtId="169" fontId="100" fillId="0" borderId="0" xfId="0" applyNumberFormat="1" applyFont="1"/>
    <xf numFmtId="9" fontId="75" fillId="2" borderId="0" xfId="0" applyNumberFormat="1" applyFont="1" applyFill="1"/>
    <xf numFmtId="0" fontId="38" fillId="19" borderId="0" xfId="10" applyFont="1" applyFill="1"/>
    <xf numFmtId="0" fontId="15" fillId="36" borderId="0" xfId="10" applyFont="1" applyFill="1"/>
    <xf numFmtId="9" fontId="10" fillId="25" borderId="0" xfId="0" applyNumberFormat="1" applyFont="1" applyFill="1"/>
    <xf numFmtId="164" fontId="23" fillId="5" borderId="0" xfId="0" applyNumberFormat="1" applyFont="1" applyFill="1"/>
    <xf numFmtId="0" fontId="34" fillId="53" borderId="0" xfId="10" applyFont="1" applyFill="1"/>
    <xf numFmtId="0" fontId="105" fillId="20" borderId="0" xfId="10" applyFont="1" applyFill="1"/>
    <xf numFmtId="0" fontId="105" fillId="54" borderId="0" xfId="10" applyFont="1" applyFill="1"/>
    <xf numFmtId="0" fontId="105" fillId="55" borderId="0" xfId="10" applyFont="1" applyFill="1"/>
    <xf numFmtId="0" fontId="5" fillId="24" borderId="0" xfId="0" applyFont="1" applyFill="1"/>
    <xf numFmtId="164" fontId="5" fillId="24" borderId="0" xfId="1" applyNumberFormat="1" applyFont="1" applyFill="1"/>
    <xf numFmtId="0" fontId="106" fillId="5" borderId="0" xfId="0" applyFont="1" applyFill="1"/>
    <xf numFmtId="164" fontId="13" fillId="2" borderId="0" xfId="0" applyNumberFormat="1" applyFont="1" applyFill="1"/>
    <xf numFmtId="164" fontId="13" fillId="2" borderId="0" xfId="1" applyNumberFormat="1" applyFont="1" applyFill="1"/>
    <xf numFmtId="164" fontId="14" fillId="24" borderId="0" xfId="0" applyNumberFormat="1" applyFont="1" applyFill="1"/>
    <xf numFmtId="0" fontId="41" fillId="24" borderId="0" xfId="0" applyFont="1" applyFill="1"/>
    <xf numFmtId="164" fontId="41" fillId="24" borderId="0" xfId="0" applyNumberFormat="1" applyFont="1" applyFill="1"/>
    <xf numFmtId="0" fontId="23" fillId="37" borderId="0" xfId="0" applyFont="1" applyFill="1"/>
    <xf numFmtId="164" fontId="27" fillId="13" borderId="0" xfId="1" applyNumberFormat="1" applyFont="1" applyFill="1"/>
    <xf numFmtId="9" fontId="8" fillId="2" borderId="0" xfId="0" applyNumberFormat="1" applyFont="1" applyFill="1"/>
    <xf numFmtId="164" fontId="27" fillId="13" borderId="0" xfId="0" applyNumberFormat="1" applyFont="1" applyFill="1"/>
    <xf numFmtId="164" fontId="8" fillId="2" borderId="0" xfId="1" applyNumberFormat="1" applyFont="1" applyFill="1"/>
    <xf numFmtId="0" fontId="41" fillId="2" borderId="0" xfId="0" applyFont="1" applyFill="1"/>
    <xf numFmtId="164" fontId="41" fillId="2" borderId="0" xfId="0" applyNumberFormat="1" applyFont="1" applyFill="1"/>
    <xf numFmtId="9" fontId="69" fillId="5" borderId="0" xfId="0" applyNumberFormat="1" applyFont="1" applyFill="1" applyAlignment="1">
      <alignment horizontal="center"/>
    </xf>
    <xf numFmtId="3" fontId="69" fillId="5" borderId="0" xfId="0" applyNumberFormat="1" applyFont="1" applyFill="1" applyAlignment="1">
      <alignment horizontal="center"/>
    </xf>
    <xf numFmtId="164" fontId="46" fillId="2" borderId="6" xfId="3" applyNumberFormat="1" applyFont="1" applyFill="1" applyBorder="1" applyAlignment="1">
      <alignment horizontal="center"/>
    </xf>
    <xf numFmtId="165" fontId="69" fillId="5" borderId="0" xfId="2" applyNumberFormat="1" applyFont="1" applyFill="1" applyAlignment="1">
      <alignment horizontal="center"/>
    </xf>
    <xf numFmtId="0" fontId="5" fillId="0" borderId="0" xfId="0" pivotButton="1" applyFont="1"/>
    <xf numFmtId="9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165" fontId="13" fillId="5" borderId="0" xfId="2" applyNumberFormat="1" applyFont="1" applyFill="1" applyBorder="1" applyAlignment="1">
      <alignment horizontal="center"/>
    </xf>
    <xf numFmtId="0" fontId="107" fillId="14" borderId="0" xfId="0" applyFont="1" applyFill="1"/>
    <xf numFmtId="0" fontId="27" fillId="14" borderId="0" xfId="0" applyFont="1" applyFill="1" applyAlignment="1">
      <alignment horizontal="center"/>
    </xf>
    <xf numFmtId="0" fontId="27" fillId="14" borderId="0" xfId="2" applyNumberFormat="1" applyFont="1" applyFill="1" applyAlignment="1">
      <alignment horizontal="center"/>
    </xf>
    <xf numFmtId="0" fontId="27" fillId="14" borderId="0" xfId="0" applyFont="1" applyFill="1"/>
    <xf numFmtId="0" fontId="88" fillId="5" borderId="0" xfId="0" applyFont="1" applyFill="1"/>
    <xf numFmtId="0" fontId="60" fillId="13" borderId="0" xfId="0" quotePrefix="1" applyFont="1" applyFill="1"/>
    <xf numFmtId="0" fontId="6" fillId="5" borderId="0" xfId="0" applyFont="1" applyFill="1" applyAlignment="1">
      <alignment horizontal="center"/>
    </xf>
    <xf numFmtId="165" fontId="13" fillId="5" borderId="0" xfId="0" applyNumberFormat="1" applyFont="1" applyFill="1" applyAlignment="1">
      <alignment horizontal="center"/>
    </xf>
    <xf numFmtId="165" fontId="9" fillId="5" borderId="0" xfId="0" applyNumberFormat="1" applyFont="1" applyFill="1" applyAlignment="1">
      <alignment horizontal="center"/>
    </xf>
    <xf numFmtId="165" fontId="21" fillId="9" borderId="0" xfId="0" applyNumberFormat="1" applyFont="1" applyFill="1" applyAlignment="1">
      <alignment horizontal="center"/>
    </xf>
    <xf numFmtId="9" fontId="13" fillId="5" borderId="0" xfId="0" applyNumberFormat="1" applyFont="1" applyFill="1"/>
    <xf numFmtId="0" fontId="108" fillId="5" borderId="0" xfId="0" applyFont="1" applyFill="1"/>
    <xf numFmtId="9" fontId="8" fillId="2" borderId="0" xfId="2" applyFont="1" applyFill="1"/>
    <xf numFmtId="9" fontId="13" fillId="2" borderId="0" xfId="0" applyNumberFormat="1" applyFont="1" applyFill="1"/>
    <xf numFmtId="165" fontId="17" fillId="30" borderId="0" xfId="2" applyNumberFormat="1" applyFont="1" applyFill="1" applyAlignment="1">
      <alignment horizontal="center"/>
    </xf>
    <xf numFmtId="0" fontId="12" fillId="41" borderId="0" xfId="0" applyFont="1" applyFill="1"/>
    <xf numFmtId="0" fontId="12" fillId="9" borderId="0" xfId="0" applyFont="1" applyFill="1"/>
    <xf numFmtId="16" fontId="5" fillId="5" borderId="0" xfId="0" applyNumberFormat="1" applyFont="1" applyFill="1"/>
    <xf numFmtId="0" fontId="5" fillId="5" borderId="0" xfId="0" applyFont="1" applyFill="1" applyAlignment="1">
      <alignment horizontal="left" vertical="center"/>
    </xf>
    <xf numFmtId="16" fontId="5" fillId="2" borderId="0" xfId="0" applyNumberFormat="1" applyFont="1" applyFill="1"/>
    <xf numFmtId="0" fontId="13" fillId="5" borderId="0" xfId="0" applyFont="1" applyFill="1" applyAlignment="1">
      <alignment horizontal="left"/>
    </xf>
    <xf numFmtId="9" fontId="13" fillId="5" borderId="0" xfId="2" applyFont="1" applyFill="1"/>
    <xf numFmtId="0" fontId="1" fillId="0" borderId="0" xfId="12" applyFont="1"/>
    <xf numFmtId="165" fontId="11" fillId="26" borderId="0" xfId="2" applyNumberFormat="1" applyFont="1" applyFill="1" applyAlignment="1">
      <alignment horizontal="center"/>
    </xf>
    <xf numFmtId="9" fontId="0" fillId="0" borderId="0" xfId="0" applyNumberFormat="1"/>
    <xf numFmtId="0" fontId="109" fillId="5" borderId="0" xfId="0" applyFont="1" applyFill="1"/>
    <xf numFmtId="165" fontId="73" fillId="5" borderId="0" xfId="0" applyNumberFormat="1" applyFont="1" applyFill="1" applyAlignment="1">
      <alignment horizontal="center"/>
    </xf>
    <xf numFmtId="165" fontId="92" fillId="5" borderId="0" xfId="0" applyNumberFormat="1" applyFont="1" applyFill="1" applyAlignment="1">
      <alignment horizontal="center"/>
    </xf>
    <xf numFmtId="165" fontId="50" fillId="5" borderId="0" xfId="0" applyNumberFormat="1" applyFont="1" applyFill="1"/>
    <xf numFmtId="165" fontId="73" fillId="5" borderId="0" xfId="0" applyNumberFormat="1" applyFont="1" applyFill="1"/>
    <xf numFmtId="165" fontId="61" fillId="44" borderId="0" xfId="0" applyNumberFormat="1" applyFont="1" applyFill="1" applyAlignment="1">
      <alignment horizontal="center"/>
    </xf>
    <xf numFmtId="165" fontId="61" fillId="43" borderId="0" xfId="0" applyNumberFormat="1" applyFont="1" applyFill="1" applyAlignment="1">
      <alignment horizontal="center"/>
    </xf>
    <xf numFmtId="165" fontId="73" fillId="5" borderId="15" xfId="0" applyNumberFormat="1" applyFont="1" applyFill="1" applyBorder="1" applyAlignment="1">
      <alignment horizontal="center"/>
    </xf>
    <xf numFmtId="165" fontId="50" fillId="5" borderId="15" xfId="0" applyNumberFormat="1" applyFont="1" applyFill="1" applyBorder="1"/>
    <xf numFmtId="165" fontId="73" fillId="34" borderId="0" xfId="0" applyNumberFormat="1" applyFont="1" applyFill="1" applyAlignment="1">
      <alignment horizontal="center"/>
    </xf>
    <xf numFmtId="165" fontId="92" fillId="34" borderId="0" xfId="0" applyNumberFormat="1" applyFont="1" applyFill="1" applyAlignment="1">
      <alignment horizontal="center"/>
    </xf>
    <xf numFmtId="165" fontId="6" fillId="13" borderId="0" xfId="0" applyNumberFormat="1" applyFont="1" applyFill="1"/>
    <xf numFmtId="165" fontId="5" fillId="2" borderId="0" xfId="0" applyNumberFormat="1" applyFont="1" applyFill="1"/>
    <xf numFmtId="165" fontId="10" fillId="2" borderId="0" xfId="0" applyNumberFormat="1" applyFont="1" applyFill="1" applyAlignment="1">
      <alignment horizontal="center"/>
    </xf>
    <xf numFmtId="9" fontId="1" fillId="30" borderId="0" xfId="2" applyFont="1" applyFill="1" applyBorder="1"/>
    <xf numFmtId="9" fontId="31" fillId="5" borderId="0" xfId="0" applyNumberFormat="1" applyFont="1" applyFill="1" applyAlignment="1">
      <alignment horizontal="center"/>
    </xf>
    <xf numFmtId="164" fontId="1" fillId="5" borderId="0" xfId="1" applyNumberFormat="1" applyFont="1" applyFill="1" applyBorder="1"/>
    <xf numFmtId="164" fontId="1" fillId="0" borderId="11" xfId="1" applyNumberFormat="1" applyFont="1" applyBorder="1"/>
    <xf numFmtId="0" fontId="1" fillId="0" borderId="0" xfId="0" applyFont="1"/>
    <xf numFmtId="0" fontId="1" fillId="0" borderId="6" xfId="12" applyFont="1" applyBorder="1"/>
    <xf numFmtId="164" fontId="1" fillId="5" borderId="0" xfId="11" applyNumberFormat="1" applyFont="1" applyFill="1" applyBorder="1"/>
    <xf numFmtId="0" fontId="1" fillId="26" borderId="0" xfId="12" applyFont="1" applyFill="1"/>
  </cellXfs>
  <cellStyles count="18">
    <cellStyle name="Kolomkop" xfId="17" xr:uid="{994D1D3B-678A-4711-ADAA-DAE45E5BAE47}"/>
    <cellStyle name="Komma" xfId="1" builtinId="3"/>
    <cellStyle name="Komma 2" xfId="3" xr:uid="{FF6CC37F-A043-4190-9BFA-6DDA7137AB16}"/>
    <cellStyle name="Komma 2 2" xfId="11" xr:uid="{40D4E4B6-128B-4508-8F5E-185A4C5E099E}"/>
    <cellStyle name="Komma 3" xfId="8" xr:uid="{F9280EA3-2CCD-4F46-A6B9-AE7074EC09CE}"/>
    <cellStyle name="Komma 4" xfId="15" xr:uid="{B0432019-21E6-4338-ACE5-89DDC4D5C4FD}"/>
    <cellStyle name="Procent" xfId="2" builtinId="5"/>
    <cellStyle name="Procent 2" xfId="6" xr:uid="{722F086B-34A9-4C86-BF3C-EE6C808066C9}"/>
    <cellStyle name="Procent 3" xfId="9" xr:uid="{9F992513-486E-495C-B02E-447DAA5424BA}"/>
    <cellStyle name="Procent 4" xfId="16" xr:uid="{2B11D0C9-0430-4BD7-92FF-C0E41FFDFF3E}"/>
    <cellStyle name="Standaard" xfId="0" builtinId="0"/>
    <cellStyle name="Standaard 2" xfId="4" xr:uid="{F9086DD2-192D-43F8-A924-C369BA606F5F}"/>
    <cellStyle name="Standaard 3" xfId="5" xr:uid="{634BD75B-C3A8-49B0-A84A-868020E32A19}"/>
    <cellStyle name="Standaard 3 2" xfId="12" xr:uid="{57CEC7AB-B189-4E62-A0CC-338CA5F3706C}"/>
    <cellStyle name="Standaard 4" xfId="7" xr:uid="{8C51D828-7D91-499E-8711-42F5CEF0DCFB}"/>
    <cellStyle name="Standaard 4 2" xfId="10" xr:uid="{D2675FD8-6EB7-4AE9-8731-6B73E0BD8F4B}"/>
    <cellStyle name="Standaard 4 3" xfId="13" xr:uid="{F9070AC3-7FBB-49FE-B34B-D4689F15A12C}"/>
    <cellStyle name="Standaard 5" xfId="14" xr:uid="{8D03AF35-D2AD-4C75-AE8D-B72BFE4AFDDE}"/>
  </cellStyles>
  <dxfs count="48">
    <dxf>
      <numFmt numFmtId="165" formatCode="0.0%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numFmt numFmtId="164" formatCode="_ * #,##0_ ;_ * \-#,##0_ ;_ * &quot;-&quot;??_ ;_ @_ "/>
    </dxf>
    <dxf>
      <numFmt numFmtId="164" formatCode="_ * #,##0_ ;_ * \-#,##0_ ;_ * &quot;-&quot;??_ ;_ @_ "/>
    </dxf>
    <dxf>
      <alignment horizontal="center"/>
    </dxf>
    <dxf>
      <numFmt numFmtId="13" formatCode="0%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%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" formatCode="0"/>
    </dxf>
    <dxf>
      <alignment horizontal="center"/>
    </dxf>
    <dxf>
      <numFmt numFmtId="0" formatCode="General"/>
    </dxf>
    <dxf>
      <alignment horizontal="general"/>
    </dxf>
    <dxf>
      <numFmt numFmtId="164" formatCode="_ * #,##0_ ;_ * \-#,##0_ ;_ * &quot;-&quot;??_ ;_ @_ "/>
    </dxf>
    <dxf>
      <alignment horizontal="center"/>
    </dxf>
    <dxf>
      <numFmt numFmtId="13" formatCode="0%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/>
    </dxf>
    <dxf>
      <numFmt numFmtId="13" formatCode="0%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8ED973"/>
      <color rgb="FFFFC000"/>
      <color rgb="FF3B7D23"/>
      <color rgb="FF7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'RMC info'!$E$10:$E$49</c:f>
            </c:numRef>
          </c:xVal>
          <c:yVal>
            <c:numRef>
              <c:f>'RMC info'!$K$10:$K$49</c:f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'RMC info'!$B$10:$B$49</c15:f>
              </c15:datalabelsRange>
            </c:ext>
            <c:ext xmlns:c16="http://schemas.microsoft.com/office/drawing/2014/chart" uri="{C3380CC4-5D6E-409C-BE32-E72D297353CC}">
              <c16:uniqueId val="{00000028-2C70-4C91-9A73-57836A44E6F8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axId val="320947887"/>
        <c:axId val="214565343"/>
      </c:scatterChart>
      <c:valAx>
        <c:axId val="320947887"/>
        <c:scaling>
          <c:orientation val="minMax"/>
          <c:max val="9.0000000000000024E-2"/>
          <c:min val="7.0000000000000007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65343"/>
        <c:crosses val="autoZero"/>
        <c:crossBetween val="midCat"/>
      </c:valAx>
      <c:valAx>
        <c:axId val="214565343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4788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Percentage minima huishoudens (hh)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'0. VSV &amp; benchmark'!$C$51</c:f>
              <c:strCache>
                <c:ptCount val="1"/>
                <c:pt idx="0">
                  <c:v>Minima huishoudens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122-495F-A3F0-99B9393E9587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benchmark'!$B$52:$B$62</c15:sqref>
                  </c15:fullRef>
                </c:ext>
              </c:extLst>
              <c:f>'0. VSV &amp; benchmark'!$B$52:$B$60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benchmark'!$C$52:$C$62</c15:sqref>
                  </c15:fullRef>
                </c:ext>
              </c:extLst>
              <c:f>'0. VSV &amp; benchmark'!$C$52:$C$60</c:f>
              <c:numCache>
                <c:formatCode>0.0%</c:formatCode>
                <c:ptCount val="9"/>
                <c:pt idx="0">
                  <c:v>7.2775253407899337E-2</c:v>
                </c:pt>
                <c:pt idx="1">
                  <c:v>7.6933482810164433E-2</c:v>
                </c:pt>
                <c:pt idx="2">
                  <c:v>7.1616709417368987E-2</c:v>
                </c:pt>
                <c:pt idx="3">
                  <c:v>7.6517962466487927E-2</c:v>
                </c:pt>
                <c:pt idx="4">
                  <c:v>7.5652923538230887E-2</c:v>
                </c:pt>
                <c:pt idx="5">
                  <c:v>7.1462833099579237E-2</c:v>
                </c:pt>
                <c:pt idx="6">
                  <c:v>6.8665228113440197E-2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2-495F-A3F0-99B9393E9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73020416"/>
        <c:axId val="1108450288"/>
      </c:barChart>
      <c:lineChart>
        <c:grouping val="standard"/>
        <c:varyColors val="0"/>
        <c:ser>
          <c:idx val="1"/>
          <c:order val="1"/>
          <c:tx>
            <c:strRef>
              <c:f>'0. VSV &amp; benchmark'!$D$51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benchmark'!$B$52:$B$62</c15:sqref>
                  </c15:fullRef>
                </c:ext>
              </c:extLst>
              <c:f>'0. VSV &amp; benchmark'!$B$52:$B$60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benchmark'!$D$52:$D$62</c15:sqref>
                  </c15:fullRef>
                </c:ext>
              </c:extLst>
              <c:f>'0. VSV &amp; benchmark'!$D$52:$D$60</c:f>
              <c:numCache>
                <c:formatCode>0.0%</c:formatCode>
                <c:ptCount val="9"/>
                <c:pt idx="0">
                  <c:v>7.3474856574211947E-2</c:v>
                </c:pt>
                <c:pt idx="1">
                  <c:v>7.3474856574211947E-2</c:v>
                </c:pt>
                <c:pt idx="2">
                  <c:v>7.3474856574211947E-2</c:v>
                </c:pt>
                <c:pt idx="3">
                  <c:v>7.3474856574211947E-2</c:v>
                </c:pt>
                <c:pt idx="4">
                  <c:v>7.3474856574211947E-2</c:v>
                </c:pt>
                <c:pt idx="5">
                  <c:v>7.3474856574211947E-2</c:v>
                </c:pt>
                <c:pt idx="6">
                  <c:v>7.3474856574211947E-2</c:v>
                </c:pt>
                <c:pt idx="7">
                  <c:v>7.3474856574211947E-2</c:v>
                </c:pt>
                <c:pt idx="8">
                  <c:v>7.3474856574211947E-2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22-495F-A3F0-99B9393E9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20416"/>
        <c:axId val="1108450288"/>
      </c:line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0.13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Percentage minima huishoudens (hh)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'0. VSV &amp; benchmark'!$C$69</c:f>
              <c:strCache>
                <c:ptCount val="1"/>
                <c:pt idx="0">
                  <c:v>Minima huishoudens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78-42A0-9007-AB0DD8E09A7D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benchmark'!$B$70:$B$80</c15:sqref>
                  </c15:fullRef>
                </c:ext>
              </c:extLst>
              <c:f>'0. VSV &amp; benchmark'!$B$70:$B$76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benchmark'!$C$70:$C$80</c15:sqref>
                  </c15:fullRef>
                </c:ext>
              </c:extLst>
              <c:f>'0. VSV &amp; benchmark'!$C$70:$C$76</c:f>
              <c:numCache>
                <c:formatCode>0.0%</c:formatCode>
                <c:ptCount val="7"/>
                <c:pt idx="0">
                  <c:v>9.8000000000000004E-2</c:v>
                </c:pt>
                <c:pt idx="1">
                  <c:v>9.8000000000000004E-2</c:v>
                </c:pt>
                <c:pt idx="2">
                  <c:v>0.10099999999999999</c:v>
                </c:pt>
                <c:pt idx="3">
                  <c:v>0.10199999999999999</c:v>
                </c:pt>
                <c:pt idx="4">
                  <c:v>9.8000000000000004E-2</c:v>
                </c:pt>
                <c:pt idx="5">
                  <c:v>9.5000000000000001E-2</c:v>
                </c:pt>
                <c:pt idx="6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78-42A0-9007-AB0DD8E09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73020416"/>
        <c:axId val="1108450288"/>
      </c:barChart>
      <c:lineChart>
        <c:grouping val="standard"/>
        <c:varyColors val="0"/>
        <c:ser>
          <c:idx val="1"/>
          <c:order val="1"/>
          <c:tx>
            <c:strRef>
              <c:f>'0. VSV &amp; benchmark'!$D$69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benchmark'!$B$70:$B$80</c15:sqref>
                  </c15:fullRef>
                </c:ext>
              </c:extLst>
              <c:f>'0. VSV &amp; benchmark'!$B$70:$B$76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benchmark'!$D$70:$D$80</c15:sqref>
                  </c15:fullRef>
                </c:ext>
              </c:extLst>
              <c:f>'0. VSV &amp; benchmark'!$D$70:$D$76</c:f>
              <c:numCache>
                <c:formatCode>0.0%</c:formatCode>
                <c:ptCount val="7"/>
                <c:pt idx="0">
                  <c:v>9.862499999999999E-2</c:v>
                </c:pt>
                <c:pt idx="1">
                  <c:v>9.862499999999999E-2</c:v>
                </c:pt>
                <c:pt idx="2">
                  <c:v>9.862499999999999E-2</c:v>
                </c:pt>
                <c:pt idx="3">
                  <c:v>9.862499999999999E-2</c:v>
                </c:pt>
                <c:pt idx="4">
                  <c:v>9.862499999999999E-2</c:v>
                </c:pt>
                <c:pt idx="5">
                  <c:v>9.862499999999999E-2</c:v>
                </c:pt>
                <c:pt idx="6">
                  <c:v>9.862499999999999E-2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78-42A0-9007-AB0DD8E09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20416"/>
        <c:axId val="1108450288"/>
      </c:line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0.16000000000000003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Percentage stedelijkheid (bev.dichth.)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'0. VSV &amp; benchmark'!$E$51</c:f>
              <c:strCache>
                <c:ptCount val="1"/>
                <c:pt idx="0">
                  <c:v>Stedelijkheid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5E-43E2-A609-56DD46E99D96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benchmark'!$B$52:$B$62</c15:sqref>
                  </c15:fullRef>
                </c:ext>
              </c:extLst>
              <c:f>'0. VSV &amp; benchmark'!$B$52:$B$59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benchmark'!$E$52:$E$62</c15:sqref>
                  </c15:fullRef>
                </c:ext>
              </c:extLst>
              <c:f>'0. VSV &amp; benchmark'!$E$52:$E$59</c:f>
              <c:numCache>
                <c:formatCode>0%</c:formatCode>
                <c:ptCount val="8"/>
                <c:pt idx="0">
                  <c:v>0.11959435592181773</c:v>
                </c:pt>
                <c:pt idx="1">
                  <c:v>4.9095946529391123E-2</c:v>
                </c:pt>
                <c:pt idx="2">
                  <c:v>0.26903265978480101</c:v>
                </c:pt>
                <c:pt idx="3">
                  <c:v>8.2652396034523457E-2</c:v>
                </c:pt>
                <c:pt idx="4">
                  <c:v>0.19645971025492734</c:v>
                </c:pt>
                <c:pt idx="5">
                  <c:v>2.381729776472219E-2</c:v>
                </c:pt>
                <c:pt idx="6">
                  <c:v>0.28505181735545249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5E-43E2-A609-56DD46E99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73020416"/>
        <c:axId val="1108450288"/>
      </c:barChart>
      <c:lineChart>
        <c:grouping val="standard"/>
        <c:varyColors val="0"/>
        <c:ser>
          <c:idx val="1"/>
          <c:order val="1"/>
          <c:tx>
            <c:strRef>
              <c:f>'0. VSV &amp; benchmark'!$F$51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benchmark'!$B$52:$B$62</c15:sqref>
                  </c15:fullRef>
                </c:ext>
              </c:extLst>
              <c:f>'0. VSV &amp; benchmark'!$B$52:$B$59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benchmark'!$F$52:$F$62</c15:sqref>
                  </c15:fullRef>
                </c:ext>
              </c:extLst>
              <c:f>'0. VSV &amp; benchmark'!$F$52:$F$59</c:f>
              <c:numCache>
                <c:formatCode>0.0%</c:formatCode>
                <c:ptCount val="8"/>
                <c:pt idx="0">
                  <c:v>0.15101830462063628</c:v>
                </c:pt>
                <c:pt idx="1">
                  <c:v>0.15101830462063628</c:v>
                </c:pt>
                <c:pt idx="2">
                  <c:v>0.15101830462063628</c:v>
                </c:pt>
                <c:pt idx="3">
                  <c:v>0.15101830462063628</c:v>
                </c:pt>
                <c:pt idx="4">
                  <c:v>0.15101830462063628</c:v>
                </c:pt>
                <c:pt idx="5">
                  <c:v>0.15101830462063628</c:v>
                </c:pt>
                <c:pt idx="6">
                  <c:v>0.15101830462063628</c:v>
                </c:pt>
                <c:pt idx="7">
                  <c:v>0.15101830462063628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5E-43E2-A609-56DD46E99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20416"/>
        <c:axId val="1108450288"/>
      </c:line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1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b="0" i="1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Percentage stedelijkheid (bev.dichth.)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1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'0. VSV &amp; benchmark'!$E$69</c:f>
              <c:strCache>
                <c:ptCount val="1"/>
                <c:pt idx="0">
                  <c:v>Stedelijkheid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4C-4991-A4E3-E63A10E1CE65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benchmark'!$B$70:$B$80</c15:sqref>
                  </c15:fullRef>
                </c:ext>
              </c:extLst>
              <c:f>'0. VSV &amp; benchmark'!$B$70:$B$76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benchmark'!$E$70:$E$80</c15:sqref>
                  </c15:fullRef>
                </c:ext>
              </c:extLst>
              <c:f>'0. VSV &amp; benchmark'!$E$70:$E$76</c:f>
              <c:numCache>
                <c:formatCode>0%</c:formatCode>
                <c:ptCount val="7"/>
                <c:pt idx="0">
                  <c:v>0.21046337817638266</c:v>
                </c:pt>
                <c:pt idx="1">
                  <c:v>0.14678624813153962</c:v>
                </c:pt>
                <c:pt idx="2">
                  <c:v>0.12257100149476831</c:v>
                </c:pt>
                <c:pt idx="3">
                  <c:v>0.12361733931240658</c:v>
                </c:pt>
                <c:pt idx="4">
                  <c:v>0.2162929745889387</c:v>
                </c:pt>
                <c:pt idx="5">
                  <c:v>0.29760837070254109</c:v>
                </c:pt>
                <c:pt idx="6">
                  <c:v>0.14872944693572496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4C-4991-A4E3-E63A10E1C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73020416"/>
        <c:axId val="1108450288"/>
      </c:barChart>
      <c:lineChart>
        <c:grouping val="standard"/>
        <c:varyColors val="0"/>
        <c:ser>
          <c:idx val="1"/>
          <c:order val="1"/>
          <c:tx>
            <c:strRef>
              <c:f>'0. VSV &amp; benchmark'!$F$69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benchmark'!$B$70:$B$80</c15:sqref>
                  </c15:fullRef>
                </c:ext>
              </c:extLst>
              <c:f>'0. VSV &amp; benchmark'!$B$70:$B$76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benchmark'!$F$70:$F$80</c15:sqref>
                  </c15:fullRef>
                </c:ext>
              </c:extLst>
              <c:f>'0. VSV &amp; benchmark'!$F$70:$F$76</c:f>
              <c:numCache>
                <c:formatCode>0.0%</c:formatCode>
                <c:ptCount val="7"/>
                <c:pt idx="0">
                  <c:v>0.17727952167414049</c:v>
                </c:pt>
                <c:pt idx="1">
                  <c:v>0.17727952167414049</c:v>
                </c:pt>
                <c:pt idx="2">
                  <c:v>0.17727952167414049</c:v>
                </c:pt>
                <c:pt idx="3">
                  <c:v>0.17727952167414049</c:v>
                </c:pt>
                <c:pt idx="4">
                  <c:v>0.17727952167414049</c:v>
                </c:pt>
                <c:pt idx="5">
                  <c:v>0.17727952167414049</c:v>
                </c:pt>
                <c:pt idx="6">
                  <c:v>0.17727952167414049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4C-4991-A4E3-E63A10E1C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20416"/>
        <c:axId val="1108450288"/>
      </c:line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'II. VSV t.o.v. Problematiek'!$C$5</c:f>
              <c:strCache>
                <c:ptCount val="1"/>
                <c:pt idx="0">
                  <c:v>% nieuwe VSV-ers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9B-4FAD-88F6-E3B9C91FEF6A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EE-47F7-97DC-D1429068E857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CEE-47F7-97DC-D1429068E857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Problematiek'!$B$6:$B$21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Problematiek'!$C$6:$C$26</c15:sqref>
                  </c15:fullRef>
                </c:ext>
              </c:extLst>
              <c:f>'II. VSV t.o.v. Problematiek'!$C$6:$C$21</c:f>
              <c:numCache>
                <c:formatCode>0.0%</c:formatCode>
                <c:ptCount val="16"/>
                <c:pt idx="0">
                  <c:v>1.8934911242603551E-2</c:v>
                </c:pt>
                <c:pt idx="1">
                  <c:v>2.1621621621621623E-2</c:v>
                </c:pt>
                <c:pt idx="2">
                  <c:v>1.886080724254998E-2</c:v>
                </c:pt>
                <c:pt idx="3">
                  <c:v>2.1232057416267942E-2</c:v>
                </c:pt>
                <c:pt idx="4">
                  <c:v>2.0795930580490726E-2</c:v>
                </c:pt>
                <c:pt idx="5">
                  <c:v>2.094972067039106E-2</c:v>
                </c:pt>
                <c:pt idx="6">
                  <c:v>2.0297029702970298E-2</c:v>
                </c:pt>
                <c:pt idx="7">
                  <c:v>2.465960665658094E-2</c:v>
                </c:pt>
                <c:pt idx="8">
                  <c:v>2.5075414781297135E-2</c:v>
                </c:pt>
                <c:pt idx="9">
                  <c:v>1.4805414551607445E-2</c:v>
                </c:pt>
                <c:pt idx="10">
                  <c:v>1.3141683778234086E-2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EE-47F7-97DC-D1429068E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03022848"/>
        <c:axId val="1288729152"/>
      </c:barChart>
      <c:lineChart>
        <c:grouping val="standard"/>
        <c:varyColors val="0"/>
        <c:ser>
          <c:idx val="1"/>
          <c:order val="1"/>
          <c:tx>
            <c:strRef>
              <c:f>'II. VSV t.o.v. Problematiek'!$H$5</c:f>
              <c:strCache>
                <c:ptCount val="1"/>
                <c:pt idx="0">
                  <c:v>Regio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Problematiek'!$B$6:$B$21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Problematiek'!$H$6:$H$26</c15:sqref>
                  </c15:fullRef>
                </c:ext>
              </c:extLst>
              <c:f>'II. VSV t.o.v. Problematiek'!$H$6:$H$21</c:f>
              <c:numCache>
                <c:formatCode>0.0%</c:formatCode>
                <c:ptCount val="16"/>
                <c:pt idx="0">
                  <c:v>2.1376154353562004E-2</c:v>
                </c:pt>
                <c:pt idx="1">
                  <c:v>2.1376154353562004E-2</c:v>
                </c:pt>
                <c:pt idx="2">
                  <c:v>2.1376154353562004E-2</c:v>
                </c:pt>
                <c:pt idx="3">
                  <c:v>2.1376154353562004E-2</c:v>
                </c:pt>
                <c:pt idx="4">
                  <c:v>2.1376154353562004E-2</c:v>
                </c:pt>
                <c:pt idx="5">
                  <c:v>2.1376154353562004E-2</c:v>
                </c:pt>
                <c:pt idx="6">
                  <c:v>2.1376154353562004E-2</c:v>
                </c:pt>
                <c:pt idx="7">
                  <c:v>2.1376154353562004E-2</c:v>
                </c:pt>
                <c:pt idx="8">
                  <c:v>2.1376154353562004E-2</c:v>
                </c:pt>
                <c:pt idx="9">
                  <c:v>2.1376154353562004E-2</c:v>
                </c:pt>
                <c:pt idx="10">
                  <c:v>2.1376154353562004E-2</c:v>
                </c:pt>
                <c:pt idx="11">
                  <c:v>2.1376154353562004E-2</c:v>
                </c:pt>
                <c:pt idx="12">
                  <c:v>2.1376154353562004E-2</c:v>
                </c:pt>
                <c:pt idx="13">
                  <c:v>2.1376154353562004E-2</c:v>
                </c:pt>
                <c:pt idx="14">
                  <c:v>2.1376154353562004E-2</c:v>
                </c:pt>
                <c:pt idx="15">
                  <c:v>2.1376154353562004E-2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EE-47F7-97DC-D1429068E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3022848"/>
        <c:axId val="1288729152"/>
      </c:lineChart>
      <c:catAx>
        <c:axId val="130302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288729152"/>
        <c:crosses val="autoZero"/>
        <c:auto val="1"/>
        <c:lblAlgn val="ctr"/>
        <c:lblOffset val="100"/>
        <c:noMultiLvlLbl val="0"/>
      </c:catAx>
      <c:valAx>
        <c:axId val="12887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30302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Percentage stedelijkheid </a:t>
            </a:r>
          </a:p>
        </c:rich>
      </c:tx>
      <c:layout>
        <c:manualLayout>
          <c:xMode val="edge"/>
          <c:yMode val="edge"/>
          <c:x val="0.19065134201922868"/>
          <c:y val="3.0470907481207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'0. VSV &amp; benchmark'!$E$51</c:f>
              <c:strCache>
                <c:ptCount val="1"/>
                <c:pt idx="0">
                  <c:v>Stedelijkheid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A4-4D03-81BC-CFD1CC145F49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benchmark'!$B$52:$B$64</c15:sqref>
                  </c15:fullRef>
                </c:ext>
              </c:extLst>
              <c:f>('0. VSV &amp; benchmark'!$B$52,'0. VSV &amp; benchmark'!$B$64)</c:f>
              <c:strCache>
                <c:ptCount val="2"/>
                <c:pt idx="0">
                  <c:v>Noord-Oost-Brabant</c:v>
                </c:pt>
                <c:pt idx="1">
                  <c:v>BM-regio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benchmark'!$E$52:$E$64</c15:sqref>
                  </c15:fullRef>
                </c:ext>
              </c:extLst>
              <c:f>('0. VSV &amp; benchmark'!$E$52,'0. VSV &amp; benchmark'!$E$64)</c:f>
              <c:numCache>
                <c:formatCode>0%</c:formatCode>
                <c:ptCount val="2"/>
                <c:pt idx="0">
                  <c:v>0.11959435592181773</c:v>
                </c:pt>
                <c:pt idx="1">
                  <c:v>0.15101830462063628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A4-4D03-81BC-CFD1CC145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73020416"/>
        <c:axId val="1108450288"/>
      </c:barChart>
      <c:lineChart>
        <c:grouping val="standard"/>
        <c:varyColors val="0"/>
        <c:ser>
          <c:idx val="1"/>
          <c:order val="1"/>
          <c:tx>
            <c:strRef>
              <c:f>'0. VSV &amp; benchmark'!$F$51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benchmark'!$B$52:$B$64</c15:sqref>
                  </c15:fullRef>
                </c:ext>
              </c:extLst>
              <c:f>('0. VSV &amp; benchmark'!$B$52,'0. VSV &amp; benchmark'!$B$64)</c:f>
              <c:strCache>
                <c:ptCount val="2"/>
                <c:pt idx="0">
                  <c:v>Noord-Oost-Brabant</c:v>
                </c:pt>
                <c:pt idx="1">
                  <c:v>BM-regio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benchmark'!$F$52:$F$64</c15:sqref>
                  </c15:fullRef>
                </c:ext>
              </c:extLst>
              <c:f>('0. VSV &amp; benchmark'!$F$52,'0. VSV &amp; benchmark'!$F$64)</c:f>
              <c:numCache>
                <c:formatCode>0.0%</c:formatCode>
                <c:ptCount val="2"/>
                <c:pt idx="0">
                  <c:v>0.15101830462063628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A4-4D03-81BC-CFD1CC145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20416"/>
        <c:axId val="1108450288"/>
      </c:line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Percentage minima-hh </a:t>
            </a:r>
          </a:p>
        </c:rich>
      </c:tx>
      <c:layout>
        <c:manualLayout>
          <c:xMode val="edge"/>
          <c:yMode val="edge"/>
          <c:x val="0.22938568236244297"/>
          <c:y val="2.99727295362369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'0. VSV &amp; benchmark'!$C$51</c:f>
              <c:strCache>
                <c:ptCount val="1"/>
                <c:pt idx="0">
                  <c:v>Minima huishoudens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3B-41C6-AB06-9640ABFD4725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benchmark'!$B$52:$B$64</c15:sqref>
                  </c15:fullRef>
                </c:ext>
              </c:extLst>
              <c:f>('0. VSV &amp; benchmark'!$B$52,'0. VSV &amp; benchmark'!$B$64)</c:f>
              <c:strCache>
                <c:ptCount val="2"/>
                <c:pt idx="0">
                  <c:v>Noord-Oost-Brabant</c:v>
                </c:pt>
                <c:pt idx="1">
                  <c:v>BM-regio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benchmark'!$C$52:$C$64</c15:sqref>
                  </c15:fullRef>
                </c:ext>
              </c:extLst>
              <c:f>('0. VSV &amp; benchmark'!$C$52,'0. VSV &amp; benchmark'!$C$64)</c:f>
              <c:numCache>
                <c:formatCode>0.0%</c:formatCode>
                <c:ptCount val="2"/>
                <c:pt idx="0">
                  <c:v>7.2775253407899337E-2</c:v>
                </c:pt>
                <c:pt idx="1">
                  <c:v>7.3474856574211947E-2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B-41C6-AB06-9640ABFD4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73020416"/>
        <c:axId val="1108450288"/>
      </c:bar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0.13200000000000001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Percentage minima-hh </a:t>
            </a:r>
          </a:p>
        </c:rich>
      </c:tx>
      <c:layout>
        <c:manualLayout>
          <c:xMode val="edge"/>
          <c:yMode val="edge"/>
          <c:x val="0.22938568236244297"/>
          <c:y val="2.99727295362369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'0. VSV &amp; benchmark'!$C$69</c:f>
              <c:strCache>
                <c:ptCount val="1"/>
                <c:pt idx="0">
                  <c:v>Minima huishoudens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00-4A3E-BFE6-84A3CC4E75F9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benchmark'!$B$70:$B$82</c15:sqref>
                  </c15:fullRef>
                </c:ext>
              </c:extLst>
              <c:f>('0. VSV &amp; benchmark'!$B$70,'0. VSV &amp; benchmark'!$B$82)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benchmark'!$C$70:$C$82</c15:sqref>
                  </c15:fullRef>
                </c:ext>
              </c:extLst>
              <c:f>('0. VSV &amp; benchmark'!$C$70,'0. VSV &amp; benchmark'!$C$82)</c:f>
              <c:numCache>
                <c:formatCode>0.0%</c:formatCode>
                <c:ptCount val="2"/>
                <c:pt idx="0">
                  <c:v>9.8000000000000004E-2</c:v>
                </c:pt>
                <c:pt idx="1">
                  <c:v>9.862499999999999E-2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00-4A3E-BFE6-84A3CC4E7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73020416"/>
        <c:axId val="1108450288"/>
      </c:bar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0.13200000000000001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Percentage stedelijkheid </a:t>
            </a:r>
          </a:p>
        </c:rich>
      </c:tx>
      <c:layout>
        <c:manualLayout>
          <c:xMode val="edge"/>
          <c:yMode val="edge"/>
          <c:x val="0.19065134201922868"/>
          <c:y val="3.0470907481207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'0. VSV &amp; benchmark'!$E$69</c:f>
              <c:strCache>
                <c:ptCount val="1"/>
                <c:pt idx="0">
                  <c:v>Stedelijkheid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7B-4E93-9F51-B3AA84CEFB1D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benchmark'!$B$70:$B$82</c15:sqref>
                  </c15:fullRef>
                </c:ext>
              </c:extLst>
              <c:f>('0. VSV &amp; benchmark'!$B$70,'0. VSV &amp; benchmark'!$B$82)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benchmark'!$E$70:$E$82</c15:sqref>
                  </c15:fullRef>
                </c:ext>
              </c:extLst>
              <c:f>('0. VSV &amp; benchmark'!$E$70,'0. VSV &amp; benchmark'!$E$82)</c:f>
              <c:numCache>
                <c:formatCode>0%</c:formatCode>
                <c:ptCount val="2"/>
                <c:pt idx="0">
                  <c:v>0.21046337817638266</c:v>
                </c:pt>
                <c:pt idx="1">
                  <c:v>0.17727952167414049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7B-4E93-9F51-B3AA84CEF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73020416"/>
        <c:axId val="1108450288"/>
      </c:bar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Ontwikkeling</a:t>
            </a:r>
            <a:r>
              <a:rPr lang="nl-NL" sz="1200" i="1" baseline="0"/>
              <a:t> VSV</a:t>
            </a:r>
            <a:endParaRPr lang="nl-NL" sz="1200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'0. VSV &amp; benchmark'!$B$5</c:f>
              <c:strCache>
                <c:ptCount val="1"/>
                <c:pt idx="0">
                  <c:v>Noord-Oost-Brabant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'0. VSV &amp; benchmark'!$C$4:$H$4</c:f>
              <c:strCache>
                <c:ptCount val="6"/>
                <c:pt idx="0">
                  <c:v> 2017/2018 </c:v>
                </c:pt>
                <c:pt idx="1">
                  <c:v> 2018/2019 </c:v>
                </c:pt>
                <c:pt idx="2">
                  <c:v> 2019/2020 </c:v>
                </c:pt>
                <c:pt idx="3">
                  <c:v> 2020/2021 </c:v>
                </c:pt>
                <c:pt idx="4">
                  <c:v> 2021/2022 </c:v>
                </c:pt>
                <c:pt idx="5">
                  <c:v> 2022/2023 </c:v>
                </c:pt>
              </c:strCache>
            </c:strRef>
          </c:cat>
          <c:val>
            <c:numRef>
              <c:f>'0. VSV &amp; benchmark'!$C$5:$H$5</c:f>
              <c:numCache>
                <c:formatCode>0.0%</c:formatCode>
                <c:ptCount val="6"/>
                <c:pt idx="0">
                  <c:v>1.6888337841899609E-2</c:v>
                </c:pt>
                <c:pt idx="1">
                  <c:v>1.7417486088878727E-2</c:v>
                </c:pt>
                <c:pt idx="2">
                  <c:v>1.612151347991609E-2</c:v>
                </c:pt>
                <c:pt idx="3">
                  <c:v>1.6608061664382064E-2</c:v>
                </c:pt>
                <c:pt idx="4">
                  <c:v>2.0446509748459442E-2</c:v>
                </c:pt>
                <c:pt idx="5">
                  <c:v>2.1376154353562004E-2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A-4669-9D2E-82D56E571B65}"/>
            </c:ext>
          </c:extLst>
        </c:ser>
        <c:ser>
          <c:idx val="2"/>
          <c:order val="2"/>
          <c:tx>
            <c:strRef>
              <c:f>'0. VSV &amp; benchmark'!$B$7</c:f>
              <c:strCache>
                <c:ptCount val="1"/>
                <c:pt idx="0">
                  <c:v>Landelijk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'0. VSV &amp; benchmark'!$C$4:$H$4</c:f>
              <c:strCache>
                <c:ptCount val="6"/>
                <c:pt idx="0">
                  <c:v> 2017/2018 </c:v>
                </c:pt>
                <c:pt idx="1">
                  <c:v> 2018/2019 </c:v>
                </c:pt>
                <c:pt idx="2">
                  <c:v> 2019/2020 </c:v>
                </c:pt>
                <c:pt idx="3">
                  <c:v> 2020/2021 </c:v>
                </c:pt>
                <c:pt idx="4">
                  <c:v> 2021/2022 </c:v>
                </c:pt>
                <c:pt idx="5">
                  <c:v> 2022/2023 </c:v>
                </c:pt>
              </c:strCache>
            </c:strRef>
          </c:cat>
          <c:val>
            <c:numRef>
              <c:f>'0. VSV &amp; benchmark'!$C$7:$H$7</c:f>
              <c:numCache>
                <c:formatCode>0.0%</c:formatCode>
                <c:ptCount val="6"/>
                <c:pt idx="0">
                  <c:v>1.8984696704195701E-2</c:v>
                </c:pt>
                <c:pt idx="1">
                  <c:v>2.0185635959024659E-2</c:v>
                </c:pt>
                <c:pt idx="2">
                  <c:v>1.72115035684045E-2</c:v>
                </c:pt>
                <c:pt idx="3">
                  <c:v>1.8776893988786021E-2</c:v>
                </c:pt>
                <c:pt idx="4">
                  <c:v>2.3443083739916808E-2</c:v>
                </c:pt>
                <c:pt idx="5">
                  <c:v>2.3813329323109363E-2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A-4669-9D2E-82D56E571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480464"/>
        <c:axId val="963625344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'0. VSV &amp; benchmark'!$B$6</c15:sqref>
                        </c15:formulaRef>
                      </c:ext>
                    </c:extLst>
                    <c:strCache>
                      <c:ptCount val="1"/>
                      <c:pt idx="0">
                        <c:v>'s-Hertogenbosch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'0. VSV &amp; benchmark'!$C$4:$H$4</c15:sqref>
                        </c15:formulaRef>
                      </c:ext>
                    </c:extLst>
                    <c:strCache>
                      <c:ptCount val="6"/>
                      <c:pt idx="0">
                        <c:v> 2017/2018 </c:v>
                      </c:pt>
                      <c:pt idx="1">
                        <c:v> 2018/2019 </c:v>
                      </c:pt>
                      <c:pt idx="2">
                        <c:v> 2019/2020 </c:v>
                      </c:pt>
                      <c:pt idx="3">
                        <c:v> 2020/2021 </c:v>
                      </c:pt>
                      <c:pt idx="4">
                        <c:v> 2021/2022 </c:v>
                      </c:pt>
                      <c:pt idx="5">
                        <c:v> 2022/2023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'0. VSV &amp; benchmark'!$C$6:$H$6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2.2256400977110288E-2</c:v>
                      </c:pt>
                      <c:pt idx="1">
                        <c:v>2.2157909016912364E-2</c:v>
                      </c:pt>
                      <c:pt idx="2">
                        <c:v>2.1095111437219115E-2</c:v>
                      </c:pt>
                      <c:pt idx="3">
                        <c:v>2.1425244527247322E-2</c:v>
                      </c:pt>
                      <c:pt idx="4">
                        <c:v>2.5864492549901603E-2</c:v>
                      </c:pt>
                      <c:pt idx="5">
                        <c:v>2.5075414781297135E-2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CC9A-4669-9D2E-82D56E571B65}"/>
                  </c:ext>
                </c:extLst>
              </c15:ser>
            </c15:filteredLineSeries>
          </c:ext>
        </c:extLst>
      </c:lineChart>
      <c:catAx>
        <c:axId val="73848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63625344"/>
        <c:crosses val="autoZero"/>
        <c:auto val="1"/>
        <c:lblAlgn val="ctr"/>
        <c:lblOffset val="100"/>
        <c:noMultiLvlLbl val="0"/>
      </c:catAx>
      <c:valAx>
        <c:axId val="963625344"/>
        <c:scaling>
          <c:orientation val="minMax"/>
          <c:max val="3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73848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'RMC info'!$I$10:$I$49</c:f>
            </c:numRef>
          </c:xVal>
          <c:yVal>
            <c:numRef>
              <c:f>'RMC info'!$K$10:$K$49</c:f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'RMC info'!$B$10:$B$49</c15:f>
              </c15:datalabelsRange>
            </c:ext>
            <c:ext xmlns:c16="http://schemas.microsoft.com/office/drawing/2014/chart" uri="{C3380CC4-5D6E-409C-BE32-E72D297353CC}">
              <c16:uniqueId val="{00000028-E589-44C4-A7D7-F05E9DBC1485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axId val="320947887"/>
        <c:axId val="214565343"/>
      </c:scatterChart>
      <c:valAx>
        <c:axId val="320947887"/>
        <c:scaling>
          <c:orientation val="minMax"/>
          <c:max val="0.45"/>
          <c:min val="0.150000000000000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65343"/>
        <c:crosses val="autoZero"/>
        <c:crossBetween val="midCat"/>
      </c:valAx>
      <c:valAx>
        <c:axId val="214565343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4788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1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b="0" i="1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Mate van spreiding (% hh uit regio in gemeente)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1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'0. VSV &amp; benchmark'!$G$69</c:f>
              <c:strCache>
                <c:ptCount val="1"/>
                <c:pt idx="0">
                  <c:v>Spreiding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B2-4C6C-8E67-26C92C2CA9E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benchmark'!$B$70:$B$80</c15:sqref>
                  </c15:fullRef>
                </c:ext>
              </c:extLst>
              <c:f>'0. VSV &amp; benchmark'!$B$70:$B$75</c:f>
              <c:strCache>
                <c:ptCount val="6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benchmark'!$G$70:$G$80</c15:sqref>
                  </c15:fullRef>
                </c:ext>
              </c:extLst>
              <c:f>'0. VSV &amp; benchmark'!$G$70:$G$75</c:f>
              <c:numCache>
                <c:formatCode>0%</c:formatCode>
                <c:ptCount val="6"/>
                <c:pt idx="0">
                  <c:v>0.24991261796574624</c:v>
                </c:pt>
                <c:pt idx="1">
                  <c:v>0.38680659670164919</c:v>
                </c:pt>
                <c:pt idx="2">
                  <c:v>0.36674528301886794</c:v>
                </c:pt>
                <c:pt idx="3">
                  <c:v>9.6284329563812596E-2</c:v>
                </c:pt>
                <c:pt idx="4">
                  <c:v>0.2665589660743134</c:v>
                </c:pt>
                <c:pt idx="5">
                  <c:v>0.37727272727272726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B2-4C6C-8E67-26C92C2CA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73020416"/>
        <c:axId val="1108450288"/>
      </c:barChart>
      <c:lineChart>
        <c:grouping val="standard"/>
        <c:varyColors val="0"/>
        <c:ser>
          <c:idx val="1"/>
          <c:order val="1"/>
          <c:tx>
            <c:strRef>
              <c:f>'0. VSV &amp; benchmark'!$H$69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benchmark'!$B$70:$B$80</c15:sqref>
                  </c15:fullRef>
                </c:ext>
              </c:extLst>
              <c:f>'0. VSV &amp; benchmark'!$B$70:$B$75</c:f>
              <c:strCache>
                <c:ptCount val="6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benchmark'!$H$70:$H$80</c15:sqref>
                  </c15:fullRef>
                </c:ext>
              </c:extLst>
              <c:f>'0. VSV &amp; benchmark'!$H$70:$H$75</c:f>
              <c:numCache>
                <c:formatCode>0.0%</c:formatCode>
                <c:ptCount val="6"/>
                <c:pt idx="0">
                  <c:v>0.30017617068805258</c:v>
                </c:pt>
                <c:pt idx="1">
                  <c:v>0.30017617068805258</c:v>
                </c:pt>
                <c:pt idx="2">
                  <c:v>0.30017617068805258</c:v>
                </c:pt>
                <c:pt idx="3">
                  <c:v>0.30017617068805258</c:v>
                </c:pt>
                <c:pt idx="4">
                  <c:v>0.30017617068805258</c:v>
                </c:pt>
                <c:pt idx="5">
                  <c:v>0.30017617068805258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B2-4C6C-8E67-26C92C2CA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20416"/>
        <c:axId val="1108450288"/>
      </c:line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b="0" i="1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Mate van spreiding (% hh in contactgemeente)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'0. VSV &amp; benchmark'!$G$51</c:f>
              <c:strCache>
                <c:ptCount val="1"/>
                <c:pt idx="0">
                  <c:v>Spreiding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B6-4840-A683-800A12D50262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benchmark'!$B$52:$B$62</c15:sqref>
                  </c15:fullRef>
                </c:ext>
              </c:extLst>
              <c:f>'0. VSV &amp; benchmark'!$B$52:$B$55</c:f>
              <c:strCache>
                <c:ptCount val="4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benchmark'!$G$52:$G$62</c15:sqref>
                  </c15:fullRef>
                </c:ext>
              </c:extLst>
              <c:f>'0. VSV &amp; benchmark'!$G$52:$G$55</c:f>
              <c:numCache>
                <c:formatCode>0%</c:formatCode>
                <c:ptCount val="4"/>
                <c:pt idx="0">
                  <c:v>0.25397213478262348</c:v>
                </c:pt>
                <c:pt idx="1">
                  <c:v>0.19276579234412633</c:v>
                </c:pt>
                <c:pt idx="2">
                  <c:v>0.24533475115197764</c:v>
                </c:pt>
                <c:pt idx="3">
                  <c:v>0.31977618737800911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B6-4840-A683-800A12D50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73020416"/>
        <c:axId val="1108450288"/>
      </c:barChart>
      <c:lineChart>
        <c:grouping val="standard"/>
        <c:varyColors val="0"/>
        <c:ser>
          <c:idx val="1"/>
          <c:order val="1"/>
          <c:tx>
            <c:strRef>
              <c:f>'0. VSV &amp; benchmark'!$H$51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benchmark'!$B$52:$B$62</c15:sqref>
                  </c15:fullRef>
                </c:ext>
              </c:extLst>
              <c:f>'0. VSV &amp; benchmark'!$B$52:$B$55</c:f>
              <c:strCache>
                <c:ptCount val="4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benchmark'!$H$52:$H$62</c15:sqref>
                  </c15:fullRef>
                </c:ext>
              </c:extLst>
              <c:f>'0. VSV &amp; benchmark'!$H$52:$H$55</c:f>
              <c:numCache>
                <c:formatCode>0.0%</c:formatCode>
                <c:ptCount val="4"/>
                <c:pt idx="0">
                  <c:v>0.26733237163275048</c:v>
                </c:pt>
                <c:pt idx="1">
                  <c:v>0.26733237163275048</c:v>
                </c:pt>
                <c:pt idx="2">
                  <c:v>0.26733237163275048</c:v>
                </c:pt>
                <c:pt idx="3">
                  <c:v>0.26733237163275048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B6-4840-A683-800A12D50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20416"/>
        <c:axId val="1108450288"/>
      </c:line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Over/onderadvisering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Scholen'!$D$4</c:f>
              <c:strCache>
                <c:ptCount val="1"/>
                <c:pt idx="0">
                  <c:v>Over/onderadvisering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A1-4EA6-8131-7F9072C7F46B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A1-4EA6-8131-7F9072C7F46B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Scholen'!$B$5:$B$9</c15:sqref>
                  </c15:fullRef>
                </c:ext>
              </c:extLst>
              <c:f>'I. Scholen'!$B$5:$B$6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Scholen'!$D$5:$D$9</c15:sqref>
                  </c15:fullRef>
                </c:ext>
              </c:extLst>
              <c:f>'I. Scholen'!$D$5:$D$6</c:f>
              <c:numCache>
                <c:formatCode>0</c:formatCode>
                <c:ptCount val="2"/>
                <c:pt idx="0">
                  <c:v>-4.1580000000000004</c:v>
                </c:pt>
                <c:pt idx="1">
                  <c:v>-4.9808333333333339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Scholen'!$D$8</c15:sqref>
                  <c15:spPr xmlns:c15="http://schemas.microsoft.com/office/drawing/2012/chart">
                    <a:solidFill>
                      <a:schemeClr val="accent2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'I. Scholen'!$D$9</c15:sqref>
                  <c15:spPr xmlns:c15="http://schemas.microsoft.com/office/drawing/2012/chart">
                    <a:solidFill>
                      <a:schemeClr val="bg1">
                        <a:lumMod val="6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CDA1-4EA6-8131-7F9072C7F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Scholen'!$F$4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Scholen'!$B$5:$B$9</c15:sqref>
                  </c15:fullRef>
                </c:ext>
              </c:extLst>
              <c:f>'I. Scholen'!$B$5:$B$6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Scholen'!$F$5:$F$9</c15:sqref>
                  </c15:fullRef>
                </c:ext>
              </c:extLst>
              <c:f>'I. Scholen'!$F$5:$F$6</c:f>
              <c:numCache>
                <c:formatCode>0.0</c:formatCode>
                <c:ptCount val="2"/>
                <c:pt idx="0">
                  <c:v>-5.8</c:v>
                </c:pt>
                <c:pt idx="1">
                  <c:v>-5.8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F3-4F94-B0E9-942A340DA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Aandeel Pro/Vso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Scholen'!$C$34</c:f>
              <c:strCache>
                <c:ptCount val="1"/>
                <c:pt idx="0">
                  <c:v>Aandeel Pro/Vso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FA-4FFB-8B7D-AEB7980A64E3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Scholen'!$B$35:$B$39</c15:sqref>
                  </c15:fullRef>
                </c:ext>
              </c:extLst>
              <c:f>'I. Scholen'!$B$35:$B$36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Scholen'!$C$35:$C$39</c15:sqref>
                  </c15:fullRef>
                </c:ext>
              </c:extLst>
              <c:f>'I. Scholen'!$C$35:$C$36</c:f>
              <c:numCache>
                <c:formatCode>0%</c:formatCode>
                <c:ptCount val="2"/>
                <c:pt idx="0">
                  <c:v>7.5999999999999998E-2</c:v>
                </c:pt>
                <c:pt idx="1">
                  <c:v>7.0999999999999994E-2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Scholen'!$C$38</c15:sqref>
                  <c15:spPr xmlns:c15="http://schemas.microsoft.com/office/drawing/2012/chart">
                    <a:solidFill>
                      <a:schemeClr val="accent2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'I. Scholen'!$C$39</c15:sqref>
                  <c15:spPr xmlns:c15="http://schemas.microsoft.com/office/drawing/2012/chart"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7AFA-4FFB-8B7D-AEB7980A6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4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Scholen'!$E$34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Scholen'!$B$35:$B$39</c15:sqref>
                  </c15:fullRef>
                </c:ext>
              </c:extLst>
              <c:f>'I. Scholen'!$B$35:$B$36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Scholen'!$E$35:$E$39</c15:sqref>
                  </c15:fullRef>
                </c:ext>
              </c:extLst>
              <c:f>'I. Scholen'!$E$35:$E$36</c:f>
              <c:numCache>
                <c:formatCode>0%</c:formatCode>
                <c:ptCount val="2"/>
                <c:pt idx="0">
                  <c:v>6.8000000000000005E-2</c:v>
                </c:pt>
                <c:pt idx="1">
                  <c:v>6.8000000000000005E-2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3E-48D6-BA79-70DA55D84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Aandeel (v)mbo tot 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Scholen'!$D$34</c:f>
              <c:strCache>
                <c:ptCount val="1"/>
                <c:pt idx="0">
                  <c:v>Aandeel (v)mbo tot 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90-44C9-B7C0-203B37A33565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Scholen'!$B$35:$B$39</c15:sqref>
                  </c15:fullRef>
                </c:ext>
              </c:extLst>
              <c:f>'I. Scholen'!$B$35:$B$36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Scholen'!$D$35:$D$39</c15:sqref>
                  </c15:fullRef>
                </c:ext>
              </c:extLst>
              <c:f>'I. Scholen'!$D$35:$D$36</c:f>
              <c:numCache>
                <c:formatCode>0%</c:formatCode>
                <c:ptCount val="2"/>
                <c:pt idx="0">
                  <c:v>0.51200000000000001</c:v>
                </c:pt>
                <c:pt idx="1">
                  <c:v>0.52383333333333326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Scholen'!$D$38</c15:sqref>
                  <c15:spPr xmlns:c15="http://schemas.microsoft.com/office/drawing/2012/chart">
                    <a:solidFill>
                      <a:schemeClr val="accent2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'I. Scholen'!$D$39</c15:sqref>
                  <c15:spPr xmlns:c15="http://schemas.microsoft.com/office/drawing/2012/chart"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D190-44C9-B7C0-203B37A33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4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Scholen'!$F$34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Scholen'!$B$35:$B$39</c15:sqref>
                  </c15:fullRef>
                </c:ext>
              </c:extLst>
              <c:f>'I. Scholen'!$B$35:$B$36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Scholen'!$F$35:$F$39</c15:sqref>
                  </c15:fullRef>
                </c:ext>
              </c:extLst>
              <c:f>'I. Scholen'!$F$35:$F$36</c:f>
              <c:numCache>
                <c:formatCode>0%</c:formatCode>
                <c:ptCount val="2"/>
                <c:pt idx="0">
                  <c:v>0.50800000000000001</c:v>
                </c:pt>
                <c:pt idx="1">
                  <c:v>0.50800000000000001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7A-4BA2-BB97-DCFE65E92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0.65000000000000013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Schooladviezen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Scholen'!$C$4</c:f>
              <c:strCache>
                <c:ptCount val="1"/>
                <c:pt idx="0">
                  <c:v>Schooladviezen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BE-4223-A5CB-26C7F7840A5D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4BE-4223-A5CB-26C7F7840A5D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Scholen'!$B$5:$B$9</c15:sqref>
                  </c15:fullRef>
                </c:ext>
              </c:extLst>
              <c:f>'I. Scholen'!$B$5:$B$6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Scholen'!$C$5:$C$9</c15:sqref>
                  </c15:fullRef>
                </c:ext>
              </c:extLst>
              <c:f>'I. Scholen'!$C$5:$C$6</c:f>
              <c:numCache>
                <c:formatCode>0.0</c:formatCode>
                <c:ptCount val="2"/>
                <c:pt idx="0">
                  <c:v>7.9969999999999999</c:v>
                </c:pt>
                <c:pt idx="1">
                  <c:v>7.9379999999999997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Scholen'!$C$8</c15:sqref>
                  <c15:spPr xmlns:c15="http://schemas.microsoft.com/office/drawing/2012/chart">
                    <a:solidFill>
                      <a:schemeClr val="accent2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'I. Scholen'!$C$9</c15:sqref>
                  <c15:spPr xmlns:c15="http://schemas.microsoft.com/office/drawing/2012/chart">
                    <a:solidFill>
                      <a:schemeClr val="bg1">
                        <a:lumMod val="6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14BE-4223-A5CB-26C7F7840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4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Scholen'!$E$4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Scholen'!$B$5:$B$9</c15:sqref>
                  </c15:fullRef>
                </c:ext>
              </c:extLst>
              <c:f>'I. Scholen'!$B$5:$B$6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Scholen'!$E$5:$E$9</c15:sqref>
                  </c15:fullRef>
                </c:ext>
              </c:extLst>
              <c:f>'I. Scholen'!$E$5:$E$6</c:f>
              <c:numCache>
                <c:formatCode>0.0</c:formatCode>
                <c:ptCount val="2"/>
                <c:pt idx="0">
                  <c:v>7.9719710144927545</c:v>
                </c:pt>
                <c:pt idx="1">
                  <c:v>7.9719710144927545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BE-4223-A5CB-26C7F7840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9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van vmbo g/t naar havo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'I. Scholen'!$D$66</c:f>
              <c:strCache>
                <c:ptCount val="1"/>
                <c:pt idx="0">
                  <c:v>% van vmbo g/t naar havo 22/23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A33-4BF9-BE52-62E55F98E78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05-43CD-B5B4-C08D94BDC78E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Scholen'!$B$67:$B$71</c15:sqref>
                  </c15:fullRef>
                </c:ext>
              </c:extLst>
              <c:f>'I. Scholen'!$B$67:$B$68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Scholen'!$D$67:$D$71</c15:sqref>
                  </c15:fullRef>
                </c:ext>
              </c:extLst>
              <c:f>'I. Scholen'!$D$67:$D$68</c:f>
              <c:numCache>
                <c:formatCode>0%</c:formatCode>
                <c:ptCount val="2"/>
                <c:pt idx="0">
                  <c:v>0.14215148188803511</c:v>
                </c:pt>
                <c:pt idx="1">
                  <c:v>0.13707645340337363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Scholen'!$D$70</c15:sqref>
                  <c15:spPr xmlns:c15="http://schemas.microsoft.com/office/drawing/2012/chart"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'I. Scholen'!$D$71</c15:sqref>
                  <c15:spPr xmlns:c15="http://schemas.microsoft.com/office/drawing/2012/chart"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4505-43CD-B5B4-C08D94BDC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072847"/>
        <c:axId val="2468264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'I. Scholen'!$C$66</c15:sqref>
                        </c15:formulaRef>
                      </c:ext>
                    </c:extLst>
                    <c:strCache>
                      <c:ptCount val="1"/>
                      <c:pt idx="0">
                        <c:v>% van vmbo g/t naar havo 21/22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9A33-4BF9-BE52-62E55F98E78F}"/>
                    </c:ext>
                  </c:extLst>
                </c:dPt>
                <c:dPt>
                  <c:idx val="1"/>
                  <c:invertIfNegative val="0"/>
                  <c:bubble3D val="0"/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4505-43CD-B5B4-C08D94BDC7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ullRef>
                          <c15:sqref>'I. Scholen'!$B$67:$B$71</c15:sqref>
                        </c15:fullRef>
                        <c15:formulaRef>
                          <c15:sqref>'I. Scholen'!$B$67:$B$68</c15:sqref>
                        </c15:formulaRef>
                      </c:ext>
                    </c:extLst>
                    <c:strCache>
                      <c:ptCount val="2"/>
                      <c:pt idx="0">
                        <c:v>Noord-Oost-Brabant</c:v>
                      </c:pt>
                      <c:pt idx="1">
                        <c:v>BM-Regio's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'I. Scholen'!$C$67:$C$71</c15:sqref>
                        </c15:fullRef>
                        <c15:formulaRef>
                          <c15:sqref>'I. Scholen'!$C$67:$C$68</c15:sqref>
                        </c15:formulaRef>
                      </c:ext>
                    </c:extLst>
                    <c:numCache>
                      <c:formatCode>0%</c:formatCode>
                      <c:ptCount val="2"/>
                      <c:pt idx="0">
                        <c:v>0.13229166666666667</c:v>
                      </c:pt>
                      <c:pt idx="1">
                        <c:v>0.1409259758825103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'I. Scholen'!$C$70</c15:sqref>
                        <c15:spPr xmlns:c15="http://schemas.microsoft.com/office/drawing/2012/chart">
                          <a:solidFill>
                            <a:schemeClr val="accent2">
                              <a:lumMod val="40000"/>
                              <a:lumOff val="60000"/>
                            </a:schemeClr>
                          </a:solidFill>
                          <a:ln>
                            <a:noFill/>
                          </a:ln>
                          <a:effectLst/>
                        </c15:spPr>
                        <c15:invertIfNegative val="0"/>
                        <c15:bubble3D val="0"/>
                      </c15:categoryFilterException>
                      <c15:categoryFilterException>
                        <c15:sqref>'I. Scholen'!$C$71</c15:sqref>
                        <c15:spPr xmlns:c15="http://schemas.microsoft.com/office/drawing/2012/chart">
                          <a:solidFill>
                            <a:schemeClr val="bg1">
                              <a:lumMod val="85000"/>
                            </a:schemeClr>
                          </a:solidFill>
                          <a:ln>
                            <a:noFill/>
                          </a:ln>
                          <a:effectLst/>
                        </c15:spPr>
                        <c15:invertIfNegative val="0"/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6-4505-43CD-B5B4-C08D94BDC78E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2"/>
          <c:order val="2"/>
          <c:tx>
            <c:strRef>
              <c:f>'I. Scholen'!$E$66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Scholen'!$B$67:$B$71</c15:sqref>
                  </c15:fullRef>
                </c:ext>
              </c:extLst>
              <c:f>'I. Scholen'!$B$67:$B$68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Scholen'!$E$67:$E$71</c15:sqref>
                  </c15:fullRef>
                </c:ext>
              </c:extLst>
              <c:f>'I. Scholen'!$E$67:$E$68</c:f>
              <c:numCache>
                <c:formatCode>0%</c:formatCode>
                <c:ptCount val="2"/>
                <c:pt idx="0">
                  <c:v>0.17084915084915084</c:v>
                </c:pt>
                <c:pt idx="1">
                  <c:v>0.17084915084915084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05-43CD-B5B4-C08D94BDC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0.33000000000000007"/>
          <c:min val="7.0000000000000007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Aandeel MBO in instroom HBO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Scholen'!$C$99</c:f>
              <c:strCache>
                <c:ptCount val="1"/>
                <c:pt idx="0">
                  <c:v>Aandeel MBO in instroom HBO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83-4CEF-9995-8088018E236B}"/>
              </c:ext>
            </c:extLst>
          </c:dPt>
          <c:cat>
            <c:strRef>
              <c:f>'I. Scholen'!$B$100:$B$101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'I. Scholen'!$C$100:$C$101</c:f>
              <c:numCache>
                <c:formatCode>0%</c:formatCode>
                <c:ptCount val="2"/>
                <c:pt idx="0">
                  <c:v>0.39047223940725123</c:v>
                </c:pt>
                <c:pt idx="1">
                  <c:v>0.36120277263888251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83-4CEF-9995-8088018E2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Scholen'!$D$99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'I. Scholen'!$B$100:$B$101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'I. Scholen'!$D$100:$D$101</c:f>
              <c:numCache>
                <c:formatCode>0%</c:formatCode>
                <c:ptCount val="2"/>
                <c:pt idx="0">
                  <c:v>0.38</c:v>
                </c:pt>
                <c:pt idx="1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83-4CEF-9995-8088018E2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0.44000000000000006"/>
          <c:min val="0.35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Schooladviezen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Scholen'!$C$4</c:f>
              <c:strCache>
                <c:ptCount val="1"/>
                <c:pt idx="0">
                  <c:v>Schooladviezen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95-443E-8423-78C75A3AD0B8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95-443E-8423-78C75A3AD0B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Scholen'!$B$5:$B$9</c15:sqref>
                  </c15:fullRef>
                </c:ext>
              </c:extLst>
              <c:f>'I. Scholen'!$B$8:$B$9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Scholen'!$C$5:$C$9</c15:sqref>
                  </c15:fullRef>
                </c:ext>
              </c:extLst>
              <c:f>'I. Scholen'!$C$8:$C$9</c:f>
              <c:numCache>
                <c:formatCode>0.0</c:formatCode>
                <c:ptCount val="2"/>
                <c:pt idx="0">
                  <c:v>8.0419999999999998</c:v>
                </c:pt>
                <c:pt idx="1">
                  <c:v>8.0776250000000012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Scholen'!$C$5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'I. Scholen'!$C$6</c15:sqref>
                  <c15:spPr xmlns:c15="http://schemas.microsoft.com/office/drawing/2012/chart">
                    <a:solidFill>
                      <a:schemeClr val="bg1">
                        <a:lumMod val="6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F295-443E-8423-78C75A3AD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4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Scholen'!$E$4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Scholen'!$B$5:$B$9</c15:sqref>
                  </c15:fullRef>
                </c:ext>
              </c:extLst>
              <c:f>'I. Scholen'!$B$8:$B$9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Scholen'!$E$5:$E$9</c15:sqref>
                  </c15:fullRef>
                </c:ext>
              </c:extLst>
              <c:f>'I. Scholen'!$E$8:$E$9</c:f>
              <c:numCache>
                <c:formatCode>0.0</c:formatCode>
                <c:ptCount val="2"/>
                <c:pt idx="0">
                  <c:v>7.9719710144927545</c:v>
                </c:pt>
                <c:pt idx="1">
                  <c:v>7.9719710144927545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95-443E-8423-78C75A3AD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9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Over/onderadvisering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Scholen'!$D$4</c:f>
              <c:strCache>
                <c:ptCount val="1"/>
                <c:pt idx="0">
                  <c:v>Over/onderadvisering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E21-42B7-8B80-F1EB159893F4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21-42B7-8B80-F1EB159893F4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Scholen'!$B$5:$B$9</c15:sqref>
                  </c15:fullRef>
                </c:ext>
              </c:extLst>
              <c:f>'I. Scholen'!$B$8:$B$9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Scholen'!$D$5:$D$9</c15:sqref>
                  </c15:fullRef>
                </c:ext>
              </c:extLst>
              <c:f>'I. Scholen'!$D$8:$D$9</c:f>
              <c:numCache>
                <c:formatCode>0</c:formatCode>
                <c:ptCount val="2"/>
                <c:pt idx="0">
                  <c:v>9.6050000000000004</c:v>
                </c:pt>
                <c:pt idx="1">
                  <c:v>2.4561250000000001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Scholen'!$D$5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'I. Scholen'!$D$6</c15:sqref>
                  <c15:spPr xmlns:c15="http://schemas.microsoft.com/office/drawing/2012/chart">
                    <a:solidFill>
                      <a:schemeClr val="bg1">
                        <a:lumMod val="6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BE21-42B7-8B80-F1EB15989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Scholen'!$F$4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Scholen'!$B$5:$B$9</c15:sqref>
                  </c15:fullRef>
                </c:ext>
              </c:extLst>
              <c:f>'I. Scholen'!$B$8:$B$9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Scholen'!$F$5:$F$9</c15:sqref>
                  </c15:fullRef>
                </c:ext>
              </c:extLst>
              <c:f>'I. Scholen'!$F$8:$F$9</c:f>
              <c:numCache>
                <c:formatCode>0.0</c:formatCode>
                <c:ptCount val="2"/>
                <c:pt idx="0">
                  <c:v>-5.8</c:v>
                </c:pt>
                <c:pt idx="1">
                  <c:v>-5.8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21-42B7-8B80-F1EB15989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'RMC info'!$I$10:$I$49</c:f>
            </c:numRef>
          </c:xVal>
          <c:yVal>
            <c:numRef>
              <c:f>'RMC info'!$K$10:$K$49</c:f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'RMC info'!$B$10:$B$49</c15:f>
              </c15:datalabelsRange>
            </c:ext>
            <c:ext xmlns:c16="http://schemas.microsoft.com/office/drawing/2014/chart" uri="{C3380CC4-5D6E-409C-BE32-E72D297353CC}">
              <c16:uniqueId val="{00000028-AEAD-4B52-99D6-EAEBDA5D24D2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axId val="320947887"/>
        <c:axId val="214565343"/>
      </c:scatterChart>
      <c:valAx>
        <c:axId val="320947887"/>
        <c:scaling>
          <c:orientation val="minMax"/>
          <c:min val="0.4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65343"/>
        <c:crosses val="autoZero"/>
        <c:crossBetween val="midCat"/>
      </c:valAx>
      <c:valAx>
        <c:axId val="214565343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4788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Aandeel Pro/Vso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Scholen'!$C$34</c:f>
              <c:strCache>
                <c:ptCount val="1"/>
                <c:pt idx="0">
                  <c:v>Aandeel Pro/Vso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B3B-4F94-9F27-23BB6E5B79E5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B3B-4F94-9F27-23BB6E5B79E5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Scholen'!$B$35:$B$39</c15:sqref>
                  </c15:fullRef>
                </c:ext>
              </c:extLst>
              <c:f>'I. Scholen'!$B$38:$B$39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Scholen'!$C$35:$C$39</c15:sqref>
                  </c15:fullRef>
                </c:ext>
              </c:extLst>
              <c:f>'I. Scholen'!$C$38:$C$39</c:f>
              <c:numCache>
                <c:formatCode>0%</c:formatCode>
                <c:ptCount val="2"/>
                <c:pt idx="0">
                  <c:v>7.1999999999999995E-2</c:v>
                </c:pt>
                <c:pt idx="1">
                  <c:v>7.4499999999999997E-2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Scholen'!$C$36</c15:sqref>
                  <c15:spPr xmlns:c15="http://schemas.microsoft.com/office/drawing/2012/chart"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FB3B-4F94-9F27-23BB6E5B7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4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Scholen'!$E$34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Scholen'!$B$35:$B$39</c15:sqref>
                  </c15:fullRef>
                </c:ext>
              </c:extLst>
              <c:f>'I. Scholen'!$B$38:$B$39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Scholen'!$E$35:$E$39</c15:sqref>
                  </c15:fullRef>
                </c:ext>
              </c:extLst>
              <c:f>'I. Scholen'!$E$38:$E$39</c:f>
              <c:numCache>
                <c:formatCode>0%</c:formatCode>
                <c:ptCount val="2"/>
                <c:pt idx="0">
                  <c:v>6.8000000000000005E-2</c:v>
                </c:pt>
                <c:pt idx="1">
                  <c:v>6.8000000000000005E-2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3B-4F94-9F27-23BB6E5B7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Aandeel (v)mbo tot 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Scholen'!$D$34</c:f>
              <c:strCache>
                <c:ptCount val="1"/>
                <c:pt idx="0">
                  <c:v>Aandeel (v)mbo tot 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37-4013-AC50-48572D89EECE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37-4013-AC50-48572D89EECE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Scholen'!$B$35:$B$39</c15:sqref>
                  </c15:fullRef>
                </c:ext>
              </c:extLst>
              <c:f>'I. Scholen'!$B$38:$B$39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Scholen'!$D$35:$D$39</c15:sqref>
                  </c15:fullRef>
                </c:ext>
              </c:extLst>
              <c:f>'I. Scholen'!$D$38:$D$39</c:f>
              <c:numCache>
                <c:formatCode>0%</c:formatCode>
                <c:ptCount val="2"/>
                <c:pt idx="0">
                  <c:v>0.45700000000000002</c:v>
                </c:pt>
                <c:pt idx="1">
                  <c:v>0.47787500000000005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Scholen'!$D$36</c15:sqref>
                  <c15:spPr xmlns:c15="http://schemas.microsoft.com/office/drawing/2012/chart"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1B37-4013-AC50-48572D89E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4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Scholen'!$F$34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Scholen'!$B$35:$B$39</c15:sqref>
                  </c15:fullRef>
                </c:ext>
              </c:extLst>
              <c:f>'I. Scholen'!$B$38:$B$39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Scholen'!$F$35:$F$39</c15:sqref>
                  </c15:fullRef>
                </c:ext>
              </c:extLst>
              <c:f>'I. Scholen'!$F$38:$F$39</c:f>
              <c:numCache>
                <c:formatCode>0%</c:formatCode>
                <c:ptCount val="2"/>
                <c:pt idx="0">
                  <c:v>0.50800000000000001</c:v>
                </c:pt>
                <c:pt idx="1">
                  <c:v>0.50800000000000001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37-4013-AC50-48572D89E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0.65000000000000013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van vmbo g/t naar havo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'I. Scholen'!$D$66</c:f>
              <c:strCache>
                <c:ptCount val="1"/>
                <c:pt idx="0">
                  <c:v>% van vmbo g/t naar havo 22/23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0FAE-4A73-88F3-4DA2BA93101C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0FAE-4A73-88F3-4DA2BA93101C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Scholen'!$B$67:$B$71</c15:sqref>
                  </c15:fullRef>
                </c:ext>
              </c:extLst>
              <c:f>'I. Scholen'!$B$70:$B$71</c:f>
              <c:strCache>
                <c:ptCount val="2"/>
                <c:pt idx="0">
                  <c:v>'s-Hertogenbosch</c:v>
                </c:pt>
                <c:pt idx="1">
                  <c:v> 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Scholen'!$D$67:$D$71</c15:sqref>
                  </c15:fullRef>
                </c:ext>
              </c:extLst>
              <c:f>'I. Scholen'!$D$70:$D$71</c:f>
              <c:numCache>
                <c:formatCode>0%</c:formatCode>
                <c:ptCount val="2"/>
                <c:pt idx="0">
                  <c:v>0.18709677419354839</c:v>
                </c:pt>
                <c:pt idx="1">
                  <c:v>0.19002123142250532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Scholen'!$D$67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'I. Scholen'!$D$68</c15:sqref>
                  <c15:spPr xmlns:c15="http://schemas.microsoft.com/office/drawing/2012/chart">
                    <a:solidFill>
                      <a:schemeClr val="bg1">
                        <a:lumMod val="6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1-0FAE-4A73-88F3-4DA2BA931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072847"/>
        <c:axId val="2468264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'I. Scholen'!$C$66</c15:sqref>
                        </c15:formulaRef>
                      </c:ext>
                    </c:extLst>
                    <c:strCache>
                      <c:ptCount val="1"/>
                      <c:pt idx="0">
                        <c:v>% van vmbo g/t naar havo 21/22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5-0FAE-4A73-88F3-4DA2BA93101C}"/>
                    </c:ext>
                  </c:extLst>
                </c:dPt>
                <c:dPt>
                  <c:idx val="1"/>
                  <c:invertIfNegative val="0"/>
                  <c:bubble3D val="0"/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7-0FAE-4A73-88F3-4DA2BA9310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ullRef>
                          <c15:sqref>'I. Scholen'!$B$67:$B$71</c15:sqref>
                        </c15:fullRef>
                        <c15:formulaRef>
                          <c15:sqref>'I. Scholen'!$B$70:$B$71</c15:sqref>
                        </c15:formulaRef>
                      </c:ext>
                    </c:extLst>
                    <c:strCache>
                      <c:ptCount val="2"/>
                      <c:pt idx="0">
                        <c:v>'s-Hertogenbosch</c:v>
                      </c:pt>
                      <c:pt idx="1">
                        <c:v> BM-gemeenten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'I. Scholen'!$C$67:$C$71</c15:sqref>
                        </c15:fullRef>
                        <c15:formulaRef>
                          <c15:sqref>'I. Scholen'!$C$70:$C$71</c15:sqref>
                        </c15:formulaRef>
                      </c:ext>
                    </c:extLst>
                    <c:numCache>
                      <c:formatCode>0%</c:formatCode>
                      <c:ptCount val="2"/>
                      <c:pt idx="0">
                        <c:v>0.1111111111111111</c:v>
                      </c:pt>
                      <c:pt idx="1">
                        <c:v>0.21701561980724493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'I. Scholen'!$C$67</c15:sqref>
                        <c15:spPr xmlns:c15="http://schemas.microsoft.com/office/drawing/2012/chart">
                          <a:solidFill>
                            <a:schemeClr val="accent1">
                              <a:lumMod val="60000"/>
                              <a:lumOff val="40000"/>
                            </a:schemeClr>
                          </a:solidFill>
                          <a:ln>
                            <a:noFill/>
                          </a:ln>
                          <a:effectLst/>
                        </c15:spPr>
                        <c15:invertIfNegative val="0"/>
                        <c15:bubble3D val="0"/>
                      </c15:categoryFilterException>
                      <c15:categoryFilterException>
                        <c15:sqref>'I. Scholen'!$C$68</c15:sqref>
                        <c15:spPr xmlns:c15="http://schemas.microsoft.com/office/drawing/2012/chart">
                          <a:solidFill>
                            <a:schemeClr val="bg1">
                              <a:lumMod val="85000"/>
                            </a:schemeClr>
                          </a:solidFill>
                          <a:ln>
                            <a:noFill/>
                          </a:ln>
                          <a:effectLst/>
                        </c15:spPr>
                        <c15:invertIfNegative val="0"/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8-0FAE-4A73-88F3-4DA2BA93101C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2"/>
          <c:order val="2"/>
          <c:tx>
            <c:strRef>
              <c:f>'I. Scholen'!$E$66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Scholen'!$B$67:$B$71</c15:sqref>
                  </c15:fullRef>
                </c:ext>
              </c:extLst>
              <c:f>'I. Scholen'!$B$70:$B$71</c:f>
              <c:strCache>
                <c:ptCount val="2"/>
                <c:pt idx="0">
                  <c:v>'s-Hertogenbosch</c:v>
                </c:pt>
                <c:pt idx="1">
                  <c:v> 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Scholen'!$E$67:$E$71</c15:sqref>
                  </c15:fullRef>
                </c:ext>
              </c:extLst>
              <c:f>'I. Scholen'!$E$70:$E$71</c:f>
              <c:numCache>
                <c:formatCode>0%</c:formatCode>
                <c:ptCount val="2"/>
                <c:pt idx="0">
                  <c:v>0.17084915084915084</c:v>
                </c:pt>
                <c:pt idx="1">
                  <c:v>0.17084915084915084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AE-4A73-88F3-4DA2BA931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0.33000000000000007"/>
          <c:min val="7.0000000000000007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</a:t>
            </a:r>
            <a:r>
              <a:rPr lang="nl-NL" sz="1200" i="1">
                <a:solidFill>
                  <a:srgbClr val="C00000"/>
                </a:solidFill>
              </a:rPr>
              <a:t>2022/2023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 VSV'!$C$4</c:f>
              <c:strCache>
                <c:ptCount val="1"/>
                <c:pt idx="0">
                  <c:v>MBO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BC9BB3-8AA4-4FF3-83CE-1DB2DECB043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33-445A-8C6B-CC473AC324F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177673F-D318-4D6A-B657-9A243CB52EA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133-445A-8C6B-CC473AC324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'II. VSV'!$C$5:$C$6</c:f>
              <c:numCache>
                <c:formatCode>0.0%</c:formatCode>
                <c:ptCount val="2"/>
                <c:pt idx="0">
                  <c:v>1.7706959102902375E-2</c:v>
                </c:pt>
                <c:pt idx="1">
                  <c:v>1.6627207871459309E-2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VSV'!$F$5:$F$6</c15:f>
                <c15:dlblRangeCache>
                  <c:ptCount val="2"/>
                  <c:pt idx="0">
                    <c:v>83%</c:v>
                  </c:pt>
                  <c:pt idx="1">
                    <c:v>82%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33-445A-8C6B-CC473AC324FB}"/>
            </c:ext>
          </c:extLst>
        </c:ser>
        <c:ser>
          <c:idx val="1"/>
          <c:order val="1"/>
          <c:tx>
            <c:strRef>
              <c:f>'II. VSV'!$D$4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FBB0C26-25BD-4478-849E-C9B96F5E359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33-445A-8C6B-CC473AC324F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895CB46-1785-4D8B-A257-5CE18D962E9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133-445A-8C6B-CC473AC324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'II. VSV'!$D$5:$D$6</c:f>
              <c:numCache>
                <c:formatCode>0.0%</c:formatCode>
                <c:ptCount val="2"/>
                <c:pt idx="0">
                  <c:v>3.6691952506596307E-3</c:v>
                </c:pt>
                <c:pt idx="1">
                  <c:v>3.5373869878790195E-3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VSV'!$G$5:$G$6</c15:f>
                <c15:dlblRangeCache>
                  <c:ptCount val="2"/>
                  <c:pt idx="0">
                    <c:v>17%</c:v>
                  </c:pt>
                  <c:pt idx="1">
                    <c:v>18%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2133-445A-8C6B-CC473AC32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1887935"/>
        <c:axId val="214558399"/>
      </c:barChart>
      <c:lineChart>
        <c:grouping val="standard"/>
        <c:varyColors val="0"/>
        <c:ser>
          <c:idx val="2"/>
          <c:order val="2"/>
          <c:tx>
            <c:strRef>
              <c:f>'II. VSV'!$K$4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BBED-4501-B6DA-099708828CD3}"/>
              </c:ext>
            </c:extLst>
          </c:dPt>
          <c:cat>
            <c:strRef>
              <c:f>'II. VSV'!$B$5:$B$6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'II. VSV'!$K$5:$K$6</c:f>
              <c:numCache>
                <c:formatCode>0.0%</c:formatCode>
                <c:ptCount val="2"/>
                <c:pt idx="0">
                  <c:v>2.3813329323109363E-2</c:v>
                </c:pt>
                <c:pt idx="1">
                  <c:v>2.3813329323109363E-2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D-4501-B6DA-099708828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887935"/>
        <c:axId val="214558399"/>
      </c:lineChart>
      <c:catAx>
        <c:axId val="32188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58399"/>
        <c:crosses val="autoZero"/>
        <c:auto val="1"/>
        <c:lblAlgn val="ctr"/>
        <c:lblOffset val="100"/>
        <c:noMultiLvlLbl val="0"/>
      </c:catAx>
      <c:valAx>
        <c:axId val="21455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188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</a:t>
            </a:r>
            <a:r>
              <a:rPr lang="nl-NL" sz="1200" i="1">
                <a:solidFill>
                  <a:srgbClr val="C00000"/>
                </a:solidFill>
              </a:rPr>
              <a:t>2022/2023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 VSV'!$C$4</c:f>
              <c:strCache>
                <c:ptCount val="1"/>
                <c:pt idx="0">
                  <c:v>MBO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3F415B3-337C-4CD8-8DAC-6342282280F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5FC-465A-A15D-DCC66FCB486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0919A06-A6DD-4506-8F74-94D6A7E4CE7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180-4189-9A9B-5B6EC177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VSV'!$B$7:$B$8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f>'II. VSV'!$C$7:$C$8</c:f>
              <c:numCache>
                <c:formatCode>0.0%</c:formatCode>
                <c:ptCount val="2"/>
                <c:pt idx="0">
                  <c:v>2.0361990950226245E-2</c:v>
                </c:pt>
                <c:pt idx="1">
                  <c:v>2.0109327839217112E-2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VSV'!$F$7:$F$8</c15:f>
                <c15:dlblRangeCache>
                  <c:ptCount val="2"/>
                  <c:pt idx="0">
                    <c:v>81%</c:v>
                  </c:pt>
                  <c:pt idx="1">
                    <c:v>81%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B5FC-465A-A15D-DCC66FCB486A}"/>
            </c:ext>
          </c:extLst>
        </c:ser>
        <c:ser>
          <c:idx val="1"/>
          <c:order val="1"/>
          <c:tx>
            <c:strRef>
              <c:f>'II. VSV'!$D$4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65FE7DC-B458-49E4-9035-D67F3E65FA6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5FC-465A-A15D-DCC66FCB486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756907E-06EB-479D-896D-DCD65B628CD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180-4189-9A9B-5B6EC177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VSV'!$B$7:$B$8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f>'II. VSV'!$D$7:$D$8</c:f>
              <c:numCache>
                <c:formatCode>0.0%</c:formatCode>
                <c:ptCount val="2"/>
                <c:pt idx="0">
                  <c:v>4.7134238310708896E-3</c:v>
                </c:pt>
                <c:pt idx="1">
                  <c:v>4.691531658645119E-3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VSV'!$G$7:$G$8</c15:f>
                <c15:dlblRangeCache>
                  <c:ptCount val="2"/>
                  <c:pt idx="0">
                    <c:v>19%</c:v>
                  </c:pt>
                  <c:pt idx="1">
                    <c:v>19%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B5FC-465A-A15D-DCC66FCB4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1887935"/>
        <c:axId val="214558399"/>
      </c:barChart>
      <c:lineChart>
        <c:grouping val="standard"/>
        <c:varyColors val="0"/>
        <c:ser>
          <c:idx val="2"/>
          <c:order val="2"/>
          <c:tx>
            <c:strRef>
              <c:f>'II. VSV'!$K$4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'II. VSV'!$B$7:$B$8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f>'II. VSV'!$K$7:$K$8</c:f>
              <c:numCache>
                <c:formatCode>0.0%</c:formatCode>
                <c:ptCount val="2"/>
                <c:pt idx="0">
                  <c:v>2.3813329323109363E-2</c:v>
                </c:pt>
                <c:pt idx="1">
                  <c:v>2.3813329323109363E-2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2-4BE4-8753-81036F310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887935"/>
        <c:axId val="214558399"/>
      </c:lineChart>
      <c:catAx>
        <c:axId val="32188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58399"/>
        <c:crosses val="autoZero"/>
        <c:auto val="1"/>
        <c:lblAlgn val="ctr"/>
        <c:lblOffset val="100"/>
        <c:noMultiLvlLbl val="0"/>
      </c:catAx>
      <c:valAx>
        <c:axId val="21455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188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</a:t>
            </a:r>
            <a:r>
              <a:rPr lang="nl-NL" sz="1200" i="1">
                <a:solidFill>
                  <a:srgbClr val="C00000"/>
                </a:solidFill>
              </a:rPr>
              <a:t>2022/2023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 VSV'!$D$73</c:f>
              <c:strCache>
                <c:ptCount val="1"/>
                <c:pt idx="0">
                  <c:v>MBO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VSV'!$B$74:$B$84</c15:sqref>
                  </c15:fullRef>
                </c:ext>
              </c:extLst>
              <c:f>'II. VSV'!$B$74:$B$80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VSV'!$D$74:$D$84</c15:sqref>
                  </c15:fullRef>
                </c:ext>
              </c:extLst>
              <c:f>'II. VSV'!$D$74:$D$80</c:f>
              <c:numCache>
                <c:formatCode>0.0%</c:formatCode>
                <c:ptCount val="7"/>
                <c:pt idx="0">
                  <c:v>2.0361990950226245E-2</c:v>
                </c:pt>
                <c:pt idx="1">
                  <c:v>2.2161741835147745E-2</c:v>
                </c:pt>
                <c:pt idx="2">
                  <c:v>2.3340248962655602E-2</c:v>
                </c:pt>
                <c:pt idx="3">
                  <c:v>1.8848167539267015E-2</c:v>
                </c:pt>
                <c:pt idx="4">
                  <c:v>1.938707031541272E-2</c:v>
                </c:pt>
                <c:pt idx="5">
                  <c:v>1.6466605109264388E-2</c:v>
                </c:pt>
                <c:pt idx="6">
                  <c:v>1.8181818181818181E-2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D-44DA-B578-86D0CFBB1B12}"/>
            </c:ext>
          </c:extLst>
        </c:ser>
        <c:ser>
          <c:idx val="1"/>
          <c:order val="1"/>
          <c:tx>
            <c:strRef>
              <c:f>'II. VSV'!$E$73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VSV'!$B$74:$B$84</c15:sqref>
                  </c15:fullRef>
                </c:ext>
              </c:extLst>
              <c:f>'II. VSV'!$B$74:$B$80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VSV'!$E$74:$E$84</c15:sqref>
                  </c15:fullRef>
                </c:ext>
              </c:extLst>
              <c:f>'II. VSV'!$E$74:$E$80</c:f>
              <c:numCache>
                <c:formatCode>0.0%</c:formatCode>
                <c:ptCount val="7"/>
                <c:pt idx="0">
                  <c:v>4.7134238310708896E-3</c:v>
                </c:pt>
                <c:pt idx="1">
                  <c:v>3.6288232244686366E-3</c:v>
                </c:pt>
                <c:pt idx="2">
                  <c:v>4.6680497925311202E-3</c:v>
                </c:pt>
                <c:pt idx="3">
                  <c:v>3.5602094240837698E-3</c:v>
                </c:pt>
                <c:pt idx="4">
                  <c:v>4.8467675788531799E-3</c:v>
                </c:pt>
                <c:pt idx="5">
                  <c:v>5.6940597106802096E-3</c:v>
                </c:pt>
                <c:pt idx="6">
                  <c:v>4.4755244755244755E-3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DD-44DA-B578-86D0CFBB1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1887935"/>
        <c:axId val="214558399"/>
      </c:barChart>
      <c:lineChart>
        <c:grouping val="standard"/>
        <c:varyColors val="0"/>
        <c:ser>
          <c:idx val="2"/>
          <c:order val="2"/>
          <c:tx>
            <c:strRef>
              <c:f>'II. VSV'!$F$73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'II. VSV'!$B$74:$B$84</c15:sqref>
                  </c15:fullRef>
                </c:ext>
              </c:extLst>
              <c:f>'II. VSV'!$B$74:$B$80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VSV'!$F$74:$F$84</c15:sqref>
                  </c15:fullRef>
                </c:ext>
              </c:extLst>
              <c:f>'II. VSV'!$F$74:$F$80</c:f>
              <c:numCache>
                <c:formatCode>0.0%</c:formatCode>
                <c:ptCount val="7"/>
                <c:pt idx="0">
                  <c:v>2.4800859497862232E-2</c:v>
                </c:pt>
                <c:pt idx="1">
                  <c:v>2.4800859497862232E-2</c:v>
                </c:pt>
                <c:pt idx="2">
                  <c:v>2.4800859497862232E-2</c:v>
                </c:pt>
                <c:pt idx="3">
                  <c:v>2.4800859497862232E-2</c:v>
                </c:pt>
                <c:pt idx="4">
                  <c:v>2.4800859497862232E-2</c:v>
                </c:pt>
                <c:pt idx="5">
                  <c:v>2.4800859497862232E-2</c:v>
                </c:pt>
                <c:pt idx="6">
                  <c:v>2.4800859497862232E-2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DD-44DA-B578-86D0CFBB1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887935"/>
        <c:axId val="214558399"/>
      </c:lineChart>
      <c:catAx>
        <c:axId val="32188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58399"/>
        <c:crosses val="autoZero"/>
        <c:auto val="1"/>
        <c:lblAlgn val="ctr"/>
        <c:lblOffset val="100"/>
        <c:noMultiLvlLbl val="0"/>
      </c:catAx>
      <c:valAx>
        <c:axId val="21455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188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</a:t>
            </a:r>
            <a:r>
              <a:rPr lang="nl-NL" sz="1200" i="1">
                <a:solidFill>
                  <a:srgbClr val="C00000"/>
                </a:solidFill>
              </a:rPr>
              <a:t>2021/2022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 VSV'!$D$34</c:f>
              <c:strCache>
                <c:ptCount val="1"/>
                <c:pt idx="0">
                  <c:v>MBO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VSV'!$B$35:$B$45</c15:sqref>
                  </c15:fullRef>
                </c:ext>
              </c:extLst>
              <c:f>'II. VSV'!$B$35:$B$41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VSV'!$D$35:$D$45</c15:sqref>
                  </c15:fullRef>
                </c:ext>
              </c:extLst>
              <c:f>'II. VSV'!$D$35:$D$41</c:f>
              <c:numCache>
                <c:formatCode>0.0%</c:formatCode>
                <c:ptCount val="7"/>
                <c:pt idx="0">
                  <c:v>1.7706959102902375E-2</c:v>
                </c:pt>
                <c:pt idx="1">
                  <c:v>1.5783117478032731E-2</c:v>
                </c:pt>
                <c:pt idx="2">
                  <c:v>1.583462032264667E-2</c:v>
                </c:pt>
                <c:pt idx="3">
                  <c:v>1.7455104094930337E-2</c:v>
                </c:pt>
                <c:pt idx="4">
                  <c:v>1.8752237737200143E-2</c:v>
                </c:pt>
                <c:pt idx="5">
                  <c:v>1.6929040424017088E-2</c:v>
                </c:pt>
                <c:pt idx="6">
                  <c:v>1.5009127171928876E-2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1-4CB9-8753-D07B84AB1DAD}"/>
            </c:ext>
          </c:extLst>
        </c:ser>
        <c:ser>
          <c:idx val="1"/>
          <c:order val="1"/>
          <c:tx>
            <c:strRef>
              <c:f>'II. VSV'!$E$34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VSV'!$B$35:$B$45</c15:sqref>
                  </c15:fullRef>
                </c:ext>
              </c:extLst>
              <c:f>'II. VSV'!$B$35:$B$41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VSV'!$E$35:$E$45</c15:sqref>
                  </c15:fullRef>
                </c:ext>
              </c:extLst>
              <c:f>'II. VSV'!$E$35:$E$41</c:f>
              <c:numCache>
                <c:formatCode>0.0%</c:formatCode>
                <c:ptCount val="7"/>
                <c:pt idx="0">
                  <c:v>3.6691952506596307E-3</c:v>
                </c:pt>
                <c:pt idx="1">
                  <c:v>4.0811227251905217E-3</c:v>
                </c:pt>
                <c:pt idx="2">
                  <c:v>3.7028078075284224E-3</c:v>
                </c:pt>
                <c:pt idx="3">
                  <c:v>2.993060337977433E-3</c:v>
                </c:pt>
                <c:pt idx="4">
                  <c:v>4.3859649122807015E-3</c:v>
                </c:pt>
                <c:pt idx="5">
                  <c:v>3.5598449489755556E-3</c:v>
                </c:pt>
                <c:pt idx="6">
                  <c:v>2.5015211953214791E-3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81-4CB9-8753-D07B84AB1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1887935"/>
        <c:axId val="214558399"/>
      </c:barChart>
      <c:lineChart>
        <c:grouping val="standard"/>
        <c:varyColors val="0"/>
        <c:ser>
          <c:idx val="2"/>
          <c:order val="2"/>
          <c:tx>
            <c:strRef>
              <c:f>'II. VSV'!$F$34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'II. VSV'!$B$35:$B$45</c15:sqref>
                  </c15:fullRef>
                </c:ext>
              </c:extLst>
              <c:f>'II. VSV'!$B$35:$B$41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VSV'!$F$35:$F$45</c15:sqref>
                  </c15:fullRef>
                </c:ext>
              </c:extLst>
              <c:f>'II. VSV'!$F$35:$F$41</c:f>
              <c:numCache>
                <c:formatCode>0.0%</c:formatCode>
                <c:ptCount val="7"/>
                <c:pt idx="0">
                  <c:v>2.0164594859338327E-2</c:v>
                </c:pt>
                <c:pt idx="1">
                  <c:v>2.0164594859338327E-2</c:v>
                </c:pt>
                <c:pt idx="2">
                  <c:v>2.0164594859338327E-2</c:v>
                </c:pt>
                <c:pt idx="3">
                  <c:v>2.0164594859338327E-2</c:v>
                </c:pt>
                <c:pt idx="4">
                  <c:v>2.0164594859338327E-2</c:v>
                </c:pt>
                <c:pt idx="5">
                  <c:v>2.0164594859338327E-2</c:v>
                </c:pt>
                <c:pt idx="6">
                  <c:v>2.0164594859338327E-2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81-4CB9-8753-D07B84AB1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887935"/>
        <c:axId val="214558399"/>
      </c:lineChart>
      <c:catAx>
        <c:axId val="32188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58399"/>
        <c:crosses val="autoZero"/>
        <c:auto val="1"/>
        <c:lblAlgn val="ctr"/>
        <c:lblOffset val="100"/>
        <c:noMultiLvlLbl val="0"/>
      </c:catAx>
      <c:valAx>
        <c:axId val="21455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188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'II. VSV'!$B$74</c:f>
              <c:strCache>
                <c:ptCount val="1"/>
                <c:pt idx="0">
                  <c:v>'s-Hertogenbosch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'II. VSV'!$H$73:$M$73</c:f>
              <c:strCache>
                <c:ptCount val="6"/>
                <c:pt idx="0">
                  <c:v>% vsv 17-18</c:v>
                </c:pt>
                <c:pt idx="1">
                  <c:v>% vsv 18-19</c:v>
                </c:pt>
                <c:pt idx="2">
                  <c:v>% vsv 19-20</c:v>
                </c:pt>
                <c:pt idx="3">
                  <c:v>% vsv 20-21</c:v>
                </c:pt>
                <c:pt idx="4">
                  <c:v>% vsv 21-22</c:v>
                </c:pt>
                <c:pt idx="5">
                  <c:v>% vsv 22-23</c:v>
                </c:pt>
              </c:strCache>
            </c:strRef>
          </c:cat>
          <c:val>
            <c:numRef>
              <c:f>'II. VSV'!$H$74:$M$74</c:f>
              <c:numCache>
                <c:formatCode>0.0%</c:formatCode>
                <c:ptCount val="6"/>
                <c:pt idx="0">
                  <c:v>2.2256400977110288E-2</c:v>
                </c:pt>
                <c:pt idx="1">
                  <c:v>2.2157909016912364E-2</c:v>
                </c:pt>
                <c:pt idx="2">
                  <c:v>2.1095111437219115E-2</c:v>
                </c:pt>
                <c:pt idx="3">
                  <c:v>2.1425244527247322E-2</c:v>
                </c:pt>
                <c:pt idx="4">
                  <c:v>2.5864492549901603E-2</c:v>
                </c:pt>
                <c:pt idx="5">
                  <c:v>2.5075414781297135E-2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B-4BBD-836B-53755F593354}"/>
            </c:ext>
          </c:extLst>
        </c:ser>
        <c:ser>
          <c:idx val="1"/>
          <c:order val="1"/>
          <c:tx>
            <c:strRef>
              <c:f>'II. VSV'!$B$86</c:f>
              <c:strCache>
                <c:ptCount val="1"/>
                <c:pt idx="0">
                  <c:v>BM-gemeenten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'II. VSV'!$H$73:$M$73</c:f>
              <c:strCache>
                <c:ptCount val="6"/>
                <c:pt idx="0">
                  <c:v>% vsv 17-18</c:v>
                </c:pt>
                <c:pt idx="1">
                  <c:v>% vsv 18-19</c:v>
                </c:pt>
                <c:pt idx="2">
                  <c:v>% vsv 19-20</c:v>
                </c:pt>
                <c:pt idx="3">
                  <c:v>% vsv 20-21</c:v>
                </c:pt>
                <c:pt idx="4">
                  <c:v>% vsv 21-22</c:v>
                </c:pt>
                <c:pt idx="5">
                  <c:v>% vsv 22-23</c:v>
                </c:pt>
              </c:strCache>
            </c:strRef>
          </c:cat>
          <c:val>
            <c:numRef>
              <c:f>'II. VSV'!$H$86:$M$86</c:f>
              <c:numCache>
                <c:formatCode>0.0%</c:formatCode>
                <c:ptCount val="6"/>
                <c:pt idx="0">
                  <c:v>2.0159452662143987E-2</c:v>
                </c:pt>
                <c:pt idx="1">
                  <c:v>2.1540252828882892E-2</c:v>
                </c:pt>
                <c:pt idx="2">
                  <c:v>1.9114659400217095E-2</c:v>
                </c:pt>
                <c:pt idx="3">
                  <c:v>2.095134055929861E-2</c:v>
                </c:pt>
                <c:pt idx="4">
                  <c:v>2.6262949028667069E-2</c:v>
                </c:pt>
                <c:pt idx="5">
                  <c:v>2.4800859497862232E-2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B-4239-B70D-EAF458CB7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188047"/>
        <c:axId val="519936143"/>
      </c:lineChart>
      <c:catAx>
        <c:axId val="435188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519936143"/>
        <c:crosses val="autoZero"/>
        <c:auto val="1"/>
        <c:lblAlgn val="ctr"/>
        <c:lblOffset val="100"/>
        <c:noMultiLvlLbl val="0"/>
      </c:catAx>
      <c:valAx>
        <c:axId val="519936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351880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'II. VSV'!$B$35</c:f>
              <c:strCache>
                <c:ptCount val="1"/>
                <c:pt idx="0">
                  <c:v>Noord-Oost-Brabant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'II. VSV'!$H$34:$M$34</c:f>
              <c:strCache>
                <c:ptCount val="6"/>
                <c:pt idx="0">
                  <c:v>% vsv 17-18</c:v>
                </c:pt>
                <c:pt idx="1">
                  <c:v>% vsv 18-19</c:v>
                </c:pt>
                <c:pt idx="2">
                  <c:v>% vsv 19-20</c:v>
                </c:pt>
                <c:pt idx="3">
                  <c:v>% vsv 20-21</c:v>
                </c:pt>
                <c:pt idx="4">
                  <c:v>% vsv 21-22</c:v>
                </c:pt>
                <c:pt idx="5">
                  <c:v>% vsv 22-23</c:v>
                </c:pt>
              </c:strCache>
            </c:strRef>
          </c:cat>
          <c:val>
            <c:numRef>
              <c:f>'II. VSV'!$H$35:$M$35</c:f>
              <c:numCache>
                <c:formatCode>0.0%</c:formatCode>
                <c:ptCount val="6"/>
                <c:pt idx="0">
                  <c:v>1.6888337841899609E-2</c:v>
                </c:pt>
                <c:pt idx="1">
                  <c:v>1.7417486088878727E-2</c:v>
                </c:pt>
                <c:pt idx="2">
                  <c:v>1.612151347991609E-2</c:v>
                </c:pt>
                <c:pt idx="3">
                  <c:v>1.6608061664382064E-2</c:v>
                </c:pt>
                <c:pt idx="4">
                  <c:v>2.0446509748459442E-2</c:v>
                </c:pt>
                <c:pt idx="5">
                  <c:v>2.1376154353562004E-2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B-4701-9E5F-FF072D5CC7AD}"/>
            </c:ext>
          </c:extLst>
        </c:ser>
        <c:ser>
          <c:idx val="1"/>
          <c:order val="1"/>
          <c:tx>
            <c:strRef>
              <c:f>'II. VSV'!$B$47</c:f>
              <c:strCache>
                <c:ptCount val="1"/>
                <c:pt idx="0">
                  <c:v>BM-regio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'II. VSV'!$H$34:$M$34</c:f>
              <c:strCache>
                <c:ptCount val="6"/>
                <c:pt idx="0">
                  <c:v>% vsv 17-18</c:v>
                </c:pt>
                <c:pt idx="1">
                  <c:v>% vsv 18-19</c:v>
                </c:pt>
                <c:pt idx="2">
                  <c:v>% vsv 19-20</c:v>
                </c:pt>
                <c:pt idx="3">
                  <c:v>% vsv 20-21</c:v>
                </c:pt>
                <c:pt idx="4">
                  <c:v>% vsv 21-22</c:v>
                </c:pt>
                <c:pt idx="5">
                  <c:v>% vsv 22-23</c:v>
                </c:pt>
              </c:strCache>
            </c:strRef>
          </c:cat>
          <c:val>
            <c:numRef>
              <c:f>'II. VSV'!$H$47:$M$47</c:f>
              <c:numCache>
                <c:formatCode>0.0%</c:formatCode>
                <c:ptCount val="6"/>
                <c:pt idx="0">
                  <c:v>1.5162682078056206E-2</c:v>
                </c:pt>
                <c:pt idx="1">
                  <c:v>1.6613295972718222E-2</c:v>
                </c:pt>
                <c:pt idx="2">
                  <c:v>1.4986359696978915E-2</c:v>
                </c:pt>
                <c:pt idx="3">
                  <c:v>1.6356769890779995E-2</c:v>
                </c:pt>
                <c:pt idx="4">
                  <c:v>2.0424394417878314E-2</c:v>
                </c:pt>
                <c:pt idx="5">
                  <c:v>2.0164594859338327E-2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0-4DEB-850C-A8B33EF2C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188047"/>
        <c:axId val="519936143"/>
      </c:lineChart>
      <c:catAx>
        <c:axId val="435188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519936143"/>
        <c:crosses val="autoZero"/>
        <c:auto val="1"/>
        <c:lblAlgn val="ctr"/>
        <c:lblOffset val="100"/>
        <c:noMultiLvlLbl val="0"/>
      </c:catAx>
      <c:valAx>
        <c:axId val="519936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351880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</a:t>
            </a:r>
            <a:r>
              <a:rPr lang="nl-NL" sz="1200" i="1">
                <a:solidFill>
                  <a:srgbClr val="C00000"/>
                </a:solidFill>
              </a:rPr>
              <a:t>2022/2023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'II. VSV'!$H$4</c:f>
              <c:strCache>
                <c:ptCount val="1"/>
                <c:pt idx="0">
                  <c:v>% in MBO 1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C9643ED-F57B-4F1E-8C80-B6BC51B96C8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684-48AE-A318-EA07D978238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D0B58C0-D4E8-440D-AF84-89FCA44DF4D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684-48AE-A318-EA07D9782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'II. VSV'!$H$5:$H$6</c:f>
              <c:numCache>
                <c:formatCode>0.0%</c:formatCode>
                <c:ptCount val="2"/>
                <c:pt idx="0">
                  <c:v>1.4841688654353561E-3</c:v>
                </c:pt>
                <c:pt idx="1">
                  <c:v>1.9768747801929493E-3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VSV'!$N$5:$N$6</c15:f>
                <c15:dlblRangeCache>
                  <c:ptCount val="2"/>
                  <c:pt idx="0">
                    <c:v>7%</c:v>
                  </c:pt>
                  <c:pt idx="1">
                    <c:v>10%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B684-48AE-A318-EA07D9782382}"/>
            </c:ext>
          </c:extLst>
        </c:ser>
        <c:ser>
          <c:idx val="2"/>
          <c:order val="1"/>
          <c:tx>
            <c:strRef>
              <c:f>'II. VSV'!$I$4</c:f>
              <c:strCache>
                <c:ptCount val="1"/>
                <c:pt idx="0">
                  <c:v>% in MBO 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8740C66-B5E0-4077-80C2-A318AC88B91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684-48AE-A318-EA07D978238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9A52BD0-3419-483B-B2CA-DE7A07911E8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684-48AE-A318-EA07D9782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'II. VSV'!$I$5:$I$6</c:f>
              <c:numCache>
                <c:formatCode>0.0%</c:formatCode>
                <c:ptCount val="2"/>
                <c:pt idx="0">
                  <c:v>5.3594986807387864E-3</c:v>
                </c:pt>
                <c:pt idx="1">
                  <c:v>4.8049311505753006E-3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VSV'!$M$5:$M$6</c15:f>
                <c15:dlblRangeCache>
                  <c:ptCount val="2"/>
                  <c:pt idx="0">
                    <c:v>25%</c:v>
                  </c:pt>
                  <c:pt idx="1">
                    <c:v>24%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B684-48AE-A318-EA07D9782382}"/>
            </c:ext>
          </c:extLst>
        </c:ser>
        <c:ser>
          <c:idx val="3"/>
          <c:order val="2"/>
          <c:tx>
            <c:strRef>
              <c:f>'II. VSV'!$J$4</c:f>
              <c:strCache>
                <c:ptCount val="1"/>
                <c:pt idx="0">
                  <c:v>% in MBO 3/4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77032DB-46E1-4461-829A-397C25B361F5}" type="CELLRANG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[CELLRANGE]</a:t>
                    </a:fld>
                    <a:endParaRPr lang="nl-NL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l-NL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684-48AE-A318-EA07D9782382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03D2EE1-5F7E-4792-AD1B-CBEB8375A5E6}" type="CELLRANG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[CELLRANGE]</a:t>
                    </a:fld>
                    <a:endParaRPr lang="nl-NL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l-NL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684-48AE-A318-EA07D9782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'II. VSV'!$J$5:$J$6</c:f>
              <c:numCache>
                <c:formatCode>0.0%</c:formatCode>
                <c:ptCount val="2"/>
                <c:pt idx="0">
                  <c:v>1.0863291556728232E-2</c:v>
                </c:pt>
                <c:pt idx="1">
                  <c:v>9.8454019406910582E-3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VSV'!$L$5:$L$6</c15:f>
                <c15:dlblRangeCache>
                  <c:ptCount val="2"/>
                  <c:pt idx="0">
                    <c:v>51%</c:v>
                  </c:pt>
                  <c:pt idx="1">
                    <c:v>49%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B684-48AE-A318-EA07D9782382}"/>
            </c:ext>
          </c:extLst>
        </c:ser>
        <c:ser>
          <c:idx val="0"/>
          <c:order val="3"/>
          <c:tx>
            <c:strRef>
              <c:f>'II. VSV'!$D$4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8DB628-BCCF-4AEB-9BA7-F0CD4B5F1F5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684-48AE-A318-EA07D978238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AE20834-CC40-48DB-8FEA-73075CCA28B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684-48AE-A318-EA07D9782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'II. VSV'!$D$5:$D$6</c:f>
              <c:numCache>
                <c:formatCode>0.0%</c:formatCode>
                <c:ptCount val="2"/>
                <c:pt idx="0">
                  <c:v>3.6691952506596307E-3</c:v>
                </c:pt>
                <c:pt idx="1">
                  <c:v>3.5373869878790195E-3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VSV'!$G$5:$G$6</c15:f>
                <c15:dlblRangeCache>
                  <c:ptCount val="2"/>
                  <c:pt idx="0">
                    <c:v>17%</c:v>
                  </c:pt>
                  <c:pt idx="1">
                    <c:v>18%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B684-48AE-A318-EA07D9782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1887935"/>
        <c:axId val="214558399"/>
      </c:barChart>
      <c:catAx>
        <c:axId val="32188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58399"/>
        <c:crosses val="autoZero"/>
        <c:auto val="1"/>
        <c:lblAlgn val="ctr"/>
        <c:lblOffset val="100"/>
        <c:noMultiLvlLbl val="0"/>
      </c:catAx>
      <c:valAx>
        <c:axId val="214558399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188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139539585108468E-3"/>
          <c:y val="0.89926708376199327"/>
          <c:w val="0.98937179258717944"/>
          <c:h val="9.6658842520369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/>
              <a:t>Minima huishoudens (x-as) en stedelijkheid (y-as)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242065750234608"/>
          <c:y val="0.10824538050222231"/>
          <c:w val="0.83387883813203667"/>
          <c:h val="0.81582846092365258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[1]Blad1!$D$1</c:f>
              <c:strCache>
                <c:ptCount val="1"/>
                <c:pt idx="0">
                  <c:v>% stedelijkheid obv bev.di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8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spPr>
              <a:ln w="381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9-44CA-80DD-DB4C7E46944E}"/>
              </c:ext>
            </c:extLst>
          </c:dPt>
          <c:dLbls>
            <c:dLbl>
              <c:idx val="0"/>
              <c:layout>
                <c:manualLayout>
                  <c:x val="-5.3381401797926824E-2"/>
                  <c:y val="-5.0143266475645753E-3"/>
                </c:manualLayout>
              </c:layout>
              <c:tx>
                <c:rich>
                  <a:bodyPr/>
                  <a:lstStyle/>
                  <a:p>
                    <a:fld id="{6B3B94CC-C78E-4238-B314-8C3E22947E4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D09-44CA-80DD-DB4C7E46944E}"/>
                </c:ext>
              </c:extLst>
            </c:dLbl>
            <c:dLbl>
              <c:idx val="1"/>
              <c:layout>
                <c:manualLayout>
                  <c:x val="-2.5997189391688075E-2"/>
                  <c:y val="-4.5128939828080229E-2"/>
                </c:manualLayout>
              </c:layout>
              <c:tx>
                <c:rich>
                  <a:bodyPr/>
                  <a:lstStyle/>
                  <a:p>
                    <a:fld id="{3D614D38-E0D9-4019-A471-08573AD0E29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D09-44CA-80DD-DB4C7E46944E}"/>
                </c:ext>
              </c:extLst>
            </c:dLbl>
            <c:dLbl>
              <c:idx val="2"/>
              <c:layout>
                <c:manualLayout>
                  <c:x val="-2.5997189391687988E-2"/>
                  <c:y val="-4.5128939828080229E-2"/>
                </c:manualLayout>
              </c:layout>
              <c:tx>
                <c:rich>
                  <a:bodyPr/>
                  <a:lstStyle/>
                  <a:p>
                    <a:fld id="{1166EB80-AD69-4700-ADD1-52D76C8A505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D09-44CA-80DD-DB4C7E46944E}"/>
                </c:ext>
              </c:extLst>
            </c:dLbl>
            <c:dLbl>
              <c:idx val="3"/>
              <c:layout>
                <c:manualLayout>
                  <c:x val="-2.5997189391687988E-2"/>
                  <c:y val="-4.5128939828080229E-2"/>
                </c:manualLayout>
              </c:layout>
              <c:tx>
                <c:rich>
                  <a:bodyPr/>
                  <a:lstStyle/>
                  <a:p>
                    <a:fld id="{9F1BEC4A-58F8-47DD-88C5-3E780BE4224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D09-44CA-80DD-DB4C7E46944E}"/>
                </c:ext>
              </c:extLst>
            </c:dLbl>
            <c:dLbl>
              <c:idx val="4"/>
              <c:layout>
                <c:manualLayout>
                  <c:x val="-2.3615953530275915E-2"/>
                  <c:y val="-4.5128939828080229E-2"/>
                </c:manualLayout>
              </c:layout>
              <c:tx>
                <c:rich>
                  <a:bodyPr/>
                  <a:lstStyle/>
                  <a:p>
                    <a:fld id="{81B9D6F4-DC5F-4C9C-9AD8-907C934AA2E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D09-44CA-80DD-DB4C7E46944E}"/>
                </c:ext>
              </c:extLst>
            </c:dLbl>
            <c:dLbl>
              <c:idx val="5"/>
              <c:layout>
                <c:manualLayout>
                  <c:x val="-2.5997189391688075E-2"/>
                  <c:y val="-4.2263610315186245E-2"/>
                </c:manualLayout>
              </c:layout>
              <c:tx>
                <c:rich>
                  <a:bodyPr/>
                  <a:lstStyle/>
                  <a:p>
                    <a:fld id="{FFB133B6-2A4F-4E96-8CBC-90AF5713765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D09-44CA-80DD-DB4C7E46944E}"/>
                </c:ext>
              </c:extLst>
            </c:dLbl>
            <c:dLbl>
              <c:idx val="6"/>
              <c:layout>
                <c:manualLayout>
                  <c:x val="-2.5997189391688075E-2"/>
                  <c:y val="-3.9398280802292365E-2"/>
                </c:manualLayout>
              </c:layout>
              <c:tx>
                <c:rich>
                  <a:bodyPr/>
                  <a:lstStyle/>
                  <a:p>
                    <a:fld id="{5B7FE760-8431-4D9B-9165-1344B7DAF8C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D09-44CA-80DD-DB4C7E46944E}"/>
                </c:ext>
              </c:extLst>
            </c:dLbl>
            <c:dLbl>
              <c:idx val="7"/>
              <c:layout>
                <c:manualLayout>
                  <c:x val="-2.5997189391687988E-2"/>
                  <c:y val="-4.7994269340974109E-2"/>
                </c:manualLayout>
              </c:layout>
              <c:tx>
                <c:rich>
                  <a:bodyPr/>
                  <a:lstStyle/>
                  <a:p>
                    <a:fld id="{08D339DC-3266-4821-9F22-118FFE76598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D09-44CA-80DD-DB4C7E46944E}"/>
                </c:ext>
              </c:extLst>
            </c:dLbl>
            <c:dLbl>
              <c:idx val="8"/>
              <c:layout>
                <c:manualLayout>
                  <c:x val="-1.647224594603974E-2"/>
                  <c:y val="-4.5128939828080229E-2"/>
                </c:manualLayout>
              </c:layout>
              <c:tx>
                <c:rich>
                  <a:bodyPr/>
                  <a:lstStyle/>
                  <a:p>
                    <a:fld id="{426B061C-FD8F-4FC6-B76B-78BCF37E7BF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D09-44CA-80DD-DB4C7E46944E}"/>
                </c:ext>
              </c:extLst>
            </c:dLbl>
            <c:dLbl>
              <c:idx val="9"/>
              <c:layout>
                <c:manualLayout>
                  <c:x val="-2.5997189391687988E-2"/>
                  <c:y val="-3.9398280802292261E-2"/>
                </c:manualLayout>
              </c:layout>
              <c:tx>
                <c:rich>
                  <a:bodyPr/>
                  <a:lstStyle/>
                  <a:p>
                    <a:fld id="{F818A752-FAAD-48E3-96C0-8BE28221F90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D09-44CA-80DD-DB4C7E46944E}"/>
                </c:ext>
              </c:extLst>
            </c:dLbl>
            <c:dLbl>
              <c:idx val="10"/>
              <c:layout>
                <c:manualLayout>
                  <c:x val="-3.0759661114512133E-2"/>
                  <c:y val="-3.6532951289398284E-2"/>
                </c:manualLayout>
              </c:layout>
              <c:tx>
                <c:rich>
                  <a:bodyPr/>
                  <a:lstStyle/>
                  <a:p>
                    <a:fld id="{0EA43A18-C3D7-4BDC-B195-840AE246E97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D09-44CA-80DD-DB4C7E46944E}"/>
                </c:ext>
              </c:extLst>
            </c:dLbl>
            <c:dLbl>
              <c:idx val="11"/>
              <c:layout>
                <c:manualLayout>
                  <c:x val="-2.7187807322394109E-2"/>
                  <c:y val="-4.5128939828080236E-2"/>
                </c:manualLayout>
              </c:layout>
              <c:tx>
                <c:rich>
                  <a:bodyPr/>
                  <a:lstStyle/>
                  <a:p>
                    <a:fld id="{1FDE5C49-4255-4C92-822C-34EB74DBE7F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D09-44CA-80DD-DB4C7E46944E}"/>
                </c:ext>
              </c:extLst>
            </c:dLbl>
            <c:dLbl>
              <c:idx val="12"/>
              <c:layout>
                <c:manualLayout>
                  <c:x val="-4.0284604560160468E-2"/>
                  <c:y val="-5.6590257879656158E-2"/>
                </c:manualLayout>
              </c:layout>
              <c:tx>
                <c:rich>
                  <a:bodyPr/>
                  <a:lstStyle/>
                  <a:p>
                    <a:fld id="{FE5A86C1-9DED-42C4-BDFC-BF7FAE33B77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D09-44CA-80DD-DB4C7E46944E}"/>
                </c:ext>
              </c:extLst>
            </c:dLbl>
            <c:dLbl>
              <c:idx val="13"/>
              <c:layout>
                <c:manualLayout>
                  <c:x val="-2.337061123699578E-2"/>
                  <c:y val="-4.2911129661800974E-2"/>
                </c:manualLayout>
              </c:layout>
              <c:tx>
                <c:rich>
                  <a:bodyPr/>
                  <a:lstStyle/>
                  <a:p>
                    <a:fld id="{C86336B1-6DBC-4061-85A4-9CE058EB0DB8}" type="CELLRAN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D09-44CA-80DD-DB4C7E46944E}"/>
                </c:ext>
              </c:extLst>
            </c:dLbl>
            <c:dLbl>
              <c:idx val="14"/>
              <c:layout>
                <c:manualLayout>
                  <c:x val="-2.5997189391687988E-2"/>
                  <c:y val="-4.7994269340974213E-2"/>
                </c:manualLayout>
              </c:layout>
              <c:tx>
                <c:rich>
                  <a:bodyPr/>
                  <a:lstStyle/>
                  <a:p>
                    <a:fld id="{C2D7E14A-94D2-4550-BDB9-15726583016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D09-44CA-80DD-DB4C7E46944E}"/>
                </c:ext>
              </c:extLst>
            </c:dLbl>
            <c:dLbl>
              <c:idx val="15"/>
              <c:layout>
                <c:manualLayout>
                  <c:x val="-4.4596703957070258E-2"/>
                  <c:y val="4.4710421225999941E-2"/>
                </c:manualLayout>
              </c:layout>
              <c:tx>
                <c:rich>
                  <a:bodyPr/>
                  <a:lstStyle/>
                  <a:p>
                    <a:fld id="{E992415A-610F-4A32-A626-312B0D851239}" type="CELLRAN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D09-44CA-80DD-DB4C7E46944E}"/>
                </c:ext>
              </c:extLst>
            </c:dLbl>
            <c:dLbl>
              <c:idx val="16"/>
              <c:layout>
                <c:manualLayout>
                  <c:x val="-9.9421284686130912E-4"/>
                  <c:y val="-4.2263610315186349E-2"/>
                </c:manualLayout>
              </c:layout>
              <c:tx>
                <c:rich>
                  <a:bodyPr/>
                  <a:lstStyle/>
                  <a:p>
                    <a:fld id="{56249380-0F9E-4C72-9E43-52FDB6498A7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BD09-44CA-80DD-DB4C7E46944E}"/>
                </c:ext>
              </c:extLst>
            </c:dLbl>
            <c:dLbl>
              <c:idx val="17"/>
              <c:layout>
                <c:manualLayout>
                  <c:x val="-2.2425335599569923E-2"/>
                  <c:y val="-4.5128939828080333E-2"/>
                </c:manualLayout>
              </c:layout>
              <c:tx>
                <c:rich>
                  <a:bodyPr/>
                  <a:lstStyle/>
                  <a:p>
                    <a:fld id="{21912187-ACC2-461A-BBDF-862FFEB4F05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BD09-44CA-80DD-DB4C7E46944E}"/>
                </c:ext>
              </c:extLst>
            </c:dLbl>
            <c:dLbl>
              <c:idx val="18"/>
              <c:layout>
                <c:manualLayout>
                  <c:x val="-4.5047076282984613E-2"/>
                  <c:y val="-3.6532951289398284E-2"/>
                </c:manualLayout>
              </c:layout>
              <c:tx>
                <c:rich>
                  <a:bodyPr/>
                  <a:lstStyle/>
                  <a:p>
                    <a:fld id="{AF9C4D38-A038-4C1E-9D24-A2C4ABDB230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D09-44CA-80DD-DB4C7E46944E}"/>
                </c:ext>
              </c:extLst>
            </c:dLbl>
            <c:dLbl>
              <c:idx val="19"/>
              <c:layout>
                <c:manualLayout>
                  <c:x val="-4.7428312144396641E-2"/>
                  <c:y val="-3.6532951289398388E-2"/>
                </c:manualLayout>
              </c:layout>
              <c:tx>
                <c:rich>
                  <a:bodyPr/>
                  <a:lstStyle/>
                  <a:p>
                    <a:fld id="{FD95360F-5276-4DA0-917F-25210762C7B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BD09-44CA-80DD-DB4C7E46944E}"/>
                </c:ext>
              </c:extLst>
            </c:dLbl>
            <c:dLbl>
              <c:idx val="20"/>
              <c:layout>
                <c:manualLayout>
                  <c:x val="-3.7903368698748351E-2"/>
                  <c:y val="-3.6532951289398388E-2"/>
                </c:manualLayout>
              </c:layout>
              <c:tx>
                <c:rich>
                  <a:bodyPr/>
                  <a:lstStyle/>
                  <a:p>
                    <a:fld id="{90B7C617-8A64-4868-8ED8-F9D73E57DD9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BD09-44CA-80DD-DB4C7E46944E}"/>
                </c:ext>
              </c:extLst>
            </c:dLbl>
            <c:dLbl>
              <c:idx val="21"/>
              <c:layout>
                <c:manualLayout>
                  <c:x val="-8.1379204310974406E-3"/>
                  <c:y val="-3.9398280802292365E-2"/>
                </c:manualLayout>
              </c:layout>
              <c:tx>
                <c:rich>
                  <a:bodyPr/>
                  <a:lstStyle/>
                  <a:p>
                    <a:fld id="{141B1241-A28A-4ED7-8DA6-F13F2A60072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BD09-44CA-80DD-DB4C7E46944E}"/>
                </c:ext>
              </c:extLst>
            </c:dLbl>
            <c:dLbl>
              <c:idx val="22"/>
              <c:layout>
                <c:manualLayout>
                  <c:x val="-2.7187807322394023E-2"/>
                  <c:y val="-3.9398280802292365E-2"/>
                </c:manualLayout>
              </c:layout>
              <c:tx>
                <c:rich>
                  <a:bodyPr/>
                  <a:lstStyle/>
                  <a:p>
                    <a:fld id="{3748EA63-6405-4899-AFE0-33312337BE9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BD09-44CA-80DD-DB4C7E46944E}"/>
                </c:ext>
              </c:extLst>
            </c:dLbl>
            <c:dLbl>
              <c:idx val="23"/>
              <c:layout>
                <c:manualLayout>
                  <c:x val="-2.5997189391687988E-2"/>
                  <c:y val="-3.9398280802292261E-2"/>
                </c:manualLayout>
              </c:layout>
              <c:tx>
                <c:rich>
                  <a:bodyPr/>
                  <a:lstStyle/>
                  <a:p>
                    <a:fld id="{8B861393-3E8E-4D06-BE8C-B0595B7E1AE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BD09-44CA-80DD-DB4C7E46944E}"/>
                </c:ext>
              </c:extLst>
            </c:dLbl>
            <c:dLbl>
              <c:idx val="24"/>
              <c:layout>
                <c:manualLayout>
                  <c:x val="-2.5997189391687988E-2"/>
                  <c:y val="-4.5128939828080333E-2"/>
                </c:manualLayout>
              </c:layout>
              <c:tx>
                <c:rich>
                  <a:bodyPr/>
                  <a:lstStyle/>
                  <a:p>
                    <a:fld id="{01F1F74B-64FB-49A1-9B42-A29D733FB82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BD09-44CA-80DD-DB4C7E46944E}"/>
                </c:ext>
              </c:extLst>
            </c:dLbl>
            <c:dLbl>
              <c:idx val="25"/>
              <c:layout>
                <c:manualLayout>
                  <c:x val="-2.5997189391687988E-2"/>
                  <c:y val="-3.9398280802292261E-2"/>
                </c:manualLayout>
              </c:layout>
              <c:tx>
                <c:rich>
                  <a:bodyPr/>
                  <a:lstStyle/>
                  <a:p>
                    <a:fld id="{B5693E66-030C-4D69-88B1-D02268D4868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BD09-44CA-80DD-DB4C7E46944E}"/>
                </c:ext>
              </c:extLst>
            </c:dLbl>
            <c:dLbl>
              <c:idx val="26"/>
              <c:layout>
                <c:manualLayout>
                  <c:x val="-2.5997189391687988E-2"/>
                  <c:y val="-4.7994269340974317E-2"/>
                </c:manualLayout>
              </c:layout>
              <c:tx>
                <c:rich>
                  <a:bodyPr/>
                  <a:lstStyle/>
                  <a:p>
                    <a:fld id="{C51E6624-2B57-4D98-BF6A-2ADB5F1C80B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BD09-44CA-80DD-DB4C7E46944E}"/>
                </c:ext>
              </c:extLst>
            </c:dLbl>
            <c:dLbl>
              <c:idx val="27"/>
              <c:layout>
                <c:manualLayout>
                  <c:x val="-1.8853481807451812E-2"/>
                  <c:y val="-3.6532951289398284E-2"/>
                </c:manualLayout>
              </c:layout>
              <c:tx>
                <c:rich>
                  <a:bodyPr/>
                  <a:lstStyle/>
                  <a:p>
                    <a:fld id="{703AE75C-01F3-43B8-B65B-DD3002B2312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BD09-44CA-80DD-DB4C7E46944E}"/>
                </c:ext>
              </c:extLst>
            </c:dLbl>
            <c:dLbl>
              <c:idx val="28"/>
              <c:layout>
                <c:manualLayout>
                  <c:x val="-2.5997189391687988E-2"/>
                  <c:y val="-3.9398280802292365E-2"/>
                </c:manualLayout>
              </c:layout>
              <c:tx>
                <c:rich>
                  <a:bodyPr/>
                  <a:lstStyle/>
                  <a:p>
                    <a:fld id="{CDBA8C6C-0467-4D3B-80E1-AD62116ADB8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BD09-44CA-80DD-DB4C7E46944E}"/>
                </c:ext>
              </c:extLst>
            </c:dLbl>
            <c:dLbl>
              <c:idx val="29"/>
              <c:layout>
                <c:manualLayout>
                  <c:x val="-1.7662863876745774E-2"/>
                  <c:y val="-4.5128939828080333E-2"/>
                </c:manualLayout>
              </c:layout>
              <c:tx>
                <c:rich>
                  <a:bodyPr/>
                  <a:lstStyle/>
                  <a:p>
                    <a:fld id="{CB12EC59-E689-4332-8EC6-6295A99915C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BD09-44CA-80DD-DB4C7E46944E}"/>
                </c:ext>
              </c:extLst>
            </c:dLbl>
            <c:dLbl>
              <c:idx val="30"/>
              <c:layout>
                <c:manualLayout>
                  <c:x val="-2.5997189391687988E-2"/>
                  <c:y val="-4.5128939828080333E-2"/>
                </c:manualLayout>
              </c:layout>
              <c:tx>
                <c:rich>
                  <a:bodyPr/>
                  <a:lstStyle/>
                  <a:p>
                    <a:fld id="{D3810777-5481-4482-8AC9-3D758BB320D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BD09-44CA-80DD-DB4C7E46944E}"/>
                </c:ext>
              </c:extLst>
            </c:dLbl>
            <c:dLbl>
              <c:idx val="31"/>
              <c:layout>
                <c:manualLayout>
                  <c:x val="2.5199381628671493E-2"/>
                  <c:y val="4.0830945558739153E-2"/>
                </c:manualLayout>
              </c:layout>
              <c:tx>
                <c:rich>
                  <a:bodyPr/>
                  <a:lstStyle/>
                  <a:p>
                    <a:fld id="{84E4445C-6390-4528-B17C-5412E55F453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BD09-44CA-80DD-DB4C7E46944E}"/>
                </c:ext>
              </c:extLst>
            </c:dLbl>
            <c:dLbl>
              <c:idx val="32"/>
              <c:layout>
                <c:manualLayout>
                  <c:x val="-2.7187807322394023E-2"/>
                  <c:y val="-4.5128939828080229E-2"/>
                </c:manualLayout>
              </c:layout>
              <c:tx>
                <c:rich>
                  <a:bodyPr/>
                  <a:lstStyle/>
                  <a:p>
                    <a:fld id="{F72AF683-37EC-4D26-96D2-3517DD37AB2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BD09-44CA-80DD-DB4C7E46944E}"/>
                </c:ext>
              </c:extLst>
            </c:dLbl>
            <c:dLbl>
              <c:idx val="33"/>
              <c:layout>
                <c:manualLayout>
                  <c:x val="-4.2665840421572496E-2"/>
                  <c:y val="-3.9398280802292261E-2"/>
                </c:manualLayout>
              </c:layout>
              <c:tx>
                <c:rich>
                  <a:bodyPr/>
                  <a:lstStyle/>
                  <a:p>
                    <a:fld id="{AC1CFABE-E6B5-4D78-810B-123EE203EF0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BD09-44CA-80DD-DB4C7E46944E}"/>
                </c:ext>
              </c:extLst>
            </c:dLbl>
            <c:dLbl>
              <c:idx val="34"/>
              <c:layout>
                <c:manualLayout>
                  <c:x val="-5.8996524708143281E-4"/>
                  <c:y val="-2.6452406199941443E-2"/>
                </c:manualLayout>
              </c:layout>
              <c:tx>
                <c:rich>
                  <a:bodyPr/>
                  <a:lstStyle/>
                  <a:p>
                    <a:fld id="{36FF9A40-0C05-493E-AF01-2D3BF4FBD12A}" type="CELLRAN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BD09-44CA-80DD-DB4C7E46944E}"/>
                </c:ext>
              </c:extLst>
            </c:dLbl>
            <c:dLbl>
              <c:idx val="35"/>
              <c:layout>
                <c:manualLayout>
                  <c:x val="-2.599718939168803E-2"/>
                  <c:y val="-3.9398280802292317E-2"/>
                </c:manualLayout>
              </c:layout>
              <c:tx>
                <c:rich>
                  <a:bodyPr/>
                  <a:lstStyle/>
                  <a:p>
                    <a:fld id="{42204954-EF01-45B2-BCDE-AAA2A49F5E9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BD09-44CA-80DD-DB4C7E46944E}"/>
                </c:ext>
              </c:extLst>
            </c:dLbl>
            <c:dLbl>
              <c:idx val="36"/>
              <c:layout>
                <c:manualLayout>
                  <c:x val="5.2375001523428015E-3"/>
                  <c:y val="-1.51925636802563E-2"/>
                </c:manualLayout>
              </c:layout>
              <c:tx>
                <c:rich>
                  <a:bodyPr/>
                  <a:lstStyle/>
                  <a:p>
                    <a:fld id="{AABD5C4A-AAF2-4BE1-B10F-E20A0B12A69B}" type="CELLRAN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BD09-44CA-80DD-DB4C7E46944E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AAE76E8C-3192-4BFD-A2E1-BD961587346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BD09-44CA-80DD-DB4C7E46944E}"/>
                </c:ext>
              </c:extLst>
            </c:dLbl>
            <c:dLbl>
              <c:idx val="38"/>
              <c:layout>
                <c:manualLayout>
                  <c:x val="-1.4091010084627667E-2"/>
                  <c:y val="3.5100286532951185E-2"/>
                </c:manualLayout>
              </c:layout>
              <c:tx>
                <c:rich>
                  <a:bodyPr/>
                  <a:lstStyle/>
                  <a:p>
                    <a:fld id="{4B3C7DAF-5CB9-4EE5-B108-D9031C60B43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BD09-44CA-80DD-DB4C7E46944E}"/>
                </c:ext>
              </c:extLst>
            </c:dLbl>
            <c:dLbl>
              <c:idx val="39"/>
              <c:layout>
                <c:manualLayout>
                  <c:x val="-2.5997189391687988E-2"/>
                  <c:y val="-4.5128939828080333E-2"/>
                </c:manualLayout>
              </c:layout>
              <c:tx>
                <c:rich>
                  <a:bodyPr/>
                  <a:lstStyle/>
                  <a:p>
                    <a:fld id="{5FEF3718-2C9C-43DD-BA35-521042432DD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BD09-44CA-80DD-DB4C7E46944E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[1]Blad1!$C$2:$C$41</c:f>
              <c:numCache>
                <c:formatCode>General</c:formatCode>
                <c:ptCount val="40"/>
                <c:pt idx="0">
                  <c:v>7.6933482810164433E-2</c:v>
                </c:pt>
                <c:pt idx="1">
                  <c:v>0.12451224823081108</c:v>
                </c:pt>
                <c:pt idx="2">
                  <c:v>0.10855165069222578</c:v>
                </c:pt>
                <c:pt idx="3">
                  <c:v>0.13305904288377873</c:v>
                </c:pt>
                <c:pt idx="4">
                  <c:v>7.1616709417368987E-2</c:v>
                </c:pt>
                <c:pt idx="5">
                  <c:v>8.8996996996996994E-2</c:v>
                </c:pt>
                <c:pt idx="6">
                  <c:v>0.11325721561969442</c:v>
                </c:pt>
                <c:pt idx="7">
                  <c:v>9.4638811513463345E-2</c:v>
                </c:pt>
                <c:pt idx="8">
                  <c:v>8.2729029424681605E-2</c:v>
                </c:pt>
                <c:pt idx="9">
                  <c:v>0.11708254545454544</c:v>
                </c:pt>
                <c:pt idx="10">
                  <c:v>8.1689090909090892E-2</c:v>
                </c:pt>
                <c:pt idx="11">
                  <c:v>0.11935918202065197</c:v>
                </c:pt>
                <c:pt idx="12">
                  <c:v>7.6517962466487927E-2</c:v>
                </c:pt>
                <c:pt idx="13">
                  <c:v>7.8485175202156338E-2</c:v>
                </c:pt>
                <c:pt idx="14">
                  <c:v>9.2710412147505417E-2</c:v>
                </c:pt>
                <c:pt idx="15">
                  <c:v>7.8268867924528293E-2</c:v>
                </c:pt>
                <c:pt idx="16">
                  <c:v>0.10230714285714285</c:v>
                </c:pt>
                <c:pt idx="17">
                  <c:v>7.5652923538230887E-2</c:v>
                </c:pt>
                <c:pt idx="18">
                  <c:v>7.2775253407899337E-2</c:v>
                </c:pt>
                <c:pt idx="19">
                  <c:v>6.4873449131513661E-2</c:v>
                </c:pt>
                <c:pt idx="20">
                  <c:v>7.1462833099579237E-2</c:v>
                </c:pt>
                <c:pt idx="21">
                  <c:v>0.1163377049180328</c:v>
                </c:pt>
                <c:pt idx="22">
                  <c:v>0.11251584022038567</c:v>
                </c:pt>
                <c:pt idx="23">
                  <c:v>0.13176803776129467</c:v>
                </c:pt>
                <c:pt idx="24">
                  <c:v>6.6605647517039929E-2</c:v>
                </c:pt>
                <c:pt idx="25">
                  <c:v>8.9703628002043956E-2</c:v>
                </c:pt>
                <c:pt idx="26">
                  <c:v>0.10216566716641681</c:v>
                </c:pt>
                <c:pt idx="27">
                  <c:v>8.1216928657799267E-2</c:v>
                </c:pt>
                <c:pt idx="28">
                  <c:v>9.723674242424242E-2</c:v>
                </c:pt>
                <c:pt idx="29">
                  <c:v>8.1418093699515359E-2</c:v>
                </c:pt>
                <c:pt idx="30">
                  <c:v>7.6448537378114842E-2</c:v>
                </c:pt>
                <c:pt idx="31">
                  <c:v>7.9342553191489362E-2</c:v>
                </c:pt>
                <c:pt idx="32">
                  <c:v>7.4161599999999994E-2</c:v>
                </c:pt>
                <c:pt idx="33">
                  <c:v>6.8665228113440197E-2</c:v>
                </c:pt>
                <c:pt idx="34">
                  <c:v>8.2195320447609355E-2</c:v>
                </c:pt>
                <c:pt idx="35">
                  <c:v>8.6343057176196045E-2</c:v>
                </c:pt>
                <c:pt idx="36">
                  <c:v>8.2339693553050014E-2</c:v>
                </c:pt>
                <c:pt idx="37">
                  <c:v>9.9807277628032348E-2</c:v>
                </c:pt>
                <c:pt idx="38">
                  <c:v>8.1559176672384215E-2</c:v>
                </c:pt>
                <c:pt idx="39">
                  <c:v>8.7799027552674228E-2</c:v>
                </c:pt>
              </c:numCache>
            </c:numRef>
          </c:xVal>
          <c:yVal>
            <c:numRef>
              <c:f>[1]Blad1!$D$2:$D$41</c:f>
              <c:numCache>
                <c:formatCode>General</c:formatCode>
                <c:ptCount val="40"/>
                <c:pt idx="0">
                  <c:v>4.9095946529391123E-2</c:v>
                </c:pt>
                <c:pt idx="1">
                  <c:v>0.76001907831307713</c:v>
                </c:pt>
                <c:pt idx="2">
                  <c:v>0.203819903278703</c:v>
                </c:pt>
                <c:pt idx="3">
                  <c:v>0.16624474861508468</c:v>
                </c:pt>
                <c:pt idx="4">
                  <c:v>0.26903265978480101</c:v>
                </c:pt>
                <c:pt idx="5">
                  <c:v>0.2053899188719033</c:v>
                </c:pt>
                <c:pt idx="6">
                  <c:v>4.8962263609021471E-2</c:v>
                </c:pt>
                <c:pt idx="7">
                  <c:v>2.7868978426653684E-2</c:v>
                </c:pt>
                <c:pt idx="8">
                  <c:v>7.7648790568287829E-2</c:v>
                </c:pt>
                <c:pt idx="9">
                  <c:v>0.27878101376145559</c:v>
                </c:pt>
                <c:pt idx="10">
                  <c:v>0.33377609210903397</c:v>
                </c:pt>
                <c:pt idx="11">
                  <c:v>1</c:v>
                </c:pt>
                <c:pt idx="12">
                  <c:v>8.2652396034523457E-2</c:v>
                </c:pt>
                <c:pt idx="13">
                  <c:v>9.1080380942844472E-2</c:v>
                </c:pt>
                <c:pt idx="14">
                  <c:v>0.23601264098004793</c:v>
                </c:pt>
                <c:pt idx="15">
                  <c:v>5.7495874001896E-2</c:v>
                </c:pt>
                <c:pt idx="16">
                  <c:v>0</c:v>
                </c:pt>
                <c:pt idx="17">
                  <c:v>0.19645971025492734</c:v>
                </c:pt>
                <c:pt idx="18">
                  <c:v>0.11959435592181773</c:v>
                </c:pt>
                <c:pt idx="19">
                  <c:v>8.0202687106166723E-2</c:v>
                </c:pt>
                <c:pt idx="20">
                  <c:v>2.381729776472219E-2</c:v>
                </c:pt>
                <c:pt idx="21">
                  <c:v>1.984295527577843E-2</c:v>
                </c:pt>
                <c:pt idx="22">
                  <c:v>0.42955546943769979</c:v>
                </c:pt>
                <c:pt idx="23">
                  <c:v>0.56130474572538391</c:v>
                </c:pt>
                <c:pt idx="24">
                  <c:v>9.1638649049217868E-2</c:v>
                </c:pt>
                <c:pt idx="25">
                  <c:v>8.9218589526016343E-2</c:v>
                </c:pt>
                <c:pt idx="26">
                  <c:v>0.1455187262433647</c:v>
                </c:pt>
                <c:pt idx="27">
                  <c:v>0.41240339849999302</c:v>
                </c:pt>
                <c:pt idx="28">
                  <c:v>0.18138459477619664</c:v>
                </c:pt>
                <c:pt idx="29">
                  <c:v>0.13973348420083087</c:v>
                </c:pt>
                <c:pt idx="30">
                  <c:v>0.34161574108484966</c:v>
                </c:pt>
                <c:pt idx="31">
                  <c:v>7.2250617685999932E-3</c:v>
                </c:pt>
                <c:pt idx="32">
                  <c:v>0.61415077640852078</c:v>
                </c:pt>
                <c:pt idx="33">
                  <c:v>0.28505181735545249</c:v>
                </c:pt>
                <c:pt idx="34">
                  <c:v>0.31300721234062645</c:v>
                </c:pt>
                <c:pt idx="35">
                  <c:v>0.70008409950921735</c:v>
                </c:pt>
                <c:pt idx="36">
                  <c:v>0.26906402629160497</c:v>
                </c:pt>
                <c:pt idx="37">
                  <c:v>2.4206629181699274E-2</c:v>
                </c:pt>
                <c:pt idx="38">
                  <c:v>5.2170174249508358E-2</c:v>
                </c:pt>
                <c:pt idx="39">
                  <c:v>6.4497605162137294E-3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[1]Blad1!$B$2:$B$41</c15:f>
                <c15:dlblRangeCache>
                  <c:ptCount val="40"/>
                  <c:pt idx="0">
                    <c:v>MC13</c:v>
                  </c:pt>
                  <c:pt idx="1">
                    <c:v>MC21</c:v>
                  </c:pt>
                  <c:pt idx="2">
                    <c:v>MC41</c:v>
                  </c:pt>
                  <c:pt idx="3">
                    <c:v>MC03</c:v>
                  </c:pt>
                  <c:pt idx="4">
                    <c:v>MC16</c:v>
                  </c:pt>
                  <c:pt idx="5">
                    <c:v>MC18</c:v>
                  </c:pt>
                  <c:pt idx="6">
                    <c:v>MC04</c:v>
                  </c:pt>
                  <c:pt idx="7">
                    <c:v>MC06</c:v>
                  </c:pt>
                  <c:pt idx="8">
                    <c:v>MC38</c:v>
                  </c:pt>
                  <c:pt idx="9">
                    <c:v>MC39</c:v>
                  </c:pt>
                  <c:pt idx="10">
                    <c:v>MC20</c:v>
                  </c:pt>
                  <c:pt idx="11">
                    <c:v>MC28</c:v>
                  </c:pt>
                  <c:pt idx="12">
                    <c:v>MC10</c:v>
                  </c:pt>
                  <c:pt idx="13">
                    <c:v>MC23</c:v>
                  </c:pt>
                  <c:pt idx="14">
                    <c:v>MC35</c:v>
                  </c:pt>
                  <c:pt idx="15">
                    <c:v>MC07</c:v>
                  </c:pt>
                  <c:pt idx="16">
                    <c:v>MC02</c:v>
                  </c:pt>
                  <c:pt idx="17">
                    <c:v>MC24</c:v>
                  </c:pt>
                  <c:pt idx="18">
                    <c:v>MC36</c:v>
                  </c:pt>
                  <c:pt idx="19">
                    <c:v>MC17</c:v>
                  </c:pt>
                  <c:pt idx="20">
                    <c:v>MC31</c:v>
                  </c:pt>
                  <c:pt idx="21">
                    <c:v>MC01</c:v>
                  </c:pt>
                  <c:pt idx="22">
                    <c:v>MC40</c:v>
                  </c:pt>
                  <c:pt idx="23">
                    <c:v>MC29</c:v>
                  </c:pt>
                  <c:pt idx="24">
                    <c:v>MC15</c:v>
                  </c:pt>
                  <c:pt idx="25">
                    <c:v>MC11</c:v>
                  </c:pt>
                  <c:pt idx="26">
                    <c:v>MC12</c:v>
                  </c:pt>
                  <c:pt idx="27">
                    <c:v>MC19</c:v>
                  </c:pt>
                  <c:pt idx="28">
                    <c:v>MC32</c:v>
                  </c:pt>
                  <c:pt idx="29">
                    <c:v>MC34</c:v>
                  </c:pt>
                  <c:pt idx="30">
                    <c:v>MC22</c:v>
                  </c:pt>
                  <c:pt idx="31">
                    <c:v>MC33</c:v>
                  </c:pt>
                  <c:pt idx="32">
                    <c:v>MC26</c:v>
                  </c:pt>
                  <c:pt idx="33">
                    <c:v>MC27</c:v>
                  </c:pt>
                  <c:pt idx="34">
                    <c:v>MC30</c:v>
                  </c:pt>
                  <c:pt idx="35">
                    <c:v>MC25</c:v>
                  </c:pt>
                  <c:pt idx="36">
                    <c:v>MC37</c:v>
                  </c:pt>
                  <c:pt idx="37">
                    <c:v>MC08</c:v>
                  </c:pt>
                  <c:pt idx="38">
                    <c:v>MC09</c:v>
                  </c:pt>
                  <c:pt idx="39">
                    <c:v>MC05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9-BD09-44CA-80DD-DB4C7E46944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611624560"/>
        <c:axId val="1611618320"/>
      </c:scatterChart>
      <c:valAx>
        <c:axId val="1611624560"/>
        <c:scaling>
          <c:orientation val="minMax"/>
          <c:min val="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611618320"/>
        <c:crosses val="autoZero"/>
        <c:crossBetween val="midCat"/>
      </c:valAx>
      <c:valAx>
        <c:axId val="16116183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611624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</a:t>
            </a:r>
            <a:r>
              <a:rPr lang="nl-NL" sz="1200" i="1">
                <a:solidFill>
                  <a:srgbClr val="C00000"/>
                </a:solidFill>
              </a:rPr>
              <a:t>2022/2023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 VSV'!$H$4</c:f>
              <c:strCache>
                <c:ptCount val="1"/>
                <c:pt idx="0">
                  <c:v>% in MBO 1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EE4FCE2-768F-4754-A3D9-7DB55A59233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9F15-43B7-988B-907430A816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6DE125F-9972-492E-A9AB-06C6F6CBA2A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9F15-43B7-988B-907430A816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538DE6F-7339-4142-9731-178755B7D69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9F15-43B7-988B-907430A816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4EEB55C-6E63-41F6-8B3B-D83351DF709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9F15-43B7-988B-907430A81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VSV'!$B$5:$B$8</c:f>
              <c:strCache>
                <c:ptCount val="4"/>
                <c:pt idx="0">
                  <c:v>Noord-Oost-Brabant</c:v>
                </c:pt>
                <c:pt idx="1">
                  <c:v>BM-Regio's</c:v>
                </c:pt>
                <c:pt idx="2">
                  <c:v>'s-Hertogenbosch</c:v>
                </c:pt>
                <c:pt idx="3">
                  <c:v>BM-gemeenten</c:v>
                </c:pt>
              </c:strCache>
            </c:strRef>
          </c:cat>
          <c:val>
            <c:numRef>
              <c:f>'II. VSV'!$H$5:$H$8</c:f>
              <c:numCache>
                <c:formatCode>0.0%</c:formatCode>
                <c:ptCount val="4"/>
                <c:pt idx="0">
                  <c:v>1.4841688654353561E-3</c:v>
                </c:pt>
                <c:pt idx="1">
                  <c:v>1.9768747801929493E-3</c:v>
                </c:pt>
                <c:pt idx="2">
                  <c:v>1.7911010558069381E-3</c:v>
                </c:pt>
                <c:pt idx="3">
                  <c:v>2.5878705945757128E-3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VSV'!$N$5:$N$8</c15:f>
                <c15:dlblRangeCache>
                  <c:ptCount val="4"/>
                  <c:pt idx="0">
                    <c:v>7%</c:v>
                  </c:pt>
                  <c:pt idx="1">
                    <c:v>10%</c:v>
                  </c:pt>
                  <c:pt idx="2">
                    <c:v>7%</c:v>
                  </c:pt>
                  <c:pt idx="3">
                    <c:v>10%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9F15-43B7-988B-907430A8165E}"/>
            </c:ext>
          </c:extLst>
        </c:ser>
        <c:ser>
          <c:idx val="2"/>
          <c:order val="1"/>
          <c:tx>
            <c:strRef>
              <c:f>'II. VSV'!$I$4</c:f>
              <c:strCache>
                <c:ptCount val="1"/>
                <c:pt idx="0">
                  <c:v>% in MBO 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AF85B5A-4114-41EC-B2B7-63AC860B11F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9F15-43B7-988B-907430A816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1566134-A5FE-4F65-8744-494DCB6CC5A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9F15-43B7-988B-907430A816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C244E2F-B373-4505-B30A-B29970FA573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9F15-43B7-988B-907430A816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A2A6554-228D-45C5-970A-2C8F71FA2CC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9F15-43B7-988B-907430A81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VSV'!$B$5:$B$8</c:f>
              <c:strCache>
                <c:ptCount val="4"/>
                <c:pt idx="0">
                  <c:v>Noord-Oost-Brabant</c:v>
                </c:pt>
                <c:pt idx="1">
                  <c:v>BM-Regio's</c:v>
                </c:pt>
                <c:pt idx="2">
                  <c:v>'s-Hertogenbosch</c:v>
                </c:pt>
                <c:pt idx="3">
                  <c:v>BM-gemeenten</c:v>
                </c:pt>
              </c:strCache>
            </c:strRef>
          </c:cat>
          <c:val>
            <c:numRef>
              <c:f>'II. VSV'!$I$5:$I$8</c:f>
              <c:numCache>
                <c:formatCode>0.0%</c:formatCode>
                <c:ptCount val="4"/>
                <c:pt idx="0">
                  <c:v>5.3594986807387864E-3</c:v>
                </c:pt>
                <c:pt idx="1">
                  <c:v>4.8049311505753006E-3</c:v>
                </c:pt>
                <c:pt idx="2">
                  <c:v>5.938914027149321E-3</c:v>
                </c:pt>
                <c:pt idx="3">
                  <c:v>5.3218126090974205E-3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VSV'!$M$5:$M$8</c15:f>
                <c15:dlblRangeCache>
                  <c:ptCount val="4"/>
                  <c:pt idx="0">
                    <c:v>25%</c:v>
                  </c:pt>
                  <c:pt idx="1">
                    <c:v>24%</c:v>
                  </c:pt>
                  <c:pt idx="2">
                    <c:v>24%</c:v>
                  </c:pt>
                  <c:pt idx="3">
                    <c:v>21%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9F15-43B7-988B-907430A8165E}"/>
            </c:ext>
          </c:extLst>
        </c:ser>
        <c:ser>
          <c:idx val="3"/>
          <c:order val="2"/>
          <c:tx>
            <c:strRef>
              <c:f>'II. VSV'!$J$4</c:f>
              <c:strCache>
                <c:ptCount val="1"/>
                <c:pt idx="0">
                  <c:v>% in MBO 3/4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38BB7B6-CB81-4C18-864E-13AB104093B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9F15-43B7-988B-907430A816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AAE0F3C-4062-471A-981A-6050BA37409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9F15-43B7-988B-907430A816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A29FA21-5339-4379-BC8B-E3297D880C3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9F15-43B7-988B-907430A816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E905E34-440C-4029-A5D8-570649C505B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9F15-43B7-988B-907430A81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VSV'!$B$5:$B$8</c:f>
              <c:strCache>
                <c:ptCount val="4"/>
                <c:pt idx="0">
                  <c:v>Noord-Oost-Brabant</c:v>
                </c:pt>
                <c:pt idx="1">
                  <c:v>BM-Regio's</c:v>
                </c:pt>
                <c:pt idx="2">
                  <c:v>'s-Hertogenbosch</c:v>
                </c:pt>
                <c:pt idx="3">
                  <c:v>BM-gemeenten</c:v>
                </c:pt>
              </c:strCache>
            </c:strRef>
          </c:cat>
          <c:val>
            <c:numRef>
              <c:f>'II. VSV'!$J$5:$J$8</c:f>
              <c:numCache>
                <c:formatCode>0.0%</c:formatCode>
                <c:ptCount val="4"/>
                <c:pt idx="0">
                  <c:v>1.0863291556728232E-2</c:v>
                </c:pt>
                <c:pt idx="1">
                  <c:v>9.8454019406910582E-3</c:v>
                </c:pt>
                <c:pt idx="2">
                  <c:v>1.2631975867269985E-2</c:v>
                </c:pt>
                <c:pt idx="3">
                  <c:v>1.2199644635543979E-2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VSV'!$L$5:$L$8</c15:f>
                <c15:dlblRangeCache>
                  <c:ptCount val="4"/>
                  <c:pt idx="0">
                    <c:v>51%</c:v>
                  </c:pt>
                  <c:pt idx="1">
                    <c:v>49%</c:v>
                  </c:pt>
                  <c:pt idx="2">
                    <c:v>50%</c:v>
                  </c:pt>
                  <c:pt idx="3">
                    <c:v>49%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9F15-43B7-988B-907430A8165E}"/>
            </c:ext>
          </c:extLst>
        </c:ser>
        <c:ser>
          <c:idx val="1"/>
          <c:order val="3"/>
          <c:tx>
            <c:strRef>
              <c:f>'II. VSV'!$D$4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C71846-D20B-4AFC-8FCD-C06466C531F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F15-43B7-988B-907430A816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DD7945A-6C67-45C3-96BB-5E8D323D810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F15-43B7-988B-907430A816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48945B3-64C2-4374-99F1-D4C3E0F5C72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9F15-43B7-988B-907430A816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DA640FE-A0D4-4A8B-9F78-C0C99E349DC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9F15-43B7-988B-907430A81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VSV'!$B$5:$B$8</c:f>
              <c:strCache>
                <c:ptCount val="4"/>
                <c:pt idx="0">
                  <c:v>Noord-Oost-Brabant</c:v>
                </c:pt>
                <c:pt idx="1">
                  <c:v>BM-Regio's</c:v>
                </c:pt>
                <c:pt idx="2">
                  <c:v>'s-Hertogenbosch</c:v>
                </c:pt>
                <c:pt idx="3">
                  <c:v>BM-gemeenten</c:v>
                </c:pt>
              </c:strCache>
            </c:strRef>
          </c:cat>
          <c:val>
            <c:numRef>
              <c:f>'II. VSV'!$D$5:$D$8</c:f>
              <c:numCache>
                <c:formatCode>0.0%</c:formatCode>
                <c:ptCount val="4"/>
                <c:pt idx="0">
                  <c:v>3.6691952506596307E-3</c:v>
                </c:pt>
                <c:pt idx="1">
                  <c:v>3.5373869878790195E-3</c:v>
                </c:pt>
                <c:pt idx="2">
                  <c:v>4.7134238310708896E-3</c:v>
                </c:pt>
                <c:pt idx="3">
                  <c:v>4.691531658645119E-3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VSV'!$G$5:$G$8</c15:f>
                <c15:dlblRangeCache>
                  <c:ptCount val="4"/>
                  <c:pt idx="0">
                    <c:v>17%</c:v>
                  </c:pt>
                  <c:pt idx="1">
                    <c:v>18%</c:v>
                  </c:pt>
                  <c:pt idx="2">
                    <c:v>19%</c:v>
                  </c:pt>
                  <c:pt idx="3">
                    <c:v>19%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9F15-43B7-988B-907430A81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1887935"/>
        <c:axId val="214558399"/>
      </c:barChart>
      <c:catAx>
        <c:axId val="32188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58399"/>
        <c:crosses val="autoZero"/>
        <c:auto val="1"/>
        <c:lblAlgn val="ctr"/>
        <c:lblOffset val="100"/>
        <c:noMultiLvlLbl val="0"/>
      </c:catAx>
      <c:valAx>
        <c:axId val="214558399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188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per niveau 22/23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'II. VSV'!$B$110</c:f>
              <c:strCache>
                <c:ptCount val="1"/>
                <c:pt idx="0">
                  <c:v>Noord-Oost-Brabant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'II. VSV'!$C$109:$E$109</c:f>
              <c:strCache>
                <c:ptCount val="3"/>
                <c:pt idx="0">
                  <c:v>MBO 1</c:v>
                </c:pt>
                <c:pt idx="1">
                  <c:v>MBO 2</c:v>
                </c:pt>
                <c:pt idx="2">
                  <c:v>MBO 3/4</c:v>
                </c:pt>
              </c:strCache>
            </c:strRef>
          </c:cat>
          <c:val>
            <c:numRef>
              <c:f>'II. VSV'!$C$110:$E$110</c:f>
              <c:numCache>
                <c:formatCode>0%</c:formatCode>
                <c:ptCount val="3"/>
                <c:pt idx="0">
                  <c:v>0.26373626373626374</c:v>
                </c:pt>
                <c:pt idx="1">
                  <c:v>0.11738148984198646</c:v>
                </c:pt>
                <c:pt idx="2">
                  <c:v>4.2112833626338504E-2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F-4BAE-A638-C08AAC0A9FF4}"/>
            </c:ext>
          </c:extLst>
        </c:ser>
        <c:ser>
          <c:idx val="1"/>
          <c:order val="1"/>
          <c:tx>
            <c:strRef>
              <c:f>'II. VSV'!$B$111</c:f>
              <c:strCache>
                <c:ptCount val="1"/>
                <c:pt idx="0">
                  <c:v>BM-Regio's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'II. VSV'!$C$109:$E$109</c:f>
              <c:strCache>
                <c:ptCount val="3"/>
                <c:pt idx="0">
                  <c:v>MBO 1</c:v>
                </c:pt>
                <c:pt idx="1">
                  <c:v>MBO 2</c:v>
                </c:pt>
                <c:pt idx="2">
                  <c:v>MBO 3/4</c:v>
                </c:pt>
              </c:strCache>
            </c:strRef>
          </c:cat>
          <c:val>
            <c:numRef>
              <c:f>'II. VSV'!$C$111:$E$111</c:f>
              <c:numCache>
                <c:formatCode>0%</c:formatCode>
                <c:ptCount val="3"/>
                <c:pt idx="0">
                  <c:v>0.2415518008561687</c:v>
                </c:pt>
                <c:pt idx="1">
                  <c:v>9.4832246358434943E-2</c:v>
                </c:pt>
                <c:pt idx="2">
                  <c:v>3.9293829566446781E-2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F-4BAE-A638-C08AAC0A9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1476896"/>
        <c:axId val="661477856"/>
      </c:barChart>
      <c:catAx>
        <c:axId val="6614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661477856"/>
        <c:crosses val="autoZero"/>
        <c:auto val="1"/>
        <c:lblAlgn val="ctr"/>
        <c:lblOffset val="100"/>
        <c:noMultiLvlLbl val="0"/>
      </c:catAx>
      <c:valAx>
        <c:axId val="66147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66147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per niveau 22/23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'II. VSV'!$B$112</c:f>
              <c:strCache>
                <c:ptCount val="1"/>
                <c:pt idx="0">
                  <c:v>'s-Hertogenbosch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'II. VSV'!$C$109:$E$109</c:f>
              <c:strCache>
                <c:ptCount val="3"/>
                <c:pt idx="0">
                  <c:v>MBO 1</c:v>
                </c:pt>
                <c:pt idx="1">
                  <c:v>MBO 2</c:v>
                </c:pt>
                <c:pt idx="2">
                  <c:v>MBO 3/4</c:v>
                </c:pt>
              </c:strCache>
            </c:strRef>
          </c:cat>
          <c:val>
            <c:numRef>
              <c:f>'II. VSV'!$C$112:$E$112</c:f>
              <c:numCache>
                <c:formatCode>0%</c:formatCode>
                <c:ptCount val="3"/>
                <c:pt idx="0">
                  <c:v>0.24675324675324675</c:v>
                </c:pt>
                <c:pt idx="1">
                  <c:v>0.14093959731543623</c:v>
                </c:pt>
                <c:pt idx="2">
                  <c:v>5.731394354148845E-2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1-497B-898B-7848DF24F940}"/>
            </c:ext>
          </c:extLst>
        </c:ser>
        <c:ser>
          <c:idx val="1"/>
          <c:order val="1"/>
          <c:tx>
            <c:strRef>
              <c:f>'II. VSV'!$B$113</c:f>
              <c:strCache>
                <c:ptCount val="1"/>
                <c:pt idx="0">
                  <c:v>BM-gemeenten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'II. VSV'!$C$109:$E$109</c:f>
              <c:strCache>
                <c:ptCount val="3"/>
                <c:pt idx="0">
                  <c:v>MBO 1</c:v>
                </c:pt>
                <c:pt idx="1">
                  <c:v>MBO 2</c:v>
                </c:pt>
                <c:pt idx="2">
                  <c:v>MBO 3/4</c:v>
                </c:pt>
              </c:strCache>
            </c:strRef>
          </c:cat>
          <c:val>
            <c:numRef>
              <c:f>'II. VSV'!$C$113:$E$113</c:f>
              <c:numCache>
                <c:formatCode>0%</c:formatCode>
                <c:ptCount val="3"/>
                <c:pt idx="0">
                  <c:v>0.24398019034702498</c:v>
                </c:pt>
                <c:pt idx="1">
                  <c:v>0.11404869333588299</c:v>
                </c:pt>
                <c:pt idx="2">
                  <c:v>5.268383884989232E-2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11-497B-898B-7848DF24F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1476896"/>
        <c:axId val="661477856"/>
      </c:barChart>
      <c:catAx>
        <c:axId val="6614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661477856"/>
        <c:crosses val="autoZero"/>
        <c:auto val="1"/>
        <c:lblAlgn val="ctr"/>
        <c:lblOffset val="100"/>
        <c:noMultiLvlLbl val="0"/>
      </c:catAx>
      <c:valAx>
        <c:axId val="66147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66147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Herkomst VSV-ers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7.3737841593330244E-2"/>
          <c:y val="0.12291960041518737"/>
          <c:w val="0.45341052956615718"/>
          <c:h val="0.6892246309261720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'II. VSV'!$B$140</c:f>
              <c:strCache>
                <c:ptCount val="1"/>
                <c:pt idx="0">
                  <c:v>woont in regio en volgt onderwijs in regio</c:v>
                </c:pt>
              </c:strCache>
            </c:strRef>
          </c:tx>
          <c:spPr>
            <a:solidFill>
              <a:srgbClr val="3B7D2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VSV'!$C$139:$D$139</c:f>
              <c:strCache>
                <c:ptCount val="2"/>
                <c:pt idx="0">
                  <c:v>Woonplaats in regio</c:v>
                </c:pt>
                <c:pt idx="1">
                  <c:v>School in regio</c:v>
                </c:pt>
              </c:strCache>
            </c:strRef>
          </c:cat>
          <c:val>
            <c:numRef>
              <c:f>'II. VSV'!$C$140:$D$140</c:f>
              <c:numCache>
                <c:formatCode>0%</c:formatCode>
                <c:ptCount val="2"/>
                <c:pt idx="0">
                  <c:v>0.69238187078109936</c:v>
                </c:pt>
                <c:pt idx="1">
                  <c:v>0.6281714785651793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8-47EF-9D2F-202E7EF150AE}"/>
            </c:ext>
          </c:extLst>
        </c:ser>
        <c:ser>
          <c:idx val="0"/>
          <c:order val="1"/>
          <c:tx>
            <c:strRef>
              <c:f>'II. VSV'!$B$141</c:f>
              <c:strCache>
                <c:ptCount val="1"/>
                <c:pt idx="0">
                  <c:v>woont in regio en volgt onderwijs buiten regio</c:v>
                </c:pt>
              </c:strCache>
            </c:strRef>
          </c:tx>
          <c:spPr>
            <a:solidFill>
              <a:srgbClr val="8ED97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VSV'!$C$139:$D$139</c:f>
              <c:strCache>
                <c:ptCount val="2"/>
                <c:pt idx="0">
                  <c:v>Woonplaats in regio</c:v>
                </c:pt>
                <c:pt idx="1">
                  <c:v>School in regio</c:v>
                </c:pt>
              </c:strCache>
            </c:strRef>
          </c:cat>
          <c:val>
            <c:numRef>
              <c:f>'II. VSV'!$C$141:$D$141</c:f>
              <c:numCache>
                <c:formatCode>General</c:formatCode>
                <c:ptCount val="2"/>
                <c:pt idx="0" formatCode="0%">
                  <c:v>0.30761812921890064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8-47EF-9D2F-202E7EF150AE}"/>
            </c:ext>
          </c:extLst>
        </c:ser>
        <c:ser>
          <c:idx val="2"/>
          <c:order val="2"/>
          <c:tx>
            <c:strRef>
              <c:f>'II. VSV'!$B$142</c:f>
              <c:strCache>
                <c:ptCount val="1"/>
                <c:pt idx="0">
                  <c:v>woont buiten regio en volgt onderwijs in regio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E8-47EF-9D2F-202E7EF150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VSV'!$C$139:$D$139</c:f>
              <c:strCache>
                <c:ptCount val="2"/>
                <c:pt idx="0">
                  <c:v>Woonplaats in regio</c:v>
                </c:pt>
                <c:pt idx="1">
                  <c:v>School in regio</c:v>
                </c:pt>
              </c:strCache>
            </c:strRef>
          </c:cat>
          <c:val>
            <c:numRef>
              <c:f>'II. VSV'!$C$142:$D$142</c:f>
              <c:numCache>
                <c:formatCode>0%</c:formatCode>
                <c:ptCount val="2"/>
                <c:pt idx="0">
                  <c:v>0</c:v>
                </c:pt>
                <c:pt idx="1">
                  <c:v>0.37182852143482065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E8-47EF-9D2F-202E7EF150A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01932559"/>
        <c:axId val="701917199"/>
      </c:barChart>
      <c:catAx>
        <c:axId val="7019325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701917199"/>
        <c:crosses val="autoZero"/>
        <c:auto val="1"/>
        <c:lblAlgn val="ctr"/>
        <c:lblOffset val="100"/>
        <c:noMultiLvlLbl val="0"/>
      </c:catAx>
      <c:valAx>
        <c:axId val="70191719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701932559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1116114982030125"/>
          <c:y val="0.17603310002916303"/>
          <c:w val="0.4808452450637915"/>
          <c:h val="0.697957130358705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VSV-%</a:t>
            </a:r>
            <a:r>
              <a:rPr lang="nl-NL" sz="1200" i="1" baseline="0"/>
              <a:t> werkelijk t.o.v. verwachting o.b.v. minima hh</a:t>
            </a:r>
            <a:endParaRPr lang="nl-NL" sz="1200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'II. VSV t.o.v. Problematiek'!$C$5</c:f>
              <c:strCache>
                <c:ptCount val="1"/>
                <c:pt idx="0">
                  <c:v>% nieuwe VSV-ers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Problematiek'!$B$6:$B$21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Problematiek'!$C$6:$C$26</c15:sqref>
                  </c15:fullRef>
                </c:ext>
              </c:extLst>
              <c:f>'II. VSV t.o.v. Problematiek'!$C$6:$C$21</c:f>
              <c:numCache>
                <c:formatCode>0.0%</c:formatCode>
                <c:ptCount val="16"/>
                <c:pt idx="0">
                  <c:v>1.8934911242603551E-2</c:v>
                </c:pt>
                <c:pt idx="1">
                  <c:v>2.1621621621621623E-2</c:v>
                </c:pt>
                <c:pt idx="2">
                  <c:v>1.886080724254998E-2</c:v>
                </c:pt>
                <c:pt idx="3">
                  <c:v>2.1232057416267942E-2</c:v>
                </c:pt>
                <c:pt idx="4">
                  <c:v>2.0795930580490726E-2</c:v>
                </c:pt>
                <c:pt idx="5">
                  <c:v>2.094972067039106E-2</c:v>
                </c:pt>
                <c:pt idx="6">
                  <c:v>2.0297029702970298E-2</c:v>
                </c:pt>
                <c:pt idx="7">
                  <c:v>2.465960665658094E-2</c:v>
                </c:pt>
                <c:pt idx="8">
                  <c:v>2.5075414781297135E-2</c:v>
                </c:pt>
                <c:pt idx="9">
                  <c:v>1.4805414551607445E-2</c:v>
                </c:pt>
                <c:pt idx="10">
                  <c:v>1.3141683778234086E-2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0-4771-9277-9C84DBB09E03}"/>
            </c:ext>
          </c:extLst>
        </c:ser>
        <c:ser>
          <c:idx val="1"/>
          <c:order val="1"/>
          <c:tx>
            <c:strRef>
              <c:f>'II. VSV t.o.v. Problematiek'!$E$5</c:f>
              <c:strCache>
                <c:ptCount val="1"/>
                <c:pt idx="0">
                  <c:v>VSV-verwachting</c:v>
                </c:pt>
              </c:strCache>
            </c:strRef>
          </c:tx>
          <c:spPr>
            <a:pattFill prst="wdUpDiag">
              <a:fgClr>
                <a:schemeClr val="accent2"/>
              </a:fgClr>
              <a:bgClr>
                <a:schemeClr val="bg1">
                  <a:lumMod val="85000"/>
                </a:schemeClr>
              </a:bgClr>
            </a:patt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Problematiek'!$B$6:$B$21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Problematiek'!$E$6:$E$26</c15:sqref>
                  </c15:fullRef>
                </c:ext>
              </c:extLst>
              <c:f>'II. VSV t.o.v. Problematiek'!$E$6:$E$21</c:f>
              <c:numCache>
                <c:formatCode>0.0%</c:formatCode>
                <c:ptCount val="16"/>
                <c:pt idx="0">
                  <c:v>1.7174999999999999E-2</c:v>
                </c:pt>
                <c:pt idx="1">
                  <c:v>1.5600000000000001E-2</c:v>
                </c:pt>
                <c:pt idx="2">
                  <c:v>1.9275E-2</c:v>
                </c:pt>
                <c:pt idx="3">
                  <c:v>1.9099999999999999E-2</c:v>
                </c:pt>
                <c:pt idx="4">
                  <c:v>1.8925000000000001E-2</c:v>
                </c:pt>
                <c:pt idx="5">
                  <c:v>1.9975E-2</c:v>
                </c:pt>
                <c:pt idx="6">
                  <c:v>1.77E-2</c:v>
                </c:pt>
                <c:pt idx="7">
                  <c:v>2.2425E-2</c:v>
                </c:pt>
                <c:pt idx="8">
                  <c:v>2.5049999999999999E-2</c:v>
                </c:pt>
                <c:pt idx="9">
                  <c:v>1.6125E-2</c:v>
                </c:pt>
                <c:pt idx="10">
                  <c:v>1.805E-2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F0-4771-9277-9C84DBB09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22123375"/>
        <c:axId val="172371391"/>
      </c:barChart>
      <c:catAx>
        <c:axId val="32212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70C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72371391"/>
        <c:crosses val="autoZero"/>
        <c:auto val="1"/>
        <c:lblAlgn val="ctr"/>
        <c:lblOffset val="100"/>
        <c:noMultiLvlLbl val="0"/>
      </c:catAx>
      <c:valAx>
        <c:axId val="172371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2123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Verschil VSV-% </a:t>
            </a:r>
            <a:r>
              <a:rPr lang="nl-NL" sz="1200" i="1" baseline="0"/>
              <a:t>werkelijk en verwachting</a:t>
            </a:r>
            <a:endParaRPr lang="nl-NL" sz="1200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'II. VSV t.o.v. Problematiek'!$F$5</c:f>
              <c:strCache>
                <c:ptCount val="1"/>
                <c:pt idx="0">
                  <c:v>Verschil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Problematiek'!$B$6:$B$21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Problematiek'!$F$6:$F$26</c15:sqref>
                  </c15:fullRef>
                </c:ext>
              </c:extLst>
              <c:f>'II. VSV t.o.v. Problematiek'!$F$6:$F$21</c:f>
              <c:numCache>
                <c:formatCode>0.0%</c:formatCode>
                <c:ptCount val="16"/>
                <c:pt idx="0">
                  <c:v>-1.7599112426035513E-3</c:v>
                </c:pt>
                <c:pt idx="1">
                  <c:v>-6.0216216216216218E-3</c:v>
                </c:pt>
                <c:pt idx="2">
                  <c:v>4.141927574500201E-4</c:v>
                </c:pt>
                <c:pt idx="3">
                  <c:v>-2.1320574162679434E-3</c:v>
                </c:pt>
                <c:pt idx="4">
                  <c:v>-1.8709305804907247E-3</c:v>
                </c:pt>
                <c:pt idx="5">
                  <c:v>-9.7472067039106047E-4</c:v>
                </c:pt>
                <c:pt idx="6">
                  <c:v>-2.5970297029702973E-3</c:v>
                </c:pt>
                <c:pt idx="7">
                  <c:v>-2.234606656580939E-3</c:v>
                </c:pt>
                <c:pt idx="8">
                  <c:v>-2.5414781297136008E-5</c:v>
                </c:pt>
                <c:pt idx="9">
                  <c:v>1.3195854483925556E-3</c:v>
                </c:pt>
                <c:pt idx="10">
                  <c:v>4.908316221765914E-3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0-4F4E-B866-AD2FF2FA2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22123375"/>
        <c:axId val="172371391"/>
      </c:barChart>
      <c:catAx>
        <c:axId val="32212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70C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72371391"/>
        <c:crosses val="autoZero"/>
        <c:auto val="1"/>
        <c:lblAlgn val="ctr"/>
        <c:lblOffset val="100"/>
        <c:noMultiLvlLbl val="0"/>
      </c:catAx>
      <c:valAx>
        <c:axId val="172371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2123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Opleidingsniveau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'II. VSV t.o.v. Problematiek'!$O$5</c:f>
              <c:strCache>
                <c:ptCount val="1"/>
                <c:pt idx="0">
                  <c:v>Laag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Problematiek'!$B$6:$B$18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Problematiek'!$O$6:$O$26</c15:sqref>
                  </c15:fullRef>
                </c:ext>
              </c:extLst>
              <c:f>'II. VSV t.o.v. Problematiek'!$O$6:$O$18</c:f>
              <c:numCache>
                <c:formatCode>0%</c:formatCode>
                <c:ptCount val="13"/>
                <c:pt idx="0">
                  <c:v>0.26500000000000001</c:v>
                </c:pt>
                <c:pt idx="1">
                  <c:v>0.28999999999999998</c:v>
                </c:pt>
                <c:pt idx="2">
                  <c:v>0.29799999999999999</c:v>
                </c:pt>
                <c:pt idx="3">
                  <c:v>0.28600000000000003</c:v>
                </c:pt>
                <c:pt idx="4">
                  <c:v>0.27300000000000002</c:v>
                </c:pt>
                <c:pt idx="5">
                  <c:v>0.27500000000000002</c:v>
                </c:pt>
                <c:pt idx="6">
                  <c:v>0.28399999999999997</c:v>
                </c:pt>
                <c:pt idx="7">
                  <c:v>0.29199999999999998</c:v>
                </c:pt>
                <c:pt idx="8">
                  <c:v>0.255</c:v>
                </c:pt>
                <c:pt idx="9">
                  <c:v>0.248</c:v>
                </c:pt>
                <c:pt idx="10">
                  <c:v>0.22699999999999998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2-4210-9626-19D339BD0211}"/>
            </c:ext>
          </c:extLst>
        </c:ser>
        <c:ser>
          <c:idx val="1"/>
          <c:order val="1"/>
          <c:tx>
            <c:strRef>
              <c:f>'II. VSV t.o.v. Problematiek'!$P$5</c:f>
              <c:strCache>
                <c:ptCount val="1"/>
                <c:pt idx="0">
                  <c:v>Midden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Problematiek'!$B$6:$B$18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Problematiek'!$P$6:$P$26</c15:sqref>
                  </c15:fullRef>
                </c:ext>
              </c:extLst>
              <c:f>'II. VSV t.o.v. Problematiek'!$P$6:$P$18</c:f>
              <c:numCache>
                <c:formatCode>0%</c:formatCode>
                <c:ptCount val="13"/>
                <c:pt idx="0">
                  <c:v>0.44299999999999995</c:v>
                </c:pt>
                <c:pt idx="1">
                  <c:v>0.47799999999999998</c:v>
                </c:pt>
                <c:pt idx="2">
                  <c:v>0.41700000000000004</c:v>
                </c:pt>
                <c:pt idx="3">
                  <c:v>0.435</c:v>
                </c:pt>
                <c:pt idx="4">
                  <c:v>0.46</c:v>
                </c:pt>
                <c:pt idx="5">
                  <c:v>0.45</c:v>
                </c:pt>
                <c:pt idx="6">
                  <c:v>0.45</c:v>
                </c:pt>
                <c:pt idx="7">
                  <c:v>0.45100000000000001</c:v>
                </c:pt>
                <c:pt idx="8">
                  <c:v>0.36</c:v>
                </c:pt>
                <c:pt idx="9">
                  <c:v>0.42</c:v>
                </c:pt>
                <c:pt idx="10">
                  <c:v>0.34200000000000003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2-4210-9626-19D339BD0211}"/>
            </c:ext>
          </c:extLst>
        </c:ser>
        <c:ser>
          <c:idx val="2"/>
          <c:order val="2"/>
          <c:tx>
            <c:strRef>
              <c:f>'II. VSV t.o.v. Problematiek'!$Q$5</c:f>
              <c:strCache>
                <c:ptCount val="1"/>
                <c:pt idx="0">
                  <c:v>Hoog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Problematiek'!$B$6:$B$18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Problematiek'!$Q$6:$Q$26</c15:sqref>
                  </c15:fullRef>
                </c:ext>
              </c:extLst>
              <c:f>'II. VSV t.o.v. Problematiek'!$Q$6:$Q$18</c:f>
              <c:numCache>
                <c:formatCode>0%</c:formatCode>
                <c:ptCount val="13"/>
                <c:pt idx="0">
                  <c:v>0.29200000000000004</c:v>
                </c:pt>
                <c:pt idx="1">
                  <c:v>0.23199999999999998</c:v>
                </c:pt>
                <c:pt idx="2">
                  <c:v>0.28499999999999992</c:v>
                </c:pt>
                <c:pt idx="3">
                  <c:v>0.27899999999999997</c:v>
                </c:pt>
                <c:pt idx="4">
                  <c:v>0.26699999999999996</c:v>
                </c:pt>
                <c:pt idx="5">
                  <c:v>0.27499999999999997</c:v>
                </c:pt>
                <c:pt idx="6">
                  <c:v>0.26599999999999996</c:v>
                </c:pt>
                <c:pt idx="7">
                  <c:v>0.25699999999999995</c:v>
                </c:pt>
                <c:pt idx="8">
                  <c:v>0.38500000000000001</c:v>
                </c:pt>
                <c:pt idx="9">
                  <c:v>0.33200000000000002</c:v>
                </c:pt>
                <c:pt idx="10">
                  <c:v>0.43099999999999999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22-4210-9626-19D339BD0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8659184"/>
        <c:axId val="808656304"/>
      </c:barChart>
      <c:catAx>
        <c:axId val="80865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808656304"/>
        <c:crosses val="autoZero"/>
        <c:auto val="1"/>
        <c:lblAlgn val="ctr"/>
        <c:lblOffset val="100"/>
        <c:noMultiLvlLbl val="0"/>
      </c:catAx>
      <c:valAx>
        <c:axId val="80865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8086591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Opleidingsniveau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 VSV t.o.v. Problematiek'!$O$5</c:f>
              <c:strCache>
                <c:ptCount val="1"/>
                <c:pt idx="0">
                  <c:v>Laag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Problematiek'!$B$6:$B$18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Problematiek'!$O$6:$O$26</c15:sqref>
                  </c15:fullRef>
                </c:ext>
              </c:extLst>
              <c:f>'II. VSV t.o.v. Problematiek'!$O$6:$O$18</c:f>
              <c:numCache>
                <c:formatCode>0%</c:formatCode>
                <c:ptCount val="13"/>
                <c:pt idx="0">
                  <c:v>0.26500000000000001</c:v>
                </c:pt>
                <c:pt idx="1">
                  <c:v>0.28999999999999998</c:v>
                </c:pt>
                <c:pt idx="2">
                  <c:v>0.29799999999999999</c:v>
                </c:pt>
                <c:pt idx="3">
                  <c:v>0.28600000000000003</c:v>
                </c:pt>
                <c:pt idx="4">
                  <c:v>0.27300000000000002</c:v>
                </c:pt>
                <c:pt idx="5">
                  <c:v>0.27500000000000002</c:v>
                </c:pt>
                <c:pt idx="6">
                  <c:v>0.28399999999999997</c:v>
                </c:pt>
                <c:pt idx="7">
                  <c:v>0.29199999999999998</c:v>
                </c:pt>
                <c:pt idx="8">
                  <c:v>0.255</c:v>
                </c:pt>
                <c:pt idx="9">
                  <c:v>0.248</c:v>
                </c:pt>
                <c:pt idx="10">
                  <c:v>0.22699999999999998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F-4D8F-8C7F-10D7C8E63422}"/>
            </c:ext>
          </c:extLst>
        </c:ser>
        <c:ser>
          <c:idx val="1"/>
          <c:order val="1"/>
          <c:tx>
            <c:strRef>
              <c:f>'II. VSV t.o.v. Problematiek'!$P$5</c:f>
              <c:strCache>
                <c:ptCount val="1"/>
                <c:pt idx="0">
                  <c:v>Midden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Problematiek'!$B$6:$B$18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Problematiek'!$P$6:$P$26</c15:sqref>
                  </c15:fullRef>
                </c:ext>
              </c:extLst>
              <c:f>'II. VSV t.o.v. Problematiek'!$P$6:$P$18</c:f>
              <c:numCache>
                <c:formatCode>0%</c:formatCode>
                <c:ptCount val="13"/>
                <c:pt idx="0">
                  <c:v>0.44299999999999995</c:v>
                </c:pt>
                <c:pt idx="1">
                  <c:v>0.47799999999999998</c:v>
                </c:pt>
                <c:pt idx="2">
                  <c:v>0.41700000000000004</c:v>
                </c:pt>
                <c:pt idx="3">
                  <c:v>0.435</c:v>
                </c:pt>
                <c:pt idx="4">
                  <c:v>0.46</c:v>
                </c:pt>
                <c:pt idx="5">
                  <c:v>0.45</c:v>
                </c:pt>
                <c:pt idx="6">
                  <c:v>0.45</c:v>
                </c:pt>
                <c:pt idx="7">
                  <c:v>0.45100000000000001</c:v>
                </c:pt>
                <c:pt idx="8">
                  <c:v>0.36</c:v>
                </c:pt>
                <c:pt idx="9">
                  <c:v>0.42</c:v>
                </c:pt>
                <c:pt idx="10">
                  <c:v>0.34200000000000003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3F-4D8F-8C7F-10D7C8E63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8659184"/>
        <c:axId val="808656304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'II. VSV t.o.v. Problematiek'!$Q$5</c15:sqref>
                        </c15:formulaRef>
                      </c:ext>
                    </c:extLst>
                    <c:strCache>
                      <c:ptCount val="1"/>
                      <c:pt idx="0">
                        <c:v>Hoog</c:v>
                      </c:pt>
                    </c:strCache>
                  </c:strRef>
                </c:tx>
                <c:spPr>
                  <a:solidFill>
                    <a:schemeClr val="bg1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'II. VSV t.o.v. Problematiek'!$B$6:$B$26</c15:sqref>
                        </c15:fullRef>
                        <c15:formulaRef>
                          <c15:sqref>'II. VSV t.o.v. Problematiek'!$B$6:$B$18</c15:sqref>
                        </c15:formulaRef>
                      </c:ext>
                    </c:extLst>
                    <c:strCache>
                      <c:ptCount val="11"/>
                      <c:pt idx="0">
                        <c:v>Bernheze</c:v>
                      </c:pt>
                      <c:pt idx="1">
                        <c:v>Boekel</c:v>
                      </c:pt>
                      <c:pt idx="2">
                        <c:v>Boxtel</c:v>
                      </c:pt>
                      <c:pt idx="3">
                        <c:v>Heusden</c:v>
                      </c:pt>
                      <c:pt idx="4">
                        <c:v>Land van Cuijk</c:v>
                      </c:pt>
                      <c:pt idx="5">
                        <c:v>Maashorst</c:v>
                      </c:pt>
                      <c:pt idx="6">
                        <c:v>Meierijstad</c:v>
                      </c:pt>
                      <c:pt idx="7">
                        <c:v>Oss</c:v>
                      </c:pt>
                      <c:pt idx="8">
                        <c:v>'s-Hertogenbosch</c:v>
                      </c:pt>
                      <c:pt idx="9">
                        <c:v>Sint-Michielsgestel</c:v>
                      </c:pt>
                      <c:pt idx="10">
                        <c:v>Vught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'II. VSV t.o.v. Problematiek'!$Q$6:$Q$26</c15:sqref>
                        </c15:fullRef>
                        <c15:formulaRef>
                          <c15:sqref>'II. VSV t.o.v. Problematiek'!$Q$6:$Q$18</c15:sqref>
                        </c15:formulaRef>
                      </c:ext>
                    </c:extLst>
                    <c:numCache>
                      <c:formatCode>0%</c:formatCode>
                      <c:ptCount val="13"/>
                      <c:pt idx="0">
                        <c:v>0.29200000000000004</c:v>
                      </c:pt>
                      <c:pt idx="1">
                        <c:v>0.23199999999999998</c:v>
                      </c:pt>
                      <c:pt idx="2">
                        <c:v>0.28499999999999992</c:v>
                      </c:pt>
                      <c:pt idx="3">
                        <c:v>0.27899999999999997</c:v>
                      </c:pt>
                      <c:pt idx="4">
                        <c:v>0.26699999999999996</c:v>
                      </c:pt>
                      <c:pt idx="5">
                        <c:v>0.27499999999999997</c:v>
                      </c:pt>
                      <c:pt idx="6">
                        <c:v>0.26599999999999996</c:v>
                      </c:pt>
                      <c:pt idx="7">
                        <c:v>0.25699999999999995</c:v>
                      </c:pt>
                      <c:pt idx="8">
                        <c:v>0.38500000000000001</c:v>
                      </c:pt>
                      <c:pt idx="9">
                        <c:v>0.33200000000000002</c:v>
                      </c:pt>
                      <c:pt idx="10">
                        <c:v>0.43099999999999999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C3F-4D8F-8C7F-10D7C8E63422}"/>
                  </c:ext>
                </c:extLst>
              </c15:ser>
            </c15:filteredBarSeries>
          </c:ext>
        </c:extLst>
      </c:barChart>
      <c:catAx>
        <c:axId val="80865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808656304"/>
        <c:crosses val="autoZero"/>
        <c:auto val="1"/>
        <c:lblAlgn val="ctr"/>
        <c:lblOffset val="100"/>
        <c:noMultiLvlLbl val="0"/>
      </c:catAx>
      <c:valAx>
        <c:axId val="80865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8086591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VSV-%</a:t>
            </a:r>
            <a:r>
              <a:rPr lang="nl-NL" sz="1200" i="1" baseline="0"/>
              <a:t> t.o.v. verwachting o.b.v. minima hh</a:t>
            </a:r>
            <a:endParaRPr lang="nl-NL" sz="1200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'II. VSV t.o.v. Problematiek'!$C$5</c:f>
              <c:strCache>
                <c:ptCount val="1"/>
                <c:pt idx="0">
                  <c:v>% nieuwe VSV-ers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Problematiek'!$B$6:$B$27</c15:sqref>
                  </c15:fullRef>
                </c:ext>
              </c:extLst>
              <c:f>'II. VSV t.o.v. Problematiek'!$B$27</c:f>
              <c:strCache>
                <c:ptCount val="1"/>
                <c:pt idx="0">
                  <c:v>Regio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Problematiek'!$C$6:$C$27</c15:sqref>
                  </c15:fullRef>
                </c:ext>
              </c:extLst>
              <c:f>'II. VSV t.o.v. Problematiek'!$C$27</c:f>
              <c:numCache>
                <c:formatCode>0.0%</c:formatCode>
                <c:ptCount val="1"/>
                <c:pt idx="0">
                  <c:v>2.0034018022237702E-2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0-479D-9923-821F8A4F90B4}"/>
            </c:ext>
          </c:extLst>
        </c:ser>
        <c:ser>
          <c:idx val="1"/>
          <c:order val="1"/>
          <c:tx>
            <c:strRef>
              <c:f>'II. VSV t.o.v. Problematiek'!$E$5</c:f>
              <c:strCache>
                <c:ptCount val="1"/>
                <c:pt idx="0">
                  <c:v>VSV-verwachting</c:v>
                </c:pt>
              </c:strCache>
            </c:strRef>
          </c:tx>
          <c:spPr>
            <a:pattFill prst="wdUpDiag">
              <a:fgClr>
                <a:schemeClr val="accent2"/>
              </a:fgClr>
              <a:bgClr>
                <a:schemeClr val="bg1">
                  <a:lumMod val="85000"/>
                </a:schemeClr>
              </a:bgClr>
            </a:patt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Problematiek'!$B$6:$B$27</c15:sqref>
                  </c15:fullRef>
                </c:ext>
              </c:extLst>
              <c:f>'II. VSV t.o.v. Problematiek'!$B$27</c:f>
              <c:strCache>
                <c:ptCount val="1"/>
                <c:pt idx="0">
                  <c:v>Regio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Problematiek'!$E$6:$E$27</c15:sqref>
                  </c15:fullRef>
                </c:ext>
              </c:extLst>
              <c:f>'II. VSV t.o.v. Problematiek'!$E$27</c:f>
              <c:numCache>
                <c:formatCode>0.0%</c:formatCode>
                <c:ptCount val="1"/>
                <c:pt idx="0">
                  <c:v>2.0635669346382383E-2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30-479D-9923-821F8A4F9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22123375"/>
        <c:axId val="172371391"/>
      </c:barChart>
      <c:catAx>
        <c:axId val="32212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70C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72371391"/>
        <c:crosses val="autoZero"/>
        <c:auto val="1"/>
        <c:lblAlgn val="ctr"/>
        <c:lblOffset val="100"/>
        <c:noMultiLvlLbl val="0"/>
      </c:catAx>
      <c:valAx>
        <c:axId val="172371391"/>
        <c:scaling>
          <c:orientation val="minMax"/>
          <c:max val="3.5000000000000003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2123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VSV-ers 1 jaar later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'IV. DSP'!$B$5</c:f>
              <c:strCache>
                <c:ptCount val="1"/>
                <c:pt idx="0">
                  <c:v>Noord-Oost-Brabant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'IV. DSP'!$C$4:$G$4</c:f>
              <c:strCache>
                <c:ptCount val="5"/>
                <c:pt idx="0">
                  <c:v>Nog steeds VSV 2017/18</c:v>
                </c:pt>
                <c:pt idx="1">
                  <c:v>Nog steeds VSV 2018/19</c:v>
                </c:pt>
                <c:pt idx="2">
                  <c:v>Nog steeds VSV 2019/20</c:v>
                </c:pt>
                <c:pt idx="3">
                  <c:v>Nog steeds VSV 2020/21</c:v>
                </c:pt>
                <c:pt idx="4">
                  <c:v>Nog steeds VSV 2021/22</c:v>
                </c:pt>
              </c:strCache>
            </c:strRef>
          </c:cat>
          <c:val>
            <c:numRef>
              <c:f>'IV. DSP'!$C$5:$G$5</c:f>
              <c:numCache>
                <c:formatCode>0%</c:formatCode>
                <c:ptCount val="5"/>
                <c:pt idx="0">
                  <c:v>0.39154616240266965</c:v>
                </c:pt>
                <c:pt idx="1">
                  <c:v>0.4113785557986871</c:v>
                </c:pt>
                <c:pt idx="2">
                  <c:v>0.40963855421686746</c:v>
                </c:pt>
                <c:pt idx="3">
                  <c:v>0.42703349282296649</c:v>
                </c:pt>
                <c:pt idx="4">
                  <c:v>0.4098360655737705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1-4F40-A168-8E3D6157A146}"/>
            </c:ext>
          </c:extLst>
        </c:ser>
        <c:ser>
          <c:idx val="1"/>
          <c:order val="1"/>
          <c:tx>
            <c:strRef>
              <c:f>'IV. DSP'!$B$6</c:f>
              <c:strCache>
                <c:ptCount val="1"/>
                <c:pt idx="0">
                  <c:v>BM-Regio's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'IV. DSP'!$C$4:$G$4</c:f>
              <c:strCache>
                <c:ptCount val="5"/>
                <c:pt idx="0">
                  <c:v>Nog steeds VSV 2017/18</c:v>
                </c:pt>
                <c:pt idx="1">
                  <c:v>Nog steeds VSV 2018/19</c:v>
                </c:pt>
                <c:pt idx="2">
                  <c:v>Nog steeds VSV 2019/20</c:v>
                </c:pt>
                <c:pt idx="3">
                  <c:v>Nog steeds VSV 2020/21</c:v>
                </c:pt>
                <c:pt idx="4">
                  <c:v>Nog steeds VSV 2021/22</c:v>
                </c:pt>
              </c:strCache>
            </c:strRef>
          </c:cat>
          <c:val>
            <c:numRef>
              <c:f>'IV. DSP'!$C$6:$G$6</c:f>
              <c:numCache>
                <c:formatCode>0%</c:formatCode>
                <c:ptCount val="5"/>
                <c:pt idx="0">
                  <c:v>0.37829614604462475</c:v>
                </c:pt>
                <c:pt idx="1">
                  <c:v>0.38664596273291924</c:v>
                </c:pt>
                <c:pt idx="2">
                  <c:v>0.36922530206112297</c:v>
                </c:pt>
                <c:pt idx="3">
                  <c:v>0.38527566853747114</c:v>
                </c:pt>
                <c:pt idx="4">
                  <c:v>0.37930107526881718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1-4F40-A168-8E3D6157A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0964687"/>
        <c:axId val="323203871"/>
      </c:barChart>
      <c:catAx>
        <c:axId val="32096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203871"/>
        <c:crosses val="autoZero"/>
        <c:auto val="1"/>
        <c:lblAlgn val="ctr"/>
        <c:lblOffset val="100"/>
        <c:noMultiLvlLbl val="0"/>
      </c:catAx>
      <c:valAx>
        <c:axId val="32320387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6468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'RMC info'!$E$10:$E$49</c:f>
            </c:numRef>
          </c:xVal>
          <c:yVal>
            <c:numRef>
              <c:f>'RMC info'!$K$10:$K$49</c:f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'RMC info'!$B$10:$B$49</c15:f>
              </c15:datalabelsRange>
            </c:ext>
            <c:ext xmlns:c16="http://schemas.microsoft.com/office/drawing/2014/chart" uri="{C3380CC4-5D6E-409C-BE32-E72D297353CC}">
              <c16:uniqueId val="{00000028-7715-4449-AEE4-143B074F1275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axId val="320947887"/>
        <c:axId val="214565343"/>
      </c:scatterChart>
      <c:valAx>
        <c:axId val="320947887"/>
        <c:scaling>
          <c:orientation val="minMax"/>
          <c:max val="9.0000000000000024E-2"/>
          <c:min val="7.0000000000000007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65343"/>
        <c:crosses val="autoZero"/>
        <c:crossBetween val="midCat"/>
      </c:valAx>
      <c:valAx>
        <c:axId val="214565343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4788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VSV-ers na 1 jaar </a:t>
            </a:r>
            <a:r>
              <a:rPr lang="nl-NL" sz="1200" i="1">
                <a:solidFill>
                  <a:srgbClr val="C00000"/>
                </a:solidFill>
              </a:rPr>
              <a:t>gemiddelde 5 jaar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'IV. DSP'!$C$32</c:f>
              <c:strCache>
                <c:ptCount val="1"/>
                <c:pt idx="0">
                  <c:v>Nog steeds VSV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DSP'!$B$33:$B$36</c15:sqref>
                  </c15:fullRef>
                </c:ext>
              </c:extLst>
              <c:f>'IV. DSP'!$B$33:$B$34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DSP'!$C$33:$C$36</c15:sqref>
                  </c15:fullRef>
                </c:ext>
              </c:extLst>
              <c:f>'IV. DSP'!$C$33:$C$34</c:f>
              <c:numCache>
                <c:formatCode>0%</c:formatCode>
                <c:ptCount val="2"/>
                <c:pt idx="0">
                  <c:v>0.40988656616299224</c:v>
                </c:pt>
                <c:pt idx="1">
                  <c:v>0.37974883092899103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9-4343-ACBE-E2CC0976190A}"/>
            </c:ext>
          </c:extLst>
        </c:ser>
        <c:ser>
          <c:idx val="1"/>
          <c:order val="1"/>
          <c:tx>
            <c:strRef>
              <c:f>'IV. DSP'!$D$32</c:f>
              <c:strCache>
                <c:ptCount val="1"/>
                <c:pt idx="0">
                  <c:v>Naar school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DSP'!$B$33:$B$36</c15:sqref>
                  </c15:fullRef>
                </c:ext>
              </c:extLst>
              <c:f>'IV. DSP'!$B$33:$B$34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DSP'!$D$33:$D$36</c15:sqref>
                  </c15:fullRef>
                </c:ext>
              </c:extLst>
              <c:f>'IV. DSP'!$D$33:$D$34</c:f>
              <c:numCache>
                <c:formatCode>0%</c:formatCode>
                <c:ptCount val="2"/>
                <c:pt idx="0">
                  <c:v>0.21874694341138795</c:v>
                </c:pt>
                <c:pt idx="1">
                  <c:v>0.23396018333565355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9-4343-ACBE-E2CC0976190A}"/>
            </c:ext>
          </c:extLst>
        </c:ser>
        <c:ser>
          <c:idx val="2"/>
          <c:order val="2"/>
          <c:tx>
            <c:strRef>
              <c:f>'IV. DSP'!$E$32</c:f>
              <c:strCache>
                <c:ptCount val="1"/>
                <c:pt idx="0">
                  <c:v>Aan het werk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DSP'!$B$33:$B$36</c15:sqref>
                  </c15:fullRef>
                </c:ext>
              </c:extLst>
              <c:f>'IV. DSP'!$B$33:$B$34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DSP'!$E$33:$E$36</c15:sqref>
                  </c15:fullRef>
                </c:ext>
              </c:extLst>
              <c:f>'IV. DSP'!$E$33:$E$34</c:f>
              <c:numCache>
                <c:formatCode>0%</c:formatCode>
                <c:ptCount val="2"/>
                <c:pt idx="0">
                  <c:v>0.37136649042561981</c:v>
                </c:pt>
                <c:pt idx="1">
                  <c:v>0.38629098573535542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9-4343-ACBE-E2CC0976190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20978607"/>
        <c:axId val="214521695"/>
      </c:barChart>
      <c:catAx>
        <c:axId val="32097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21695"/>
        <c:crosses val="autoZero"/>
        <c:auto val="1"/>
        <c:lblAlgn val="ctr"/>
        <c:lblOffset val="100"/>
        <c:noMultiLvlLbl val="0"/>
      </c:catAx>
      <c:valAx>
        <c:axId val="214521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7860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VSV-ers 1 jaar later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'IV. DSP'!$B$7</c:f>
              <c:strCache>
                <c:ptCount val="1"/>
                <c:pt idx="0">
                  <c:v>'s-Hertogenbosch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'IV. DSP'!$C$4:$G$4</c:f>
              <c:strCache>
                <c:ptCount val="5"/>
                <c:pt idx="0">
                  <c:v>Nog steeds VSV 2017/18</c:v>
                </c:pt>
                <c:pt idx="1">
                  <c:v>Nog steeds VSV 2018/19</c:v>
                </c:pt>
                <c:pt idx="2">
                  <c:v>Nog steeds VSV 2019/20</c:v>
                </c:pt>
                <c:pt idx="3">
                  <c:v>Nog steeds VSV 2020/21</c:v>
                </c:pt>
                <c:pt idx="4">
                  <c:v>Nog steeds VSV 2021/22</c:v>
                </c:pt>
              </c:strCache>
            </c:strRef>
          </c:cat>
          <c:val>
            <c:numRef>
              <c:f>'IV. DSP'!$C$7:$G$7</c:f>
              <c:numCache>
                <c:formatCode>0%</c:formatCode>
                <c:ptCount val="5"/>
                <c:pt idx="0">
                  <c:v>0.48373983739837401</c:v>
                </c:pt>
                <c:pt idx="1">
                  <c:v>0.42857142857142855</c:v>
                </c:pt>
                <c:pt idx="2">
                  <c:v>0.45652173913043476</c:v>
                </c:pt>
                <c:pt idx="3">
                  <c:v>0.46086956521739131</c:v>
                </c:pt>
                <c:pt idx="4">
                  <c:v>0.44927536231884058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B-42FD-83C5-F366901B26AB}"/>
            </c:ext>
          </c:extLst>
        </c:ser>
        <c:ser>
          <c:idx val="1"/>
          <c:order val="1"/>
          <c:tx>
            <c:strRef>
              <c:f>'IV. DSP'!$B$8</c:f>
              <c:strCache>
                <c:ptCount val="1"/>
                <c:pt idx="0">
                  <c:v>BM-gemeenten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'IV. DSP'!$C$4:$G$4</c:f>
              <c:strCache>
                <c:ptCount val="5"/>
                <c:pt idx="0">
                  <c:v>Nog steeds VSV 2017/18</c:v>
                </c:pt>
                <c:pt idx="1">
                  <c:v>Nog steeds VSV 2018/19</c:v>
                </c:pt>
                <c:pt idx="2">
                  <c:v>Nog steeds VSV 2019/20</c:v>
                </c:pt>
                <c:pt idx="3">
                  <c:v>Nog steeds VSV 2020/21</c:v>
                </c:pt>
                <c:pt idx="4">
                  <c:v>Nog steeds VSV 2021/22</c:v>
                </c:pt>
              </c:strCache>
            </c:strRef>
          </c:cat>
          <c:val>
            <c:numRef>
              <c:f>'IV. DSP'!$C$8:$G$8</c:f>
              <c:numCache>
                <c:formatCode>0%</c:formatCode>
                <c:ptCount val="5"/>
                <c:pt idx="0">
                  <c:v>0.40431034482758621</c:v>
                </c:pt>
                <c:pt idx="1">
                  <c:v>0.43016759776536312</c:v>
                </c:pt>
                <c:pt idx="2">
                  <c:v>0.40431266846361186</c:v>
                </c:pt>
                <c:pt idx="3">
                  <c:v>0.44611528822055135</c:v>
                </c:pt>
                <c:pt idx="4">
                  <c:v>0.43953006219765028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FB-42FD-83C5-F366901B2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0964687"/>
        <c:axId val="323203871"/>
      </c:barChart>
      <c:catAx>
        <c:axId val="32096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203871"/>
        <c:crosses val="autoZero"/>
        <c:auto val="1"/>
        <c:lblAlgn val="ctr"/>
        <c:lblOffset val="100"/>
        <c:noMultiLvlLbl val="0"/>
      </c:catAx>
      <c:valAx>
        <c:axId val="32320387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6468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VSV-ers na 1 jaar </a:t>
            </a:r>
            <a:r>
              <a:rPr lang="nl-NL" sz="1200" i="1">
                <a:solidFill>
                  <a:srgbClr val="C00000"/>
                </a:solidFill>
              </a:rPr>
              <a:t>gemiddelde 5 jaar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'IV. DSP'!$C$60</c:f>
              <c:strCache>
                <c:ptCount val="1"/>
                <c:pt idx="0">
                  <c:v>Nog steeds VSV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DSP'!$B$61:$B$71</c15:sqref>
                  </c15:fullRef>
                </c:ext>
              </c:extLst>
              <c:f>'IV. DSP'!$B$61:$B$67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DSP'!$C$61:$C$71</c15:sqref>
                  </c15:fullRef>
                </c:ext>
              </c:extLst>
              <c:f>'IV. DSP'!$C$61:$C$67</c:f>
              <c:numCache>
                <c:formatCode>0%</c:formatCode>
                <c:ptCount val="7"/>
                <c:pt idx="0">
                  <c:v>0.45579558652729385</c:v>
                </c:pt>
                <c:pt idx="1">
                  <c:v>0.439627696457772</c:v>
                </c:pt>
                <c:pt idx="2">
                  <c:v>0.42545319264069265</c:v>
                </c:pt>
                <c:pt idx="3">
                  <c:v>0.43543263576910984</c:v>
                </c:pt>
                <c:pt idx="4">
                  <c:v>0.42834398209057223</c:v>
                </c:pt>
                <c:pt idx="5">
                  <c:v>0.44809248852915395</c:v>
                </c:pt>
                <c:pt idx="6">
                  <c:v>0.40579775077647418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2-4FF1-A8D2-DBD8B58DBD01}"/>
            </c:ext>
          </c:extLst>
        </c:ser>
        <c:ser>
          <c:idx val="1"/>
          <c:order val="1"/>
          <c:tx>
            <c:strRef>
              <c:f>'IV. DSP'!$D$60</c:f>
              <c:strCache>
                <c:ptCount val="1"/>
                <c:pt idx="0">
                  <c:v>Naar school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DSP'!$B$61:$B$71</c15:sqref>
                  </c15:fullRef>
                </c:ext>
              </c:extLst>
              <c:f>'IV. DSP'!$B$61:$B$67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DSP'!$D$61:$D$71</c15:sqref>
                  </c15:fullRef>
                </c:ext>
              </c:extLst>
              <c:f>'IV. DSP'!$D$61:$D$67</c:f>
              <c:numCache>
                <c:formatCode>0%</c:formatCode>
                <c:ptCount val="7"/>
                <c:pt idx="0">
                  <c:v>0.21085744584153918</c:v>
                </c:pt>
                <c:pt idx="1">
                  <c:v>0.24969852061594419</c:v>
                </c:pt>
                <c:pt idx="2">
                  <c:v>0.28339526214526217</c:v>
                </c:pt>
                <c:pt idx="3">
                  <c:v>0.21519908275299424</c:v>
                </c:pt>
                <c:pt idx="4">
                  <c:v>0.22708271673560532</c:v>
                </c:pt>
                <c:pt idx="5">
                  <c:v>0.24698109349545808</c:v>
                </c:pt>
                <c:pt idx="6">
                  <c:v>0.21058072717647183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62-4FF1-A8D2-DBD8B58DBD01}"/>
            </c:ext>
          </c:extLst>
        </c:ser>
        <c:ser>
          <c:idx val="2"/>
          <c:order val="2"/>
          <c:tx>
            <c:strRef>
              <c:f>'IV. DSP'!$E$60</c:f>
              <c:strCache>
                <c:ptCount val="1"/>
                <c:pt idx="0">
                  <c:v>Aan het werk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DSP'!$B$61:$B$71</c15:sqref>
                  </c15:fullRef>
                </c:ext>
              </c:extLst>
              <c:f>'IV. DSP'!$B$61:$B$67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DSP'!$E$61:$E$71</c15:sqref>
                  </c15:fullRef>
                </c:ext>
              </c:extLst>
              <c:f>'IV. DSP'!$E$61:$E$67</c:f>
              <c:numCache>
                <c:formatCode>0%</c:formatCode>
                <c:ptCount val="7"/>
                <c:pt idx="0">
                  <c:v>0.333346967631167</c:v>
                </c:pt>
                <c:pt idx="1">
                  <c:v>0.31067378292628378</c:v>
                </c:pt>
                <c:pt idx="2">
                  <c:v>0.29115154521404524</c:v>
                </c:pt>
                <c:pt idx="3">
                  <c:v>0.34936828147789589</c:v>
                </c:pt>
                <c:pt idx="4">
                  <c:v>0.34457330117382245</c:v>
                </c:pt>
                <c:pt idx="5">
                  <c:v>0.304926417975388</c:v>
                </c:pt>
                <c:pt idx="6">
                  <c:v>0.38362152204705402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62-4FF1-A8D2-DBD8B58DB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978607"/>
        <c:axId val="214521695"/>
      </c:barChart>
      <c:lineChart>
        <c:grouping val="standard"/>
        <c:varyColors val="0"/>
        <c:ser>
          <c:idx val="3"/>
          <c:order val="3"/>
          <c:tx>
            <c:strRef>
              <c:f>'IV. DSP'!$F$60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DSP'!$B$61:$B$71</c15:sqref>
                  </c15:fullRef>
                </c:ext>
              </c:extLst>
              <c:f>'IV. DSP'!$B$61:$B$67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DSP'!$F$61:$F$71</c15:sqref>
                  </c15:fullRef>
                </c:ext>
              </c:extLst>
              <c:f>'IV. DSP'!$F$61:$F$67</c:f>
              <c:numCache>
                <c:formatCode>0%</c:formatCode>
                <c:ptCount val="7"/>
                <c:pt idx="0">
                  <c:v>0.42488719229495253</c:v>
                </c:pt>
                <c:pt idx="1">
                  <c:v>0.42488719229495253</c:v>
                </c:pt>
                <c:pt idx="2">
                  <c:v>0.42488719229495253</c:v>
                </c:pt>
                <c:pt idx="3">
                  <c:v>0.42488719229495253</c:v>
                </c:pt>
                <c:pt idx="4">
                  <c:v>0.42488719229495253</c:v>
                </c:pt>
                <c:pt idx="5">
                  <c:v>0.42488719229495253</c:v>
                </c:pt>
                <c:pt idx="6">
                  <c:v>0.42488719229495253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62-4FF1-A8D2-DBD8B58DB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978607"/>
        <c:axId val="214521695"/>
      </c:lineChart>
      <c:catAx>
        <c:axId val="32097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21695"/>
        <c:crosses val="autoZero"/>
        <c:auto val="1"/>
        <c:lblAlgn val="ctr"/>
        <c:lblOffset val="100"/>
        <c:noMultiLvlLbl val="0"/>
      </c:catAx>
      <c:valAx>
        <c:axId val="21452169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7860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VSV-ers na 1 jaar </a:t>
            </a:r>
            <a:r>
              <a:rPr lang="nl-NL" sz="1200" i="1">
                <a:solidFill>
                  <a:srgbClr val="C00000"/>
                </a:solidFill>
              </a:rPr>
              <a:t>gemiddelde 5 jaar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'IV. DSP'!$C$60</c:f>
              <c:strCache>
                <c:ptCount val="1"/>
                <c:pt idx="0">
                  <c:v>Nog steeds VSV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DSP'!$B$99:$B$109</c15:sqref>
                  </c15:fullRef>
                </c:ext>
              </c:extLst>
              <c:f>'IV. DSP'!$B$99:$B$107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DSP'!$C$99:$C$109</c15:sqref>
                  </c15:fullRef>
                </c:ext>
              </c:extLst>
              <c:f>'IV. DSP'!$C$99:$C$107</c:f>
              <c:numCache>
                <c:formatCode>0%</c:formatCode>
                <c:ptCount val="9"/>
                <c:pt idx="0">
                  <c:v>0.40988656616299224</c:v>
                </c:pt>
                <c:pt idx="1">
                  <c:v>0.3754117696955882</c:v>
                </c:pt>
                <c:pt idx="2">
                  <c:v>0.38445695665195867</c:v>
                </c:pt>
                <c:pt idx="3">
                  <c:v>0.37112990289198494</c:v>
                </c:pt>
                <c:pt idx="4">
                  <c:v>0.40454310089509588</c:v>
                </c:pt>
                <c:pt idx="5">
                  <c:v>0.34774669630433186</c:v>
                </c:pt>
                <c:pt idx="6">
                  <c:v>0.37654909852564789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6-46AF-9461-05AEDFB63FC8}"/>
            </c:ext>
          </c:extLst>
        </c:ser>
        <c:ser>
          <c:idx val="1"/>
          <c:order val="1"/>
          <c:tx>
            <c:strRef>
              <c:f>'IV. DSP'!$D$60</c:f>
              <c:strCache>
                <c:ptCount val="1"/>
                <c:pt idx="0">
                  <c:v>Naar school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DSP'!$B$99:$B$109</c15:sqref>
                  </c15:fullRef>
                </c:ext>
              </c:extLst>
              <c:f>'IV. DSP'!$B$99:$B$107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DSP'!$D$99:$D$109</c15:sqref>
                  </c15:fullRef>
                </c:ext>
              </c:extLst>
              <c:f>'IV. DSP'!$D$99:$D$107</c:f>
              <c:numCache>
                <c:formatCode>0%</c:formatCode>
                <c:ptCount val="9"/>
                <c:pt idx="0">
                  <c:v>0.21874694341138795</c:v>
                </c:pt>
                <c:pt idx="1">
                  <c:v>0.26672506076292685</c:v>
                </c:pt>
                <c:pt idx="2">
                  <c:v>0.21454453272230961</c:v>
                </c:pt>
                <c:pt idx="3">
                  <c:v>0.23484275353675463</c:v>
                </c:pt>
                <c:pt idx="4">
                  <c:v>0.25394973051796499</c:v>
                </c:pt>
                <c:pt idx="5">
                  <c:v>0.22990575103724406</c:v>
                </c:pt>
                <c:pt idx="6">
                  <c:v>0.22852541863543646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6-46AF-9461-05AEDFB63FC8}"/>
            </c:ext>
          </c:extLst>
        </c:ser>
        <c:ser>
          <c:idx val="2"/>
          <c:order val="2"/>
          <c:tx>
            <c:strRef>
              <c:f>'IV. DSP'!$E$60</c:f>
              <c:strCache>
                <c:ptCount val="1"/>
                <c:pt idx="0">
                  <c:v>Aan het werk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DSP'!$B$99:$B$109</c15:sqref>
                  </c15:fullRef>
                </c:ext>
              </c:extLst>
              <c:f>'IV. DSP'!$B$99:$B$107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DSP'!$E$99:$E$109</c15:sqref>
                  </c15:fullRef>
                </c:ext>
              </c:extLst>
              <c:f>'IV. DSP'!$E$99:$E$107</c:f>
              <c:numCache>
                <c:formatCode>0%</c:formatCode>
                <c:ptCount val="9"/>
                <c:pt idx="0">
                  <c:v>0.37136649042561981</c:v>
                </c:pt>
                <c:pt idx="1">
                  <c:v>0.35786316954148495</c:v>
                </c:pt>
                <c:pt idx="2">
                  <c:v>0.40099851062573172</c:v>
                </c:pt>
                <c:pt idx="3">
                  <c:v>0.39402734357126035</c:v>
                </c:pt>
                <c:pt idx="4">
                  <c:v>0.34150716858693908</c:v>
                </c:pt>
                <c:pt idx="5">
                  <c:v>0.42234755265842405</c:v>
                </c:pt>
                <c:pt idx="6">
                  <c:v>0.39492548283891565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16-46AF-9461-05AEDFB63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978607"/>
        <c:axId val="214521695"/>
      </c:barChart>
      <c:lineChart>
        <c:grouping val="standard"/>
        <c:varyColors val="0"/>
        <c:ser>
          <c:idx val="3"/>
          <c:order val="3"/>
          <c:tx>
            <c:strRef>
              <c:f>'IV. DSP'!$F$60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DSP'!$B$99:$B$109</c15:sqref>
                  </c15:fullRef>
                </c:ext>
              </c:extLst>
              <c:f>'IV. DSP'!$B$99:$B$107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DSP'!$F$99:$F$109</c15:sqref>
                  </c15:fullRef>
                </c:ext>
              </c:extLst>
              <c:f>'IV. DSP'!$F$99:$F$107</c:f>
              <c:numCache>
                <c:formatCode>0%</c:formatCode>
                <c:ptCount val="9"/>
                <c:pt idx="0">
                  <c:v>0.37974883092899103</c:v>
                </c:pt>
                <c:pt idx="1">
                  <c:v>0.37974883092899103</c:v>
                </c:pt>
                <c:pt idx="2">
                  <c:v>0.37974883092899103</c:v>
                </c:pt>
                <c:pt idx="3">
                  <c:v>0.37974883092899103</c:v>
                </c:pt>
                <c:pt idx="4">
                  <c:v>0.37974883092899103</c:v>
                </c:pt>
                <c:pt idx="5">
                  <c:v>0.37974883092899103</c:v>
                </c:pt>
                <c:pt idx="6">
                  <c:v>0.37974883092899103</c:v>
                </c:pt>
                <c:pt idx="7">
                  <c:v>0.37974883092899103</c:v>
                </c:pt>
                <c:pt idx="8">
                  <c:v>0.37974883092899103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16-46AF-9461-05AEDFB63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978607"/>
        <c:axId val="214521695"/>
      </c:lineChart>
      <c:catAx>
        <c:axId val="32097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21695"/>
        <c:crosses val="autoZero"/>
        <c:auto val="1"/>
        <c:lblAlgn val="ctr"/>
        <c:lblOffset val="100"/>
        <c:noMultiLvlLbl val="0"/>
      </c:catAx>
      <c:valAx>
        <c:axId val="21452169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7860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VSV-ers na 1 jaar </a:t>
            </a:r>
            <a:r>
              <a:rPr lang="nl-NL" sz="1200" i="1">
                <a:solidFill>
                  <a:srgbClr val="C00000"/>
                </a:solidFill>
              </a:rPr>
              <a:t>gemiddelde 5 jaar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'IV. DSP'!$C$143</c:f>
              <c:strCache>
                <c:ptCount val="1"/>
                <c:pt idx="0">
                  <c:v>Nog steeds VSV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DSP'!$B$144:$B$164</c15:sqref>
                  </c15:fullRef>
                </c:ext>
              </c:extLst>
              <c:f>'IV. DSP'!$B$144:$B$159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DSP'!$C$144:$C$164</c15:sqref>
                  </c15:fullRef>
                </c:ext>
              </c:extLst>
              <c:f>'IV. DSP'!$C$144:$C$159</c:f>
              <c:numCache>
                <c:formatCode>0%</c:formatCode>
                <c:ptCount val="16"/>
                <c:pt idx="0">
                  <c:v>0.34238281317178509</c:v>
                </c:pt>
                <c:pt idx="1">
                  <c:v>0.50268907563025211</c:v>
                </c:pt>
                <c:pt idx="2">
                  <c:v>0.39145227472495425</c:v>
                </c:pt>
                <c:pt idx="3">
                  <c:v>0.39581631362222308</c:v>
                </c:pt>
                <c:pt idx="4">
                  <c:v>0.45495049327895387</c:v>
                </c:pt>
                <c:pt idx="5">
                  <c:v>0.33096657941195606</c:v>
                </c:pt>
                <c:pt idx="6">
                  <c:v>0.36966596332729057</c:v>
                </c:pt>
                <c:pt idx="7">
                  <c:v>0.41356776556776553</c:v>
                </c:pt>
                <c:pt idx="8">
                  <c:v>0.45579558652729385</c:v>
                </c:pt>
                <c:pt idx="9">
                  <c:v>0.32615232268399874</c:v>
                </c:pt>
                <c:pt idx="10">
                  <c:v>0.38375350140056025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7-46F0-B8AF-C273427D876D}"/>
            </c:ext>
          </c:extLst>
        </c:ser>
        <c:ser>
          <c:idx val="1"/>
          <c:order val="1"/>
          <c:tx>
            <c:strRef>
              <c:f>'IV. DSP'!$D$143</c:f>
              <c:strCache>
                <c:ptCount val="1"/>
                <c:pt idx="0">
                  <c:v>Naar school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DSP'!$B$144:$B$164</c15:sqref>
                  </c15:fullRef>
                </c:ext>
              </c:extLst>
              <c:f>'IV. DSP'!$B$144:$B$159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DSP'!$D$144:$D$164</c15:sqref>
                  </c15:fullRef>
                </c:ext>
              </c:extLst>
              <c:f>'IV. DSP'!$D$144:$D$159</c:f>
              <c:numCache>
                <c:formatCode>0%</c:formatCode>
                <c:ptCount val="16"/>
                <c:pt idx="0">
                  <c:v>0.24867385117663207</c:v>
                </c:pt>
                <c:pt idx="1">
                  <c:v>0</c:v>
                </c:pt>
                <c:pt idx="2">
                  <c:v>0.27280500115947587</c:v>
                </c:pt>
                <c:pt idx="3">
                  <c:v>0.20040932502033071</c:v>
                </c:pt>
                <c:pt idx="4">
                  <c:v>0.2067659989902893</c:v>
                </c:pt>
                <c:pt idx="5">
                  <c:v>0.19744939579258186</c:v>
                </c:pt>
                <c:pt idx="6">
                  <c:v>0.23938522902399986</c:v>
                </c:pt>
                <c:pt idx="7">
                  <c:v>0.20445665445665448</c:v>
                </c:pt>
                <c:pt idx="8">
                  <c:v>0.21085744584153918</c:v>
                </c:pt>
                <c:pt idx="9">
                  <c:v>0.24706068457070862</c:v>
                </c:pt>
                <c:pt idx="10">
                  <c:v>0.29084967320261434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7-46F0-B8AF-C273427D876D}"/>
            </c:ext>
          </c:extLst>
        </c:ser>
        <c:ser>
          <c:idx val="2"/>
          <c:order val="2"/>
          <c:tx>
            <c:strRef>
              <c:f>'IV. DSP'!$E$143</c:f>
              <c:strCache>
                <c:ptCount val="1"/>
                <c:pt idx="0">
                  <c:v>Aan het werk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DSP'!$B$144:$B$164</c15:sqref>
                  </c15:fullRef>
                </c:ext>
              </c:extLst>
              <c:f>'IV. DSP'!$B$144:$B$159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DSP'!$E$144:$E$164</c15:sqref>
                  </c15:fullRef>
                </c:ext>
              </c:extLst>
              <c:f>'IV. DSP'!$E$144:$E$159</c:f>
              <c:numCache>
                <c:formatCode>0%</c:formatCode>
                <c:ptCount val="16"/>
                <c:pt idx="0">
                  <c:v>0.40894333565158281</c:v>
                </c:pt>
                <c:pt idx="1">
                  <c:v>0.49731092436974789</c:v>
                </c:pt>
                <c:pt idx="2">
                  <c:v>0.33574272411556988</c:v>
                </c:pt>
                <c:pt idx="3">
                  <c:v>0.40377436135744627</c:v>
                </c:pt>
                <c:pt idx="4">
                  <c:v>0.33828350773075683</c:v>
                </c:pt>
                <c:pt idx="5">
                  <c:v>0.47158402479546208</c:v>
                </c:pt>
                <c:pt idx="6">
                  <c:v>0.39094880764870965</c:v>
                </c:pt>
                <c:pt idx="7">
                  <c:v>0.38197557997557996</c:v>
                </c:pt>
                <c:pt idx="8">
                  <c:v>0.333346967631167</c:v>
                </c:pt>
                <c:pt idx="9">
                  <c:v>0.42678699274529264</c:v>
                </c:pt>
                <c:pt idx="10">
                  <c:v>0.32539682539682546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97-46F0-B8AF-C273427D8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978607"/>
        <c:axId val="214521695"/>
      </c:barChart>
      <c:lineChart>
        <c:grouping val="standard"/>
        <c:varyColors val="0"/>
        <c:ser>
          <c:idx val="3"/>
          <c:order val="3"/>
          <c:tx>
            <c:strRef>
              <c:f>'IV. DSP'!$F$143</c:f>
              <c:strCache>
                <c:ptCount val="1"/>
                <c:pt idx="0">
                  <c:v>Gemiddelde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DSP'!$B$144:$B$164</c15:sqref>
                  </c15:fullRef>
                </c:ext>
              </c:extLst>
              <c:f>'IV. DSP'!$B$144:$B$159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DSP'!$F$144:$F$164</c15:sqref>
                  </c15:fullRef>
                </c:ext>
              </c:extLst>
              <c:f>'IV. DSP'!$F$144:$F$159</c:f>
              <c:numCache>
                <c:formatCode>0%</c:formatCode>
                <c:ptCount val="16"/>
                <c:pt idx="0">
                  <c:v>0.40248098761752493</c:v>
                </c:pt>
                <c:pt idx="1">
                  <c:v>0.40248098761752493</c:v>
                </c:pt>
                <c:pt idx="2">
                  <c:v>0.40248098761752493</c:v>
                </c:pt>
                <c:pt idx="3">
                  <c:v>0.40248098761752493</c:v>
                </c:pt>
                <c:pt idx="4">
                  <c:v>0.40248098761752493</c:v>
                </c:pt>
                <c:pt idx="5">
                  <c:v>0.40248098761752493</c:v>
                </c:pt>
                <c:pt idx="6">
                  <c:v>0.40248098761752493</c:v>
                </c:pt>
                <c:pt idx="7">
                  <c:v>0.40248098761752493</c:v>
                </c:pt>
                <c:pt idx="8">
                  <c:v>0.40248098761752493</c:v>
                </c:pt>
                <c:pt idx="9">
                  <c:v>0.40248098761752493</c:v>
                </c:pt>
                <c:pt idx="10">
                  <c:v>0.40248098761752493</c:v>
                </c:pt>
                <c:pt idx="11">
                  <c:v>0.40248098761752493</c:v>
                </c:pt>
                <c:pt idx="12">
                  <c:v>0.40248098761752493</c:v>
                </c:pt>
                <c:pt idx="13">
                  <c:v>0.40248098761752493</c:v>
                </c:pt>
                <c:pt idx="14">
                  <c:v>0.40248098761752493</c:v>
                </c:pt>
                <c:pt idx="15">
                  <c:v>0.40248098761752493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97-46F0-B8AF-C273427D8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978607"/>
        <c:axId val="214521695"/>
      </c:lineChart>
      <c:catAx>
        <c:axId val="32097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21695"/>
        <c:crosses val="autoZero"/>
        <c:auto val="1"/>
        <c:lblAlgn val="ctr"/>
        <c:lblOffset val="100"/>
        <c:noMultiLvlLbl val="0"/>
      </c:catAx>
      <c:valAx>
        <c:axId val="21452169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7860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VSV-ers na 1 jaar </a:t>
            </a:r>
            <a:r>
              <a:rPr lang="nl-NL" sz="1200" i="1">
                <a:solidFill>
                  <a:srgbClr val="C00000"/>
                </a:solidFill>
              </a:rPr>
              <a:t>gemiddelde 5 jaar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'IV. DSP'!$C$32</c:f>
              <c:strCache>
                <c:ptCount val="1"/>
                <c:pt idx="0">
                  <c:v>Nog steeds VSV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DSP'!$B$33:$B$36</c15:sqref>
                  </c15:fullRef>
                </c:ext>
              </c:extLst>
              <c:f>'IV. DSP'!$B$35:$B$36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DSP'!$C$33:$C$36</c15:sqref>
                  </c15:fullRef>
                </c:ext>
              </c:extLst>
              <c:f>'IV. DSP'!$C$35:$C$36</c:f>
              <c:numCache>
                <c:formatCode>0%</c:formatCode>
                <c:ptCount val="2"/>
                <c:pt idx="0">
                  <c:v>0.45579558652729385</c:v>
                </c:pt>
                <c:pt idx="1">
                  <c:v>0.42488719229495253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3-4A0A-A889-C4E553954DBA}"/>
            </c:ext>
          </c:extLst>
        </c:ser>
        <c:ser>
          <c:idx val="1"/>
          <c:order val="1"/>
          <c:tx>
            <c:strRef>
              <c:f>'IV. DSP'!$D$32</c:f>
              <c:strCache>
                <c:ptCount val="1"/>
                <c:pt idx="0">
                  <c:v>Naar school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DSP'!$B$33:$B$36</c15:sqref>
                  </c15:fullRef>
                </c:ext>
              </c:extLst>
              <c:f>'IV. DSP'!$B$35:$B$36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DSP'!$D$33:$D$36</c15:sqref>
                  </c15:fullRef>
                </c:ext>
              </c:extLst>
              <c:f>'IV. DSP'!$D$35:$D$36</c:f>
              <c:numCache>
                <c:formatCode>0%</c:formatCode>
                <c:ptCount val="2"/>
                <c:pt idx="0">
                  <c:v>0.21085744584153918</c:v>
                </c:pt>
                <c:pt idx="1">
                  <c:v>0.23562898754135569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63-4A0A-A889-C4E553954DBA}"/>
            </c:ext>
          </c:extLst>
        </c:ser>
        <c:ser>
          <c:idx val="2"/>
          <c:order val="2"/>
          <c:tx>
            <c:strRef>
              <c:f>'IV. DSP'!$E$32</c:f>
              <c:strCache>
                <c:ptCount val="1"/>
                <c:pt idx="0">
                  <c:v>Aan het werk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DSP'!$B$33:$B$36</c15:sqref>
                  </c15:fullRef>
                </c:ext>
              </c:extLst>
              <c:f>'IV. DSP'!$B$35:$B$36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DSP'!$E$33:$E$36</c15:sqref>
                  </c15:fullRef>
                </c:ext>
              </c:extLst>
              <c:f>'IV. DSP'!$E$35:$E$36</c:f>
              <c:numCache>
                <c:formatCode>0%</c:formatCode>
                <c:ptCount val="2"/>
                <c:pt idx="0">
                  <c:v>0.333346967631167</c:v>
                </c:pt>
                <c:pt idx="1">
                  <c:v>0.33948382016369177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63-4A0A-A889-C4E553954DB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20978607"/>
        <c:axId val="214521695"/>
      </c:barChart>
      <c:catAx>
        <c:axId val="32097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21695"/>
        <c:crosses val="autoZero"/>
        <c:auto val="1"/>
        <c:lblAlgn val="ctr"/>
        <c:lblOffset val="100"/>
        <c:noMultiLvlLbl val="0"/>
      </c:catAx>
      <c:valAx>
        <c:axId val="214521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7860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Jeugdwerkloosheid (15-27 jaar)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1375603113252095"/>
          <c:y val="0.13443796142945313"/>
          <c:w val="0.85265619875881526"/>
          <c:h val="0.5972644828999650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'V. JWL'!$E$4</c:f>
              <c:strCache>
                <c:ptCount val="1"/>
                <c:pt idx="0">
                  <c:v>NEET: geen OW-geen Werk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JWL'!$B$5:$B$20</c15:sqref>
                  </c15:fullRef>
                </c:ext>
              </c:extLst>
              <c:f>('V. JWL'!$B$5,'V. JWL'!$B$9)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JWL'!$E$5:$E$20</c15:sqref>
                  </c15:fullRef>
                </c:ext>
              </c:extLst>
              <c:f>('V. JWL'!$E$5,'V. JWL'!$E$9)</c:f>
              <c:numCache>
                <c:formatCode>0%</c:formatCode>
                <c:ptCount val="2"/>
                <c:pt idx="0" formatCode="0.0%">
                  <c:v>6.7814854682454254E-2</c:v>
                </c:pt>
                <c:pt idx="1" formatCode="0.0%">
                  <c:v>6.7036606668886806E-2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'V. JWL'!$E$6</c15:sqref>
                  <c15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FFB1-4CEE-A5DD-21AC233965A6}"/>
                      </c:ext>
                    </c:extLst>
                  </c15:dLbl>
                </c15:categoryFilterException>
                <c15:categoryFilterException>
                  <c15:sqref>'V. JWL'!$E$10</c15:sqref>
                  <c15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FFB1-4CEE-A5DD-21AC233965A6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FBC0-4740-9753-02A0B4913863}"/>
            </c:ext>
          </c:extLst>
        </c:ser>
        <c:ser>
          <c:idx val="2"/>
          <c:order val="1"/>
          <c:tx>
            <c:strRef>
              <c:f>'V. JWL'!$C$4</c:f>
              <c:strCache>
                <c:ptCount val="1"/>
                <c:pt idx="0">
                  <c:v>In onderwijs (OW)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JWL'!$B$5:$B$20</c15:sqref>
                  </c15:fullRef>
                </c:ext>
              </c:extLst>
              <c:f>('V. JWL'!$B$5,'V. JWL'!$B$9)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JWL'!$C$5:$C$20</c15:sqref>
                  </c15:fullRef>
                </c:ext>
              </c:extLst>
              <c:f>('V. JWL'!$C$5,'V. JWL'!$C$9)</c:f>
              <c:numCache>
                <c:formatCode>0%</c:formatCode>
                <c:ptCount val="2"/>
                <c:pt idx="0">
                  <c:v>0.56297093649085039</c:v>
                </c:pt>
                <c:pt idx="1">
                  <c:v>0.57718263656386248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C0-4740-9753-02A0B4913863}"/>
            </c:ext>
          </c:extLst>
        </c:ser>
        <c:ser>
          <c:idx val="0"/>
          <c:order val="2"/>
          <c:tx>
            <c:strRef>
              <c:f>'V. JWL'!$D$4</c:f>
              <c:strCache>
                <c:ptCount val="1"/>
                <c:pt idx="0">
                  <c:v>Aan het werk (geen OW)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JWL'!$B$5:$B$20</c15:sqref>
                  </c15:fullRef>
                </c:ext>
              </c:extLst>
              <c:f>('V. JWL'!$B$5,'V. JWL'!$B$9)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JWL'!$D$5:$D$20</c15:sqref>
                  </c15:fullRef>
                </c:ext>
              </c:extLst>
              <c:f>('V. JWL'!$D$5,'V. JWL'!$D$9)</c:f>
              <c:numCache>
                <c:formatCode>0%</c:formatCode>
                <c:ptCount val="2"/>
                <c:pt idx="0">
                  <c:v>0.36921420882669537</c:v>
                </c:pt>
                <c:pt idx="1">
                  <c:v>0.35578075676725079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'V. JWL'!$D$6</c15:sqref>
                  <c15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FB1-4CEE-A5DD-21AC233965A6}"/>
                      </c:ext>
                    </c:extLst>
                  </c15:dLbl>
                </c15:categoryFilterException>
                <c15:categoryFilterException>
                  <c15:sqref>'V. JWL'!$D$10</c15:sqref>
                  <c15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FFB1-4CEE-A5DD-21AC233965A6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FBC0-4740-9753-02A0B4913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lineChart>
        <c:grouping val="standard"/>
        <c:varyColors val="0"/>
        <c:ser>
          <c:idx val="3"/>
          <c:order val="3"/>
          <c:tx>
            <c:strRef>
              <c:f>'V. JWL'!$I$4</c:f>
              <c:strCache>
                <c:ptCount val="1"/>
                <c:pt idx="0">
                  <c:v>Landelijk NEET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JWL'!$B$5:$B$20</c15:sqref>
                  </c15:fullRef>
                </c:ext>
              </c:extLst>
              <c:f>('V. JWL'!$B$5,'V. JWL'!$B$9)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JWL'!$I$5:$I$20</c15:sqref>
                  </c15:fullRef>
                </c:ext>
              </c:extLst>
              <c:f>('V. JWL'!$I$5,'V. JWL'!$I$9)</c:f>
              <c:numCache>
                <c:formatCode>0%</c:formatCode>
                <c:ptCount val="2"/>
                <c:pt idx="0">
                  <c:v>8.60919627300962E-2</c:v>
                </c:pt>
                <c:pt idx="1">
                  <c:v>8.60919627300962E-2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9-4537-B626-24A19F61B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25855"/>
        <c:axId val="323182047"/>
      </c:line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440389762389967E-3"/>
          <c:y val="0.85702900885650202"/>
          <c:w val="0.99400252737751871"/>
          <c:h val="0.11115609870507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 (15-27 jaar)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9.1607738444581227E-2"/>
          <c:y val="0.1605593570804289"/>
          <c:w val="0.87714628752200863"/>
          <c:h val="0.5807570662923856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'V. JWL'!$E$66</c:f>
              <c:strCache>
                <c:ptCount val="1"/>
                <c:pt idx="0">
                  <c:v>Zonder uitk of uwv inschr.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C87D982-F8D0-4D2F-8171-E075CA56009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BC2-4BC1-9315-893B3FD232A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2C8F3E4-90AB-4607-96AA-6104EF6BDDC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BC2-4BC1-9315-893B3FD232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JWL'!$B$67:$B$68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JWL'!$E$67:$E$70</c15:sqref>
                  </c15:fullRef>
                </c:ext>
              </c:extLst>
              <c:f>'V. JWL'!$E$67:$E$68</c:f>
              <c:numCache>
                <c:formatCode>0%</c:formatCode>
                <c:ptCount val="2"/>
                <c:pt idx="0">
                  <c:v>3.7674919268030141E-2</c:v>
                </c:pt>
                <c:pt idx="1">
                  <c:v>3.9284221178403807E-2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JWL'!$H$67:$H$70</c15:f>
                <c15:dlblRangeCache>
                  <c:ptCount val="4"/>
                  <c:pt idx="0">
                    <c:v>56%</c:v>
                  </c:pt>
                  <c:pt idx="1">
                    <c:v>59%</c:v>
                  </c:pt>
                  <c:pt idx="2">
                    <c:v>56%</c:v>
                  </c:pt>
                  <c:pt idx="3">
                    <c:v>58%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3BC2-4BC1-9315-893B3FD232A9}"/>
            </c:ext>
          </c:extLst>
        </c:ser>
        <c:ser>
          <c:idx val="1"/>
          <c:order val="1"/>
          <c:tx>
            <c:strRef>
              <c:f>'V. JWL'!$C$66</c:f>
              <c:strCache>
                <c:ptCount val="1"/>
                <c:pt idx="0">
                  <c:v>Met uitkering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32B49AD-D607-490D-B32C-1016100ADB0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BC2-4BC1-9315-893B3FD232A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03F298C-2978-4BC1-9965-9F31D4C9679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BC2-4BC1-9315-893B3FD232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JWL'!$B$67:$B$68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JWL'!$C$67:$C$70</c15:sqref>
                  </c15:fullRef>
                </c:ext>
              </c:extLst>
              <c:f>'V. JWL'!$C$67:$C$68</c:f>
              <c:numCache>
                <c:formatCode>0%</c:formatCode>
                <c:ptCount val="2"/>
                <c:pt idx="0">
                  <c:v>2.9063509149623249E-2</c:v>
                </c:pt>
                <c:pt idx="1">
                  <c:v>2.7345895886324193E-2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JWL'!$F$67:$F$70</c15:f>
                <c15:dlblRangeCache>
                  <c:ptCount val="4"/>
                  <c:pt idx="0">
                    <c:v>43%</c:v>
                  </c:pt>
                  <c:pt idx="1">
                    <c:v>41%</c:v>
                  </c:pt>
                  <c:pt idx="2">
                    <c:v>41%</c:v>
                  </c:pt>
                  <c:pt idx="3">
                    <c:v>39%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3BC2-4BC1-9315-893B3FD232A9}"/>
            </c:ext>
          </c:extLst>
        </c:ser>
        <c:ser>
          <c:idx val="0"/>
          <c:order val="2"/>
          <c:tx>
            <c:strRef>
              <c:f>'V. JWL'!$D$66</c:f>
              <c:strCache>
                <c:ptCount val="1"/>
                <c:pt idx="0">
                  <c:v>Werkzoekend (UWV, zonder uitk)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1074815595363539E-3"/>
                  <c:y val="-4.1666666666666664E-2"/>
                </c:manualLayout>
              </c:layout>
              <c:tx>
                <c:rich>
                  <a:bodyPr/>
                  <a:lstStyle/>
                  <a:p>
                    <a:fld id="{90438C97-B91F-4B9C-B13D-E200AF4AD70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3BC2-4BC1-9315-893B3FD232A9}"/>
                </c:ext>
              </c:extLst>
            </c:dLbl>
            <c:dLbl>
              <c:idx val="1"/>
              <c:layout>
                <c:manualLayout>
                  <c:x val="0"/>
                  <c:y val="-3.7037037037037077E-2"/>
                </c:manualLayout>
              </c:layout>
              <c:tx>
                <c:rich>
                  <a:bodyPr/>
                  <a:lstStyle/>
                  <a:p>
                    <a:fld id="{6F89529A-4CE8-4F32-8B08-40E3ED1AB67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3BC2-4BC1-9315-893B3FD232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JWL'!$B$67:$B$68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JWL'!$D$67:$D$70</c15:sqref>
                  </c15:fullRef>
                </c:ext>
              </c:extLst>
              <c:f>'V. JWL'!$D$67:$D$68</c:f>
              <c:numCache>
                <c:formatCode>0%</c:formatCode>
                <c:ptCount val="2"/>
                <c:pt idx="0">
                  <c:v>1.076426264800861E-3</c:v>
                </c:pt>
                <c:pt idx="1">
                  <c:v>4.0648960415881077E-4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JWL'!$G$67:$G$70</c15:f>
                <c15:dlblRangeCache>
                  <c:ptCount val="4"/>
                  <c:pt idx="0">
                    <c:v>2%</c:v>
                  </c:pt>
                  <c:pt idx="1">
                    <c:v>1%</c:v>
                  </c:pt>
                  <c:pt idx="2">
                    <c:v>3%</c:v>
                  </c:pt>
                  <c:pt idx="3">
                    <c:v>3%</c:v>
                  </c:pt>
                </c15:dlblRangeCache>
              </c15:datalabelsRange>
            </c:ext>
            <c:ext xmlns:c15="http://schemas.microsoft.com/office/drawing/2012/chart" uri="{02D57815-91ED-43cb-92C2-25804820EDAC}">
              <c15:categoryFilterExceptions>
                <c15:categoryFilterException>
                  <c15:sqref>'V. JWL'!$D$69</c15:sqref>
                  <c15:dLbl>
                    <c:idx val="1"/>
                    <c:layout>
                      <c:manualLayout>
                        <c:x val="2.1074815595362767E-3"/>
                        <c:y val="-3.7037037037037035E-2"/>
                      </c:manualLayout>
                    </c:layout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2-45C7-428C-9D9E-037CDE542A7E}"/>
                      </c:ext>
                    </c:extLst>
                  </c15:dLbl>
                </c15:categoryFilterException>
                <c15:categoryFilterException>
                  <c15:sqref>'V. JWL'!$D$70</c15:sqref>
                  <c15:dLbl>
                    <c:idx val="1"/>
                    <c:layout>
                      <c:manualLayout>
                        <c:x val="-2.1074815595363539E-3"/>
                        <c:y val="-4.1666666666666664E-2"/>
                      </c:manualLayout>
                    </c:layout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3-45C7-428C-9D9E-037CDE542A7E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9-3BC2-4BC1-9315-893B3FD23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lineChart>
        <c:grouping val="standard"/>
        <c:varyColors val="0"/>
        <c:ser>
          <c:idx val="3"/>
          <c:order val="3"/>
          <c:tx>
            <c:strRef>
              <c:f>'V. JWL'!$I$66</c:f>
              <c:strCache>
                <c:ptCount val="1"/>
                <c:pt idx="0">
                  <c:v>Landelijk zonder uitk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12700" cap="rnd">
                <a:solidFill>
                  <a:srgbClr val="0070C0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3BC2-4BC1-9315-893B3FD232A9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JWL'!$B$67:$B$68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JWL'!$I$67:$I$70</c15:sqref>
                  </c15:fullRef>
                </c:ext>
              </c:extLst>
              <c:f>'V. JWL'!$I$67:$I$68</c:f>
              <c:numCache>
                <c:formatCode>0%</c:formatCode>
                <c:ptCount val="2"/>
                <c:pt idx="0">
                  <c:v>5.6851753655026135E-2</c:v>
                </c:pt>
                <c:pt idx="1">
                  <c:v>5.6851753655026135E-2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'V. JWL'!$I$69</c15:sqref>
                  <c15:spPr xmlns:c15="http://schemas.microsoft.com/office/drawing/2012/chart">
                    <a:ln w="12700" cap="rnd">
                      <a:solidFill>
                        <a:srgbClr val="0070C0"/>
                      </a:solidFill>
                      <a:prstDash val="dash"/>
                      <a:round/>
                    </a:ln>
                    <a:effectLst/>
                  </c15:spPr>
                  <c15:bubble3D val="0"/>
                  <c15:marker>
                    <c:symbol val="none"/>
                  </c15:marker>
                </c15:categoryFilterException>
                <c15:categoryFilterException>
                  <c15:sqref>'V. JWL'!$I$70</c15:sqref>
                  <c15:spPr xmlns:c15="http://schemas.microsoft.com/office/drawing/2012/chart">
                    <a:ln w="12700" cap="rnd">
                      <a:solidFill>
                        <a:srgbClr val="0070C0"/>
                      </a:solidFill>
                      <a:prstDash val="dash"/>
                      <a:round/>
                    </a:ln>
                    <a:effectLst/>
                  </c15:spPr>
                  <c15:bubble3D val="0"/>
                  <c15:marker>
                    <c:symbol val="none"/>
                  </c15:marke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F-3BC2-4BC1-9315-893B3FD23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25855"/>
        <c:axId val="323182047"/>
      </c:line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293519980164003"/>
          <c:w val="1"/>
          <c:h val="9.85673879653408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NEET:</a:t>
            </a:r>
            <a:r>
              <a:rPr lang="nl-NL" sz="1200" i="1" baseline="0"/>
              <a:t> </a:t>
            </a:r>
            <a:r>
              <a:rPr lang="nl-NL" sz="1200" i="1"/>
              <a:t>Geen</a:t>
            </a:r>
            <a:r>
              <a:rPr lang="nl-NL" sz="1200" i="1" baseline="0"/>
              <a:t> onderwijs en geen werk </a:t>
            </a:r>
            <a:r>
              <a:rPr lang="nl-NL" sz="1200" i="1"/>
              <a:t>(15-27 jaar)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'V. JWL'!$E$154</c:f>
              <c:strCache>
                <c:ptCount val="1"/>
                <c:pt idx="0">
                  <c:v>Inactief/ niet in beeld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8BB101D-65E9-4090-BC3D-CAB0A233808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A801-42FD-A8AD-8535CF6AF78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E382CD8-5C23-48C6-9DDD-7A2B7BFE980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A801-42FD-A8AD-8535CF6AF78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42A768B-162F-4748-AD77-0AB0B7C24BB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A801-42FD-A8AD-8535CF6AF78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FB26A02-9000-43F5-A4BB-ED99A9DFFE6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A801-42FD-A8AD-8535CF6AF78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476E3AA-CEBB-45EF-B690-3EB153FDABF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A801-42FD-A8AD-8535CF6AF78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780771F-548F-43C7-A622-4E293A9E765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A801-42FD-A8AD-8535CF6AF78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58060F2-1168-41FD-B16F-E24F2CDF20C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7D6-4059-A7CF-65D50FBC5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JWL'!$B$155:$B$165</c15:sqref>
                  </c15:fullRef>
                </c:ext>
              </c:extLst>
              <c:f>'V. JWL'!$B$155:$B$161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JWL'!$E$155:$E$165</c15:sqref>
                  </c15:fullRef>
                </c:ext>
              </c:extLst>
              <c:f>'V. JWL'!$E$155:$E$161</c:f>
              <c:numCache>
                <c:formatCode>0%</c:formatCode>
                <c:ptCount val="7"/>
                <c:pt idx="0">
                  <c:v>4.5493934142114383E-2</c:v>
                </c:pt>
                <c:pt idx="1">
                  <c:v>4.7361299052774017E-2</c:v>
                </c:pt>
                <c:pt idx="2">
                  <c:v>4.1832669322709161E-2</c:v>
                </c:pt>
                <c:pt idx="3">
                  <c:v>4.5758928571428568E-2</c:v>
                </c:pt>
                <c:pt idx="4">
                  <c:v>5.526826115061409E-2</c:v>
                </c:pt>
                <c:pt idx="5">
                  <c:v>6.3004846526655903E-2</c:v>
                </c:pt>
                <c:pt idx="6">
                  <c:v>5.9701492537313432E-2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JWL'!$H$155:$H$165</c15:f>
                <c15:dlblRangeCache>
                  <c:ptCount val="11"/>
                  <c:pt idx="0">
                    <c:v>56%</c:v>
                  </c:pt>
                  <c:pt idx="1">
                    <c:v>54%</c:v>
                  </c:pt>
                  <c:pt idx="2">
                    <c:v>46%</c:v>
                  </c:pt>
                  <c:pt idx="3">
                    <c:v>53%</c:v>
                  </c:pt>
                  <c:pt idx="4">
                    <c:v>69%</c:v>
                  </c:pt>
                  <c:pt idx="5">
                    <c:v>70%</c:v>
                  </c:pt>
                  <c:pt idx="6">
                    <c:v>59%</c:v>
                  </c:pt>
                  <c:pt idx="7">
                    <c:v>61%</c:v>
                  </c:pt>
                  <c:pt idx="8">
                    <c:v>52%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A801-42FD-A8AD-8535CF6AF787}"/>
            </c:ext>
          </c:extLst>
        </c:ser>
        <c:ser>
          <c:idx val="2"/>
          <c:order val="1"/>
          <c:tx>
            <c:strRef>
              <c:f>'V. JWL'!$C$154</c:f>
              <c:strCache>
                <c:ptCount val="1"/>
                <c:pt idx="0">
                  <c:v>Met uitkering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878E8AA-DB85-42AF-B555-A377B9D2D5C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A801-42FD-A8AD-8535CF6AF78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A5CDB1A-55CB-4900-85D9-D84A3EAA28E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A801-42FD-A8AD-8535CF6AF78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FC43EB2-3999-446E-9541-7491B6C16E2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A801-42FD-A8AD-8535CF6AF78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3E5AAFE-77CC-4D20-82FC-5C598DE7B5C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A801-42FD-A8AD-8535CF6AF78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7AF58F2-62E0-44D5-ABBA-D5F55207CE1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A801-42FD-A8AD-8535CF6AF78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A484116-CA3E-46AA-96EF-27ECF6124E3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A801-42FD-A8AD-8535CF6AF78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FF391DD-EA99-4F28-B882-12560AB0924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7D6-4059-A7CF-65D50FBC5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JWL'!$B$155:$B$165</c15:sqref>
                  </c15:fullRef>
                </c:ext>
              </c:extLst>
              <c:f>'V. JWL'!$B$155:$B$161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JWL'!$C$155:$C$165</c15:sqref>
                  </c15:fullRef>
                </c:ext>
              </c:extLst>
              <c:f>'V. JWL'!$C$155:$C$161</c:f>
              <c:numCache>
                <c:formatCode>0%</c:formatCode>
                <c:ptCount val="7"/>
                <c:pt idx="0">
                  <c:v>3.292894280762565E-2</c:v>
                </c:pt>
                <c:pt idx="1">
                  <c:v>3.7212449255751012E-2</c:v>
                </c:pt>
                <c:pt idx="2">
                  <c:v>4.5816733067729085E-2</c:v>
                </c:pt>
                <c:pt idx="3">
                  <c:v>3.90625E-2</c:v>
                </c:pt>
                <c:pt idx="4">
                  <c:v>2.2947640594699416E-2</c:v>
                </c:pt>
                <c:pt idx="5">
                  <c:v>2.5040387722132473E-2</c:v>
                </c:pt>
                <c:pt idx="6">
                  <c:v>3.9348710990502037E-2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JWL'!$F$155:$F$165</c15:f>
                <c15:dlblRangeCache>
                  <c:ptCount val="11"/>
                  <c:pt idx="0">
                    <c:v>41%</c:v>
                  </c:pt>
                  <c:pt idx="1">
                    <c:v>43%</c:v>
                  </c:pt>
                  <c:pt idx="2">
                    <c:v>50%</c:v>
                  </c:pt>
                  <c:pt idx="3">
                    <c:v>45%</c:v>
                  </c:pt>
                  <c:pt idx="4">
                    <c:v>29%</c:v>
                  </c:pt>
                  <c:pt idx="5">
                    <c:v>28%</c:v>
                  </c:pt>
                  <c:pt idx="6">
                    <c:v>39%</c:v>
                  </c:pt>
                  <c:pt idx="7">
                    <c:v>36%</c:v>
                  </c:pt>
                  <c:pt idx="8">
                    <c:v>45%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A801-42FD-A8AD-8535CF6AF787}"/>
            </c:ext>
          </c:extLst>
        </c:ser>
        <c:ser>
          <c:idx val="1"/>
          <c:order val="2"/>
          <c:tx>
            <c:strRef>
              <c:f>'V. JWL'!$D$154</c:f>
              <c:strCache>
                <c:ptCount val="1"/>
                <c:pt idx="0">
                  <c:v>Werkzoekend (UWV, zonder uitk)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2.5782688766114215E-2"/>
                </c:manualLayout>
              </c:layout>
              <c:tx>
                <c:rich>
                  <a:bodyPr/>
                  <a:lstStyle/>
                  <a:p>
                    <a:fld id="{EFD8D6FA-F7C5-490C-8919-4672F398EE4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A801-42FD-A8AD-8535CF6AF787}"/>
                </c:ext>
              </c:extLst>
            </c:dLbl>
            <c:dLbl>
              <c:idx val="1"/>
              <c:layout>
                <c:manualLayout>
                  <c:x val="2.1074815595363539E-3"/>
                  <c:y val="-3.6832412523020289E-2"/>
                </c:manualLayout>
              </c:layout>
              <c:tx>
                <c:rich>
                  <a:bodyPr/>
                  <a:lstStyle/>
                  <a:p>
                    <a:fld id="{E44D7AB4-9CFF-47D6-B61F-D745219286D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A801-42FD-A8AD-8535CF6AF787}"/>
                </c:ext>
              </c:extLst>
            </c:dLbl>
            <c:dLbl>
              <c:idx val="2"/>
              <c:layout>
                <c:manualLayout>
                  <c:x val="0"/>
                  <c:y val="-3.3149171270718231E-2"/>
                </c:manualLayout>
              </c:layout>
              <c:tx>
                <c:rich>
                  <a:bodyPr/>
                  <a:lstStyle/>
                  <a:p>
                    <a:fld id="{37C038A7-FDBD-48EC-A4C1-6FE99542658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A801-42FD-A8AD-8535CF6AF787}"/>
                </c:ext>
              </c:extLst>
            </c:dLbl>
            <c:dLbl>
              <c:idx val="3"/>
              <c:layout>
                <c:manualLayout>
                  <c:x val="2.1074815595363539E-3"/>
                  <c:y val="-3.3149171270718265E-2"/>
                </c:manualLayout>
              </c:layout>
              <c:tx>
                <c:rich>
                  <a:bodyPr/>
                  <a:lstStyle/>
                  <a:p>
                    <a:fld id="{E7C253FD-68F6-4929-BF44-6ADD26C348B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A801-42FD-A8AD-8535CF6AF787}"/>
                </c:ext>
              </c:extLst>
            </c:dLbl>
            <c:dLbl>
              <c:idx val="4"/>
              <c:layout>
                <c:manualLayout>
                  <c:x val="4.2149631190725534E-3"/>
                  <c:y val="-2.2099447513812154E-2"/>
                </c:manualLayout>
              </c:layout>
              <c:tx>
                <c:rich>
                  <a:bodyPr/>
                  <a:lstStyle/>
                  <a:p>
                    <a:fld id="{C6E841DC-3C2C-4C5B-AC3C-4EE80DB11FD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A801-42FD-A8AD-8535CF6AF787}"/>
                </c:ext>
              </c:extLst>
            </c:dLbl>
            <c:dLbl>
              <c:idx val="5"/>
              <c:layout>
                <c:manualLayout>
                  <c:x val="0"/>
                  <c:y val="-2.5782688766114215E-2"/>
                </c:manualLayout>
              </c:layout>
              <c:tx>
                <c:rich>
                  <a:bodyPr/>
                  <a:lstStyle/>
                  <a:p>
                    <a:fld id="{1EC1D43C-D1A7-48CB-840A-066FCB15565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A801-42FD-A8AD-8535CF6AF78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69A905A-E417-47A4-80B5-BCAFD6C2343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97D6-4059-A7CF-65D50FBC5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JWL'!$B$155:$B$165</c15:sqref>
                  </c15:fullRef>
                </c:ext>
              </c:extLst>
              <c:f>'V. JWL'!$B$155:$B$161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JWL'!$D$155:$D$165</c15:sqref>
                  </c15:fullRef>
                </c:ext>
              </c:extLst>
              <c:f>'V. JWL'!$D$155:$D$161</c:f>
              <c:numCache>
                <c:formatCode>0%</c:formatCode>
                <c:ptCount val="7"/>
                <c:pt idx="0">
                  <c:v>2.5996533795493936E-3</c:v>
                </c:pt>
                <c:pt idx="1">
                  <c:v>2.7063599458728013E-3</c:v>
                </c:pt>
                <c:pt idx="2">
                  <c:v>3.9840637450199202E-3</c:v>
                </c:pt>
                <c:pt idx="3">
                  <c:v>2.232142857142857E-3</c:v>
                </c:pt>
                <c:pt idx="4">
                  <c:v>2.2624434389140274E-3</c:v>
                </c:pt>
                <c:pt idx="5">
                  <c:v>2.4232633279483036E-3</c:v>
                </c:pt>
                <c:pt idx="6">
                  <c:v>1.3568521031207597E-3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JWL'!$G$155:$G$165</c15:f>
                <c15:dlblRangeCache>
                  <c:ptCount val="11"/>
                  <c:pt idx="0">
                    <c:v>3%</c:v>
                  </c:pt>
                  <c:pt idx="1">
                    <c:v>3%</c:v>
                  </c:pt>
                  <c:pt idx="2">
                    <c:v>4%</c:v>
                  </c:pt>
                  <c:pt idx="3">
                    <c:v>3%</c:v>
                  </c:pt>
                  <c:pt idx="4">
                    <c:v>3%</c:v>
                  </c:pt>
                  <c:pt idx="5">
                    <c:v>3%</c:v>
                  </c:pt>
                  <c:pt idx="6">
                    <c:v>1%</c:v>
                  </c:pt>
                  <c:pt idx="7">
                    <c:v>4%</c:v>
                  </c:pt>
                  <c:pt idx="8">
                    <c:v>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A801-42FD-A8AD-8535CF6AF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lineChart>
        <c:grouping val="standard"/>
        <c:varyColors val="0"/>
        <c:ser>
          <c:idx val="3"/>
          <c:order val="3"/>
          <c:tx>
            <c:strRef>
              <c:f>'V. JWL'!$I$154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JWL'!$B$155:$B$165</c15:sqref>
                  </c15:fullRef>
                </c:ext>
              </c:extLst>
              <c:f>'V. JWL'!$B$155:$B$161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JWL'!$I$155:$I$165</c15:sqref>
                  </c15:fullRef>
                </c:ext>
              </c:extLst>
              <c:f>'V. JWL'!$I$155:$I$161</c:f>
              <c:numCache>
                <c:formatCode>0%</c:formatCode>
                <c:ptCount val="7"/>
                <c:pt idx="0">
                  <c:v>5.1177905028216418E-2</c:v>
                </c:pt>
                <c:pt idx="1">
                  <c:v>5.1177905028216418E-2</c:v>
                </c:pt>
                <c:pt idx="2">
                  <c:v>5.1177905028216418E-2</c:v>
                </c:pt>
                <c:pt idx="3">
                  <c:v>5.1177905028216418E-2</c:v>
                </c:pt>
                <c:pt idx="4">
                  <c:v>5.1177905028216418E-2</c:v>
                </c:pt>
                <c:pt idx="5">
                  <c:v>5.1177905028216418E-2</c:v>
                </c:pt>
                <c:pt idx="6">
                  <c:v>5.1177905028216418E-2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01-42FD-A8AD-8535CF6AF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25855"/>
        <c:axId val="323182047"/>
      </c:line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NEET:</a:t>
            </a:r>
            <a:r>
              <a:rPr lang="nl-NL" sz="1200" i="1" baseline="0"/>
              <a:t> </a:t>
            </a:r>
            <a:r>
              <a:rPr lang="nl-NL" sz="1200" i="1"/>
              <a:t>Geen</a:t>
            </a:r>
            <a:r>
              <a:rPr lang="nl-NL" sz="1200" i="1" baseline="0"/>
              <a:t> onderwijs en geen werk </a:t>
            </a:r>
            <a:r>
              <a:rPr lang="nl-NL" sz="1200" i="1"/>
              <a:t>(15-27 jaar)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'V. JWL'!$E$193</c:f>
              <c:strCache>
                <c:ptCount val="1"/>
                <c:pt idx="0">
                  <c:v>Inactief/ niet in beeld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9759F85-B96C-4316-9E44-28843F318A0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A273-4179-B8B8-A65E50D985E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7BB850C-FE5F-490B-947D-E9C0C551E93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A273-4179-B8B8-A65E50D985E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1EB9BA2-FE2E-499F-8CE7-C7E245F55D2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A273-4179-B8B8-A65E50D985E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27390BE-13A0-4619-B8BB-2FC2B4F6491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A273-4179-B8B8-A65E50D985E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3E3F7A6-3EEB-4EB8-9BC1-329E794AF3A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A273-4179-B8B8-A65E50D985E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33A1226-7833-41C2-AE3E-3A95A52E143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A273-4179-B8B8-A65E50D985E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4B0E455-F579-4DD2-8EBB-055CE17921A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A273-4179-B8B8-A65E50D985E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7947B07-4248-489D-BDE8-7E899D92E95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A273-4179-B8B8-A65E50D985E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A051F79-5226-4E34-BD81-C84CC0A2731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A273-4179-B8B8-A65E50D985E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05586DA-08C1-4A4E-A85D-57D363B60BE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A273-4179-B8B8-A65E50D985E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F3037DD-6A2E-4FA6-9FB6-F1AACEE6527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A273-4179-B8B8-A65E50D985E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EB16E43-C8F3-43FF-8408-C379E364D4F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1888-4F0E-97E5-A5655F59661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7C7400F-BCD8-430C-A23D-97B8C15277D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1888-4F0E-97E5-A5655F59661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A8F44AF-4840-42D7-A0DA-0A140C5CBC7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1888-4F0E-97E5-A5655F59661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43DC91A-B2E8-4D63-ACE3-3802E948E6E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888-4F0E-97E5-A5655F59661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1214498-7A16-4E68-8342-71DA0E88272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888-4F0E-97E5-A5655F596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JWL'!$B$194:$B$214</c15:sqref>
                  </c15:fullRef>
                </c:ext>
              </c:extLst>
              <c:f>'V. JWL'!$B$194:$B$209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JWL'!$E$194:$E$214</c15:sqref>
                  </c15:fullRef>
                </c:ext>
              </c:extLst>
              <c:f>'V. JWL'!$E$194:$E$209</c:f>
              <c:numCache>
                <c:formatCode>0%</c:formatCode>
                <c:ptCount val="16"/>
                <c:pt idx="0">
                  <c:v>2.7139874739039668E-2</c:v>
                </c:pt>
                <c:pt idx="1">
                  <c:v>2.3668639053254437E-2</c:v>
                </c:pt>
                <c:pt idx="2">
                  <c:v>4.0511727078891259E-2</c:v>
                </c:pt>
                <c:pt idx="3">
                  <c:v>3.6605657237936774E-2</c:v>
                </c:pt>
                <c:pt idx="4">
                  <c:v>3.3789219629927592E-2</c:v>
                </c:pt>
                <c:pt idx="5">
                  <c:v>3.2338308457711441E-2</c:v>
                </c:pt>
                <c:pt idx="6">
                  <c:v>2.6385224274406333E-2</c:v>
                </c:pt>
                <c:pt idx="7">
                  <c:v>4.3186895011169027E-2</c:v>
                </c:pt>
                <c:pt idx="8">
                  <c:v>4.5493934142114383E-2</c:v>
                </c:pt>
                <c:pt idx="9">
                  <c:v>3.3419023136246784E-2</c:v>
                </c:pt>
                <c:pt idx="10">
                  <c:v>6.0109289617486336E-2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JWL'!$H$194:$H$214</c15:f>
                <c15:dlblRangeCache>
                  <c:ptCount val="21"/>
                  <c:pt idx="0">
                    <c:v>50%</c:v>
                  </c:pt>
                  <c:pt idx="1">
                    <c:v>57%</c:v>
                  </c:pt>
                  <c:pt idx="2">
                    <c:v>63%</c:v>
                  </c:pt>
                  <c:pt idx="3">
                    <c:v>58%</c:v>
                  </c:pt>
                  <c:pt idx="4">
                    <c:v>55%</c:v>
                  </c:pt>
                  <c:pt idx="5">
                    <c:v>54%</c:v>
                  </c:pt>
                  <c:pt idx="6">
                    <c:v>51%</c:v>
                  </c:pt>
                  <c:pt idx="7">
                    <c:v>53%</c:v>
                  </c:pt>
                  <c:pt idx="8">
                    <c:v>56%</c:v>
                  </c:pt>
                  <c:pt idx="9">
                    <c:v>59%</c:v>
                  </c:pt>
                  <c:pt idx="10">
                    <c:v>71%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A273-4179-B8B8-A65E50D985E7}"/>
            </c:ext>
          </c:extLst>
        </c:ser>
        <c:ser>
          <c:idx val="0"/>
          <c:order val="1"/>
          <c:tx>
            <c:strRef>
              <c:f>'V. JWL'!$C$193</c:f>
              <c:strCache>
                <c:ptCount val="1"/>
                <c:pt idx="0">
                  <c:v>Met uitkering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E6F422D-4388-4722-9116-8A7874C3CEC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A273-4179-B8B8-A65E50D985E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40051DE-F213-4ED6-90D3-34BCD58AF5C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A273-4179-B8B8-A65E50D985E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2C76A94-26B7-47EA-B18F-622E19D261A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A273-4179-B8B8-A65E50D985E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E5FE366-1AAB-4CF7-9A08-59711398DDF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A273-4179-B8B8-A65E50D985E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3394CED-93C6-4CA4-9DAB-F5B5CE76DA4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A273-4179-B8B8-A65E50D985E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D514A9C-5C57-4B78-95B8-C4359F68770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A273-4179-B8B8-A65E50D985E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A6F6770-309E-460F-86FA-6B89E70564B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A273-4179-B8B8-A65E50D985E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3214723-141B-4DC2-A7D9-5A44C555163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A273-4179-B8B8-A65E50D985E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BCF5262-77E1-45ED-A88B-4069D806FE9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A273-4179-B8B8-A65E50D985E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0534677-FF95-4D5E-A8DC-FA5AE8391FA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A273-4179-B8B8-A65E50D985E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8F707A9-E4E9-4830-AAA8-2052682D568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A273-4179-B8B8-A65E50D985E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8195309-33CA-4491-8066-5589A05073F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1888-4F0E-97E5-A5655F59661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0186946-B0AA-4297-B57A-C86881A0714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888-4F0E-97E5-A5655F59661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CD45977-BBB8-4309-A832-A57AE336496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888-4F0E-97E5-A5655F59661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4BCFC0B-D0FC-44A3-8C7A-50CE69504D1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888-4F0E-97E5-A5655F59661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6B994BFA-4A79-4B60-897E-E315AEC56BB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888-4F0E-97E5-A5655F596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JWL'!$B$194:$B$214</c15:sqref>
                  </c15:fullRef>
                </c:ext>
              </c:extLst>
              <c:f>'V. JWL'!$B$194:$B$209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JWL'!$C$194:$C$214</c15:sqref>
                  </c15:fullRef>
                </c:ext>
              </c:extLst>
              <c:f>'V. JWL'!$C$194:$C$209</c:f>
              <c:numCache>
                <c:formatCode>0%</c:formatCode>
                <c:ptCount val="16"/>
                <c:pt idx="0">
                  <c:v>2.5052192066805846E-2</c:v>
                </c:pt>
                <c:pt idx="1">
                  <c:v>1.7751479289940829E-2</c:v>
                </c:pt>
                <c:pt idx="2">
                  <c:v>2.3454157782515993E-2</c:v>
                </c:pt>
                <c:pt idx="3">
                  <c:v>2.4958402662229616E-2</c:v>
                </c:pt>
                <c:pt idx="4">
                  <c:v>2.6548672566371681E-2</c:v>
                </c:pt>
                <c:pt idx="5">
                  <c:v>2.6119402985074626E-2</c:v>
                </c:pt>
                <c:pt idx="6">
                  <c:v>2.3746701846965697E-2</c:v>
                </c:pt>
                <c:pt idx="7">
                  <c:v>3.5740878629932984E-2</c:v>
                </c:pt>
                <c:pt idx="8">
                  <c:v>3.292894280762565E-2</c:v>
                </c:pt>
                <c:pt idx="9">
                  <c:v>2.313624678663239E-2</c:v>
                </c:pt>
                <c:pt idx="10">
                  <c:v>2.4590163934426229E-2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JWL'!$F$194:$F$214</c15:f>
                <c15:dlblRangeCache>
                  <c:ptCount val="21"/>
                  <c:pt idx="0">
                    <c:v>46%</c:v>
                  </c:pt>
                  <c:pt idx="1">
                    <c:v>43%</c:v>
                  </c:pt>
                  <c:pt idx="2">
                    <c:v>37%</c:v>
                  </c:pt>
                  <c:pt idx="3">
                    <c:v>39%</c:v>
                  </c:pt>
                  <c:pt idx="4">
                    <c:v>43%</c:v>
                  </c:pt>
                  <c:pt idx="5">
                    <c:v>44%</c:v>
                  </c:pt>
                  <c:pt idx="6">
                    <c:v>46%</c:v>
                  </c:pt>
                  <c:pt idx="7">
                    <c:v>44%</c:v>
                  </c:pt>
                  <c:pt idx="8">
                    <c:v>41%</c:v>
                  </c:pt>
                  <c:pt idx="9">
                    <c:v>41%</c:v>
                  </c:pt>
                  <c:pt idx="10">
                    <c:v>29%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A273-4179-B8B8-A65E50D985E7}"/>
            </c:ext>
          </c:extLst>
        </c:ser>
        <c:ser>
          <c:idx val="2"/>
          <c:order val="2"/>
          <c:tx>
            <c:strRef>
              <c:f>'V. JWL'!$D$193</c:f>
              <c:strCache>
                <c:ptCount val="1"/>
                <c:pt idx="0">
                  <c:v>Werkzoekend (UWV, zonder uitk)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JWL'!$B$194:$B$214</c15:sqref>
                  </c15:fullRef>
                </c:ext>
              </c:extLst>
              <c:f>'V. JWL'!$B$194:$B$209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JWL'!$D$194:$D$214</c15:sqref>
                  </c15:fullRef>
                </c:ext>
              </c:extLst>
              <c:f>'V. JWL'!$D$194:$D$209</c:f>
              <c:numCache>
                <c:formatCode>0%</c:formatCode>
                <c:ptCount val="16"/>
                <c:pt idx="0">
                  <c:v>2.0876826722338203E-3</c:v>
                </c:pt>
                <c:pt idx="1">
                  <c:v>0</c:v>
                </c:pt>
                <c:pt idx="2">
                  <c:v>0</c:v>
                </c:pt>
                <c:pt idx="3">
                  <c:v>1.6638935108153079E-3</c:v>
                </c:pt>
                <c:pt idx="4">
                  <c:v>1.6090104585679806E-3</c:v>
                </c:pt>
                <c:pt idx="5">
                  <c:v>1.2437810945273632E-3</c:v>
                </c:pt>
                <c:pt idx="6">
                  <c:v>1.7590149516270889E-3</c:v>
                </c:pt>
                <c:pt idx="7">
                  <c:v>2.2338049143708115E-3</c:v>
                </c:pt>
                <c:pt idx="8">
                  <c:v>2.5996533795493936E-3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273-4179-B8B8-A65E50D985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lineChart>
        <c:grouping val="standard"/>
        <c:varyColors val="0"/>
        <c:ser>
          <c:idx val="3"/>
          <c:order val="3"/>
          <c:tx>
            <c:strRef>
              <c:f>'V. JWL'!$I$193</c:f>
              <c:strCache>
                <c:ptCount val="1"/>
                <c:pt idx="0">
                  <c:v>Gemiddelde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JWL'!$B$194:$B$214</c15:sqref>
                  </c15:fullRef>
                </c:ext>
              </c:extLst>
              <c:f>'V. JWL'!$B$194:$B$209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JWL'!$I$194:$I$214</c15:sqref>
                  </c15:fullRef>
                </c:ext>
              </c:extLst>
              <c:f>'V. JWL'!$I$194:$I$209</c:f>
              <c:numCache>
                <c:formatCode>0%</c:formatCode>
                <c:ptCount val="16"/>
                <c:pt idx="0">
                  <c:v>3.6604344761653092E-2</c:v>
                </c:pt>
                <c:pt idx="1">
                  <c:v>3.6604344761653092E-2</c:v>
                </c:pt>
                <c:pt idx="2">
                  <c:v>3.6604344761653092E-2</c:v>
                </c:pt>
                <c:pt idx="3">
                  <c:v>3.6604344761653092E-2</c:v>
                </c:pt>
                <c:pt idx="4">
                  <c:v>3.6604344761653092E-2</c:v>
                </c:pt>
                <c:pt idx="5">
                  <c:v>3.6604344761653092E-2</c:v>
                </c:pt>
                <c:pt idx="6">
                  <c:v>3.6604344761653092E-2</c:v>
                </c:pt>
                <c:pt idx="7">
                  <c:v>3.6604344761653092E-2</c:v>
                </c:pt>
                <c:pt idx="8">
                  <c:v>3.6604344761653092E-2</c:v>
                </c:pt>
                <c:pt idx="9">
                  <c:v>3.6604344761653092E-2</c:v>
                </c:pt>
                <c:pt idx="10">
                  <c:v>3.6604344761653092E-2</c:v>
                </c:pt>
                <c:pt idx="11">
                  <c:v>3.6604344761653092E-2</c:v>
                </c:pt>
                <c:pt idx="12">
                  <c:v>3.6604344761653092E-2</c:v>
                </c:pt>
                <c:pt idx="13">
                  <c:v>3.6604344761653092E-2</c:v>
                </c:pt>
                <c:pt idx="14">
                  <c:v>3.6604344761653092E-2</c:v>
                </c:pt>
                <c:pt idx="15">
                  <c:v>3.6604344761653092E-2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73-4179-B8B8-A65E50D985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925855"/>
        <c:axId val="323182047"/>
      </c:line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'RMC info'!$I$10:$I$49</c:f>
            </c:numRef>
          </c:xVal>
          <c:yVal>
            <c:numRef>
              <c:f>'RMC info'!$K$10:$K$49</c:f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'RMC info'!$B$10:$B$49</c15:f>
              </c15:datalabelsRange>
            </c:ext>
            <c:ext xmlns:c16="http://schemas.microsoft.com/office/drawing/2014/chart" uri="{C3380CC4-5D6E-409C-BE32-E72D297353CC}">
              <c16:uniqueId val="{00000028-D6E5-478C-AA51-530327A04197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axId val="320947887"/>
        <c:axId val="214565343"/>
      </c:scatterChart>
      <c:valAx>
        <c:axId val="320947887"/>
        <c:scaling>
          <c:orientation val="minMax"/>
          <c:max val="0.45"/>
          <c:min val="0.150000000000000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65343"/>
        <c:crosses val="autoZero"/>
        <c:crossBetween val="midCat"/>
      </c:valAx>
      <c:valAx>
        <c:axId val="214565343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4788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Ontwikkeling % NEET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'V. JWL'!$B$47</c:f>
              <c:strCache>
                <c:ptCount val="1"/>
                <c:pt idx="0">
                  <c:v>Noord-Oost-Brabant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'V. JWL'!$C$46:$E$46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'V. JWL'!$C$47:$E$47</c:f>
              <c:numCache>
                <c:formatCode>0</c:formatCode>
                <c:ptCount val="3"/>
                <c:pt idx="0" formatCode="General">
                  <c:v>100</c:v>
                </c:pt>
                <c:pt idx="1">
                  <c:v>83.545258441847949</c:v>
                </c:pt>
                <c:pt idx="2">
                  <c:v>94.599113595447463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E-420F-97C4-CC6E6AB4A58F}"/>
            </c:ext>
          </c:extLst>
        </c:ser>
        <c:ser>
          <c:idx val="1"/>
          <c:order val="1"/>
          <c:tx>
            <c:strRef>
              <c:f>'V. JWL'!$B$48</c:f>
              <c:strCache>
                <c:ptCount val="1"/>
                <c:pt idx="0">
                  <c:v>BM-Regio's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'V. JWL'!$C$46:$E$46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'V. JWL'!$C$48:$E$48</c:f>
              <c:numCache>
                <c:formatCode>0</c:formatCode>
                <c:ptCount val="3"/>
                <c:pt idx="0" formatCode="General">
                  <c:v>100</c:v>
                </c:pt>
                <c:pt idx="1">
                  <c:v>99.032666712182433</c:v>
                </c:pt>
                <c:pt idx="2">
                  <c:v>104.26185565420001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E-420F-97C4-CC6E6AB4A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2729568"/>
        <c:axId val="842728608"/>
        <c:extLst/>
      </c:lineChart>
      <c:catAx>
        <c:axId val="84272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842728608"/>
        <c:crosses val="autoZero"/>
        <c:auto val="1"/>
        <c:lblAlgn val="ctr"/>
        <c:lblOffset val="100"/>
        <c:noMultiLvlLbl val="0"/>
      </c:catAx>
      <c:valAx>
        <c:axId val="842728608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84272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'V. JWL'!$N$4</c:f>
              <c:strCache>
                <c:ptCount val="1"/>
                <c:pt idx="0">
                  <c:v>gem NEET-% 3 jr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75-4839-AEA9-70C98D51D08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AB-48DD-8887-C0251EECCA1F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813-419F-AA5E-B74531562B47}"/>
              </c:ext>
            </c:extLst>
          </c:dPt>
          <c:dPt>
            <c:idx val="4"/>
            <c:invertIfNegative val="0"/>
            <c:bubble3D val="0"/>
            <c:spPr>
              <a:pattFill prst="wdUpDiag">
                <a:fgClr>
                  <a:schemeClr val="tx1">
                    <a:lumMod val="50000"/>
                    <a:lumOff val="50000"/>
                  </a:schemeClr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AB-48DD-8887-C0251EECCA1F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JWL'!$B$5:$B$21</c15:sqref>
                  </c15:fullRef>
                </c:ext>
              </c:extLst>
              <c:f>('V. JWL'!$B$5,'V. JWL'!$B$9,'V. JWL'!$B$13,'V. JWL'!$B$17,'V. JWL'!$B$21)</c:f>
              <c:strCache>
                <c:ptCount val="5"/>
                <c:pt idx="0">
                  <c:v>Noord-Oost-Brabant</c:v>
                </c:pt>
                <c:pt idx="1">
                  <c:v>BM-Regio's</c:v>
                </c:pt>
                <c:pt idx="2">
                  <c:v>'s-Hertogenbosch</c:v>
                </c:pt>
                <c:pt idx="3">
                  <c:v>BM-gemeenten</c:v>
                </c:pt>
                <c:pt idx="4">
                  <c:v>Landelijk gemiddelde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JWL'!$N$5:$N$21</c15:sqref>
                  </c15:fullRef>
                </c:ext>
              </c:extLst>
              <c:f>('V. JWL'!$N$5,'V. JWL'!$N$9,'V. JWL'!$N$13,'V. JWL'!$N$17,'V. JWL'!$N$21)</c:f>
              <c:numCache>
                <c:formatCode>0%</c:formatCode>
                <c:ptCount val="5"/>
                <c:pt idx="0">
                  <c:v>5.7682430602942925E-2</c:v>
                </c:pt>
                <c:pt idx="1">
                  <c:v>5.9480114311861065E-2</c:v>
                </c:pt>
                <c:pt idx="2">
                  <c:v>7.8747923089114172E-2</c:v>
                </c:pt>
                <c:pt idx="3">
                  <c:v>8.245891776293364E-2</c:v>
                </c:pt>
                <c:pt idx="4">
                  <c:v>8.0478504460952976E-2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AB5-AC2D-06E1B0B54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0133871"/>
        <c:axId val="1150134831"/>
      </c:barChart>
      <c:catAx>
        <c:axId val="1150133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50134831"/>
        <c:crosses val="autoZero"/>
        <c:auto val="1"/>
        <c:lblAlgn val="ctr"/>
        <c:lblOffset val="100"/>
        <c:noMultiLvlLbl val="0"/>
      </c:catAx>
      <c:valAx>
        <c:axId val="1150134831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501338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 % (gem van 3 jr) t.o.v. verwachting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'V. JWL'!$N$193</c:f>
              <c:strCache>
                <c:ptCount val="1"/>
                <c:pt idx="0">
                  <c:v>gem NEET-% 3 jr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JWL'!$B$194:$B$214</c15:sqref>
                  </c15:fullRef>
                </c:ext>
              </c:extLst>
              <c:f>'V. JWL'!$B$194:$B$209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JWL'!$N$194:$N$214</c15:sqref>
                  </c15:fullRef>
                </c:ext>
              </c:extLst>
              <c:f>'V. JWL'!$N$194:$N$209</c:f>
              <c:numCache>
                <c:formatCode>0.0%</c:formatCode>
                <c:ptCount val="16"/>
                <c:pt idx="0">
                  <c:v>4.6462044152267575E-2</c:v>
                </c:pt>
                <c:pt idx="1">
                  <c:v>3.2325224632916941E-2</c:v>
                </c:pt>
                <c:pt idx="2">
                  <c:v>5.7875906870066503E-2</c:v>
                </c:pt>
                <c:pt idx="3">
                  <c:v>6.4791831464862754E-2</c:v>
                </c:pt>
                <c:pt idx="4">
                  <c:v>6.0313009546373066E-2</c:v>
                </c:pt>
                <c:pt idx="5">
                  <c:v>5.323383084577115E-2</c:v>
                </c:pt>
                <c:pt idx="6">
                  <c:v>5.2697982863932041E-2</c:v>
                </c:pt>
                <c:pt idx="7">
                  <c:v>7.4843788887367674E-2</c:v>
                </c:pt>
                <c:pt idx="8">
                  <c:v>7.8747923089114172E-2</c:v>
                </c:pt>
                <c:pt idx="9">
                  <c:v>5.3939475939205339E-2</c:v>
                </c:pt>
                <c:pt idx="10">
                  <c:v>7.6765554555083895E-2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B-4540-ACFC-A2D89B521635}"/>
            </c:ext>
          </c:extLst>
        </c:ser>
        <c:ser>
          <c:idx val="1"/>
          <c:order val="1"/>
          <c:tx>
            <c:strRef>
              <c:f>'V. JWL'!$O$193</c:f>
              <c:strCache>
                <c:ptCount val="1"/>
                <c:pt idx="0">
                  <c:v>%NEET verwachting </c:v>
                </c:pt>
              </c:strCache>
            </c:strRef>
          </c:tx>
          <c:spPr>
            <a:pattFill prst="wdUpDiag">
              <a:fgClr>
                <a:schemeClr val="accent5"/>
              </a:fgClr>
              <a:bgClr>
                <a:schemeClr val="bg1">
                  <a:lumMod val="85000"/>
                </a:schemeClr>
              </a:bgClr>
            </a:patt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JWL'!$B$194:$B$214</c15:sqref>
                  </c15:fullRef>
                </c:ext>
              </c:extLst>
              <c:f>'V. JWL'!$B$194:$B$209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JWL'!$O$194:$O$214</c15:sqref>
                  </c15:fullRef>
                </c:ext>
              </c:extLst>
              <c:f>'V. JWL'!$O$194:$O$209</c:f>
              <c:numCache>
                <c:formatCode>0.0%</c:formatCode>
                <c:ptCount val="16"/>
                <c:pt idx="0">
                  <c:v>5.4101799999999999E-2</c:v>
                </c:pt>
                <c:pt idx="1">
                  <c:v>4.8786400000000008E-2</c:v>
                </c:pt>
                <c:pt idx="2">
                  <c:v>6.1189E-2</c:v>
                </c:pt>
                <c:pt idx="3">
                  <c:v>6.0598400000000004E-2</c:v>
                </c:pt>
                <c:pt idx="4">
                  <c:v>6.00078E-2</c:v>
                </c:pt>
                <c:pt idx="5">
                  <c:v>6.3551400000000008E-2</c:v>
                </c:pt>
                <c:pt idx="6">
                  <c:v>5.5873599999999995E-2</c:v>
                </c:pt>
                <c:pt idx="7">
                  <c:v>7.1819800000000003E-2</c:v>
                </c:pt>
                <c:pt idx="8">
                  <c:v>8.0678799999999995E-2</c:v>
                </c:pt>
                <c:pt idx="9">
                  <c:v>5.0558199999999998E-2</c:v>
                </c:pt>
                <c:pt idx="10">
                  <c:v>5.7054800000000003E-2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2B-4540-ACFC-A2D89B521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0096431"/>
        <c:axId val="1150100271"/>
      </c:barChart>
      <c:catAx>
        <c:axId val="115009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50100271"/>
        <c:crosses val="autoZero"/>
        <c:auto val="1"/>
        <c:lblAlgn val="ctr"/>
        <c:lblOffset val="100"/>
        <c:noMultiLvlLbl val="0"/>
      </c:catAx>
      <c:valAx>
        <c:axId val="1150100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5009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Verdeling jongeren in de hele regio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'V. JWL'!$C$4</c:f>
              <c:strCache>
                <c:ptCount val="1"/>
                <c:pt idx="0">
                  <c:v>In onderwijs (OW)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'V. JWL'!$B$6:$B$8</c:f>
              <c:strCache>
                <c:ptCount val="3"/>
                <c:pt idx="0">
                  <c:v>15 tot 18 jaar</c:v>
                </c:pt>
                <c:pt idx="1">
                  <c:v>18 tot 23 jaar</c:v>
                </c:pt>
                <c:pt idx="2">
                  <c:v>23 tot 27 jaar</c:v>
                </c:pt>
              </c:strCache>
            </c:strRef>
          </c:cat>
          <c:val>
            <c:numRef>
              <c:f>'V. JWL'!$C$6:$C$8</c:f>
              <c:numCache>
                <c:formatCode>0%</c:formatCode>
                <c:ptCount val="3"/>
                <c:pt idx="0">
                  <c:v>0.23507904075707065</c:v>
                </c:pt>
                <c:pt idx="1">
                  <c:v>0.2635767286805033</c:v>
                </c:pt>
                <c:pt idx="2">
                  <c:v>6.527583611140983E-2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BA-45BF-9F5A-99DA52D8B721}"/>
            </c:ext>
          </c:extLst>
        </c:ser>
        <c:ser>
          <c:idx val="1"/>
          <c:order val="1"/>
          <c:tx>
            <c:strRef>
              <c:f>'V. JWL'!$D$4</c:f>
              <c:strCache>
                <c:ptCount val="1"/>
                <c:pt idx="0">
                  <c:v>Aan het werk (geen OW)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'V. JWL'!$B$6:$B$8</c:f>
              <c:strCache>
                <c:ptCount val="3"/>
                <c:pt idx="0">
                  <c:v>15 tot 18 jaar</c:v>
                </c:pt>
                <c:pt idx="1">
                  <c:v>18 tot 23 jaar</c:v>
                </c:pt>
                <c:pt idx="2">
                  <c:v>23 tot 27 jaar</c:v>
                </c:pt>
              </c:strCache>
            </c:strRef>
          </c:cat>
          <c:val>
            <c:numRef>
              <c:f>'V. JWL'!$D$6:$D$8</c:f>
              <c:numCache>
                <c:formatCode>0%</c:formatCode>
                <c:ptCount val="3"/>
                <c:pt idx="0">
                  <c:v>2.9035380148403054E-3</c:v>
                </c:pt>
                <c:pt idx="1">
                  <c:v>0.12635767286805033</c:v>
                </c:pt>
                <c:pt idx="2">
                  <c:v>0.23873534788686956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BA-45BF-9F5A-99DA52D8B721}"/>
            </c:ext>
          </c:extLst>
        </c:ser>
        <c:ser>
          <c:idx val="2"/>
          <c:order val="2"/>
          <c:tx>
            <c:strRef>
              <c:f>'V. JWL'!$E$4</c:f>
              <c:strCache>
                <c:ptCount val="1"/>
                <c:pt idx="0">
                  <c:v>NEET: geen OW-geen Werk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'V. JWL'!$B$6:$B$8</c:f>
              <c:strCache>
                <c:ptCount val="3"/>
                <c:pt idx="0">
                  <c:v>15 tot 18 jaar</c:v>
                </c:pt>
                <c:pt idx="1">
                  <c:v>18 tot 23 jaar</c:v>
                </c:pt>
                <c:pt idx="2">
                  <c:v>23 tot 27 jaar</c:v>
                </c:pt>
              </c:strCache>
            </c:strRef>
          </c:cat>
          <c:val>
            <c:numRef>
              <c:f>'V. JWL'!$E$6:$E$8</c:f>
              <c:numCache>
                <c:formatCode>0%</c:formatCode>
                <c:ptCount val="3"/>
                <c:pt idx="0">
                  <c:v>2.1507688998817077E-3</c:v>
                </c:pt>
                <c:pt idx="1">
                  <c:v>3.1616302828261104E-2</c:v>
                </c:pt>
                <c:pt idx="2">
                  <c:v>3.4304763953113236E-2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BA-45BF-9F5A-99DA52D8B72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333699647"/>
        <c:axId val="333698207"/>
      </c:barChart>
      <c:catAx>
        <c:axId val="333699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33698207"/>
        <c:crosses val="autoZero"/>
        <c:auto val="1"/>
        <c:lblAlgn val="ctr"/>
        <c:lblOffset val="100"/>
        <c:noMultiLvlLbl val="0"/>
      </c:catAx>
      <c:valAx>
        <c:axId val="333698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33699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 baseline="0"/>
              <a:t>NEET: zonder uitkering naar leeftijd</a:t>
            </a:r>
            <a:endParaRPr lang="nl-NL" sz="1200" i="1"/>
          </a:p>
        </c:rich>
      </c:tx>
      <c:layout>
        <c:manualLayout>
          <c:xMode val="edge"/>
          <c:yMode val="edge"/>
          <c:x val="0.21376383268773652"/>
          <c:y val="2.37478435275158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1051431562644189"/>
          <c:y val="0.1605593570804289"/>
          <c:w val="0.85179097107733492"/>
          <c:h val="0.59092226526752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'V. JWL'!$U$66</c:f>
              <c:strCache>
                <c:ptCount val="1"/>
                <c:pt idx="0">
                  <c:v>15 tot 18 jaar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JWL'!$U$67:$U$70</c15:sqref>
                  </c15:fullRef>
                </c:ext>
              </c:extLst>
              <c:f>'V. JWL'!$U$67</c:f>
              <c:numCache>
                <c:formatCode>0%</c:formatCode>
                <c:ptCount val="1"/>
                <c:pt idx="0">
                  <c:v>2.1285265123180872E-3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0-450B-A387-7453E777F19D}"/>
            </c:ext>
          </c:extLst>
        </c:ser>
        <c:ser>
          <c:idx val="0"/>
          <c:order val="1"/>
          <c:tx>
            <c:strRef>
              <c:f>'V. JWL'!$V$66</c:f>
              <c:strCache>
                <c:ptCount val="1"/>
                <c:pt idx="0">
                  <c:v>18 tot 23 jaar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95D89D7-5F13-40BC-A844-A63CBD06C2A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F260-450B-A387-7453E777F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JWL'!$V$67:$V$70</c15:sqref>
                  </c15:fullRef>
                </c:ext>
              </c:extLst>
              <c:f>'V. JWL'!$V$67</c:f>
              <c:numCache>
                <c:formatCode>0%</c:formatCode>
                <c:ptCount val="1"/>
                <c:pt idx="0">
                  <c:v>1.9156738610862784E-2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JWL'!$L$67:$L$70</c15:f>
                <c15:dlblRangeCache>
                  <c:ptCount val="4"/>
                  <c:pt idx="0">
                    <c:v>46%</c:v>
                  </c:pt>
                  <c:pt idx="1">
                    <c:v>47%</c:v>
                  </c:pt>
                  <c:pt idx="2">
                    <c:v>47%</c:v>
                  </c:pt>
                  <c:pt idx="3">
                    <c:v>48%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F260-450B-A387-7453E777F19D}"/>
            </c:ext>
          </c:extLst>
        </c:ser>
        <c:ser>
          <c:idx val="1"/>
          <c:order val="2"/>
          <c:tx>
            <c:strRef>
              <c:f>'V. JWL'!$W$66</c:f>
              <c:strCache>
                <c:ptCount val="1"/>
                <c:pt idx="0">
                  <c:v>23 tot 27 jaar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7C0DF3-9345-44D5-843D-3826E3F87F1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F260-450B-A387-7453E777F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JWL'!$W$67:$W$70</c15:sqref>
                  </c15:fullRef>
                </c:ext>
              </c:extLst>
              <c:f>'V. JWL'!$W$67</c:f>
              <c:numCache>
                <c:formatCode>0%</c:formatCode>
                <c:ptCount val="1"/>
                <c:pt idx="0">
                  <c:v>1.6389654144849271E-2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JWL'!$R$67:$R$70</c15:f>
                <c15:dlblRangeCache>
                  <c:ptCount val="4"/>
                  <c:pt idx="0">
                    <c:v>44%</c:v>
                  </c:pt>
                  <c:pt idx="1">
                    <c:v>45%</c:v>
                  </c:pt>
                  <c:pt idx="2">
                    <c:v>42%</c:v>
                  </c:pt>
                  <c:pt idx="3">
                    <c:v>42%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F260-450B-A387-7453E777F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  <c:max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045903501800807E-4"/>
          <c:y val="0.87353581455290286"/>
          <c:w val="0.98324194118632946"/>
          <c:h val="9.79667732140780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Verdeling NEET-jongeren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'V. JWL'!$AA$97</c:f>
              <c:strCache>
                <c:ptCount val="1"/>
                <c:pt idx="0">
                  <c:v>Pro/vso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'V. JWL'!$AB$96:$AC$96</c:f>
              <c:strCache>
                <c:ptCount val="2"/>
                <c:pt idx="0">
                  <c:v>Zonder uitkering</c:v>
                </c:pt>
                <c:pt idx="1">
                  <c:v>Met uitkering of uwv-inschr.</c:v>
                </c:pt>
              </c:strCache>
            </c:strRef>
          </c:cat>
          <c:val>
            <c:numRef>
              <c:f>'V. JWL'!$AB$97:$AC$97</c:f>
              <c:numCache>
                <c:formatCode>_ * #,##0_ ;_ * \-#,##0_ ;_ * "-"??_ ;_ @_ </c:formatCode>
                <c:ptCount val="2"/>
                <c:pt idx="0">
                  <c:v>254.14944625920975</c:v>
                </c:pt>
                <c:pt idx="1">
                  <c:v>381.22416938881463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5958-4022-BD8B-0FBCCF1755B0}"/>
            </c:ext>
          </c:extLst>
        </c:ser>
        <c:ser>
          <c:idx val="4"/>
          <c:order val="1"/>
          <c:tx>
            <c:strRef>
              <c:f>'V. JWL'!$AA$100</c:f>
              <c:strCache>
                <c:ptCount val="1"/>
                <c:pt idx="0">
                  <c:v>Zonder startkwalificatie</c:v>
                </c:pt>
              </c:strCache>
            </c:strRef>
          </c:tx>
          <c:spPr>
            <a:pattFill prst="wdUpDiag">
              <a:fgClr>
                <a:schemeClr val="accent2">
                  <a:lumMod val="60000"/>
                  <a:lumOff val="40000"/>
                </a:schemeClr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/>
          </c:spPr>
          <c:invertIfNegative val="0"/>
          <c:cat>
            <c:strRef>
              <c:f>'V. JWL'!$AB$96:$AC$96</c:f>
              <c:strCache>
                <c:ptCount val="2"/>
                <c:pt idx="0">
                  <c:v>Zonder uitkering</c:v>
                </c:pt>
                <c:pt idx="1">
                  <c:v>Met uitkering of uwv-inschr.</c:v>
                </c:pt>
              </c:strCache>
            </c:strRef>
          </c:cat>
          <c:val>
            <c:numRef>
              <c:f>'V. JWL'!$AB$100:$AC$100</c:f>
              <c:numCache>
                <c:formatCode>_ * #,##0_ ;_ * \-#,##0_ ;_ * "-"??_ ;_ @_ </c:formatCode>
                <c:ptCount val="2"/>
                <c:pt idx="1">
                  <c:v>1013.7758306111854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58-4022-BD8B-0FBCCF1755B0}"/>
            </c:ext>
          </c:extLst>
        </c:ser>
        <c:ser>
          <c:idx val="1"/>
          <c:order val="2"/>
          <c:tx>
            <c:strRef>
              <c:f>'V. JWL'!$AA$98</c:f>
              <c:strCache>
                <c:ptCount val="1"/>
                <c:pt idx="0">
                  <c:v>VSV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'V. JWL'!$AB$96:$AC$96</c:f>
              <c:strCache>
                <c:ptCount val="2"/>
                <c:pt idx="0">
                  <c:v>Zonder uitkering</c:v>
                </c:pt>
                <c:pt idx="1">
                  <c:v>Met uitkering of uwv-inschr.</c:v>
                </c:pt>
              </c:strCache>
            </c:strRef>
          </c:cat>
          <c:val>
            <c:numRef>
              <c:f>'V. JWL'!$AB$98:$AC$98</c:f>
              <c:numCache>
                <c:formatCode>_ * #,##0_ ;_ * \-#,##0_ ;_ * "-"??_ ;_ @_ </c:formatCode>
                <c:ptCount val="2"/>
                <c:pt idx="0">
                  <c:v>933.30000000000007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58-4022-BD8B-0FBCCF1755B0}"/>
            </c:ext>
          </c:extLst>
        </c:ser>
        <c:ser>
          <c:idx val="3"/>
          <c:order val="4"/>
          <c:tx>
            <c:strRef>
              <c:f>'V. JWL'!$AA$99</c:f>
              <c:strCache>
                <c:ptCount val="1"/>
                <c:pt idx="0">
                  <c:v>VSV-nieuwe doelgroep</c:v>
                </c:pt>
              </c:strCache>
            </c:strRef>
          </c:tx>
          <c:spPr>
            <a:pattFill prst="wd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'V. JWL'!$AB$96:$AC$96</c:f>
              <c:strCache>
                <c:ptCount val="2"/>
                <c:pt idx="0">
                  <c:v>Zonder uitkering</c:v>
                </c:pt>
                <c:pt idx="1">
                  <c:v>Met uitkering of uwv-inschr.</c:v>
                </c:pt>
              </c:strCache>
            </c:strRef>
          </c:cat>
          <c:val>
            <c:numRef>
              <c:f>'V. JWL'!$AB$99:$AC$99</c:f>
              <c:numCache>
                <c:formatCode>General</c:formatCode>
                <c:ptCount val="2"/>
                <c:pt idx="0" formatCode="_ * #,##0_ ;_ * \-#,##0_ ;_ * &quot;-&quot;??_ ;_ @_ ">
                  <c:v>656.84486867655346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58-4022-BD8B-0FBCCF1755B0}"/>
            </c:ext>
          </c:extLst>
        </c:ser>
        <c:ser>
          <c:idx val="5"/>
          <c:order val="5"/>
          <c:tx>
            <c:strRef>
              <c:f>'V. JWL'!$AA$101</c:f>
              <c:strCache>
                <c:ptCount val="1"/>
                <c:pt idx="0">
                  <c:v>Met startkwalificatie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'V. JWL'!$AB$96:$AC$96</c:f>
              <c:strCache>
                <c:ptCount val="2"/>
                <c:pt idx="0">
                  <c:v>Zonder uitkering</c:v>
                </c:pt>
                <c:pt idx="1">
                  <c:v>Met uitkering of uwv-inschr.</c:v>
                </c:pt>
              </c:strCache>
            </c:strRef>
          </c:cat>
          <c:val>
            <c:numRef>
              <c:f>'V. JWL'!$AB$101:$AC$101</c:f>
              <c:numCache>
                <c:formatCode>_ * #,##0_ ;_ * \-#,##0_ ;_ * "-"??_ ;_ @_ </c:formatCode>
                <c:ptCount val="2"/>
                <c:pt idx="0">
                  <c:v>1695.7056850642368</c:v>
                </c:pt>
                <c:pt idx="1">
                  <c:v>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58-4022-BD8B-0FBCCF175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92959295"/>
        <c:axId val="192959775"/>
        <c:extLst>
          <c:ext xmlns:c15="http://schemas.microsoft.com/office/drawing/2012/chart" uri="{02D57815-91ED-43cb-92C2-25804820EDAC}">
            <c15:filteredBar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'V. JWL'!#REF!</c15:sqref>
                        </c15:formulaRef>
                      </c:ext>
                    </c:extLst>
                    <c:strCache>
                      <c:ptCount val="1"/>
                      <c:pt idx="0">
                        <c:v>#VERW!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'V. JWL'!$AB$96:$AC$96</c15:sqref>
                        </c15:formulaRef>
                      </c:ext>
                    </c:extLst>
                    <c:strCache>
                      <c:ptCount val="2"/>
                      <c:pt idx="0">
                        <c:v>Zonder uitkering</c:v>
                      </c:pt>
                      <c:pt idx="1">
                        <c:v>Met uitkering of uwv-inschr.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'V. JWL'!#REF!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5958-4022-BD8B-0FBCCF1755B0}"/>
                  </c:ext>
                </c:extLst>
              </c15:ser>
            </c15:filteredBarSeries>
          </c:ext>
        </c:extLst>
      </c:barChart>
      <c:catAx>
        <c:axId val="192959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92959775"/>
        <c:crosses val="autoZero"/>
        <c:auto val="1"/>
        <c:lblAlgn val="ctr"/>
        <c:lblOffset val="100"/>
        <c:noMultiLvlLbl val="0"/>
      </c:catAx>
      <c:valAx>
        <c:axId val="192959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92959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 % (gem van 3 jr) t.o.v. verwachting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'V. JWL'!$N$193</c:f>
              <c:strCache>
                <c:ptCount val="1"/>
                <c:pt idx="0">
                  <c:v>gem NEET-% 3 jr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JWL'!$B$194:$B$215</c15:sqref>
                  </c15:fullRef>
                </c:ext>
              </c:extLst>
              <c:f>'V. JWL'!$B$215</c:f>
              <c:strCache>
                <c:ptCount val="1"/>
                <c:pt idx="0">
                  <c:v>Regio gemiddelde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JWL'!$N$194:$N$215</c15:sqref>
                  </c15:fullRef>
                </c:ext>
              </c:extLst>
              <c:f>'V. JWL'!$N$215</c:f>
              <c:numCache>
                <c:formatCode>0.0%</c:formatCode>
                <c:ptCount val="1"/>
                <c:pt idx="0" formatCode="0%">
                  <c:v>5.9272415713360102E-2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D-42C1-9E7D-AFF2865BE699}"/>
            </c:ext>
          </c:extLst>
        </c:ser>
        <c:ser>
          <c:idx val="1"/>
          <c:order val="1"/>
          <c:tx>
            <c:strRef>
              <c:f>'V. JWL'!$O$193</c:f>
              <c:strCache>
                <c:ptCount val="1"/>
                <c:pt idx="0">
                  <c:v>%NEET verwachting </c:v>
                </c:pt>
              </c:strCache>
            </c:strRef>
          </c:tx>
          <c:spPr>
            <a:pattFill prst="wdUpDiag">
              <a:fgClr>
                <a:schemeClr val="accent5"/>
              </a:fgClr>
              <a:bgClr>
                <a:schemeClr val="bg1">
                  <a:lumMod val="85000"/>
                </a:schemeClr>
              </a:bgClr>
            </a:patt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JWL'!$B$194:$B$215</c15:sqref>
                  </c15:fullRef>
                </c:ext>
              </c:extLst>
              <c:f>'V. JWL'!$B$215</c:f>
              <c:strCache>
                <c:ptCount val="1"/>
                <c:pt idx="0">
                  <c:v>Regio gemiddelde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JWL'!$O$194:$O$215</c15:sqref>
                  </c15:fullRef>
                </c:ext>
              </c:extLst>
              <c:f>'V. JWL'!$O$215</c:f>
              <c:numCache>
                <c:formatCode>0.0%</c:formatCode>
                <c:ptCount val="1"/>
                <c:pt idx="0" formatCode="0%">
                  <c:v>6.0383636363636368E-2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D-42C1-9E7D-AFF2865BE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0096431"/>
        <c:axId val="1150100271"/>
      </c:barChart>
      <c:catAx>
        <c:axId val="115009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50100271"/>
        <c:crosses val="autoZero"/>
        <c:auto val="1"/>
        <c:lblAlgn val="ctr"/>
        <c:lblOffset val="100"/>
        <c:noMultiLvlLbl val="0"/>
      </c:catAx>
      <c:valAx>
        <c:axId val="1150100271"/>
        <c:scaling>
          <c:orientation val="minMax"/>
          <c:max val="0.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5009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NEET- zonder uitk. of uwv-inschr.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'V. JWL'!$AA$97</c:f>
              <c:strCache>
                <c:ptCount val="1"/>
                <c:pt idx="0">
                  <c:v>Pro/vso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'V. JWL'!$AB$96</c:f>
              <c:strCache>
                <c:ptCount val="1"/>
                <c:pt idx="0">
                  <c:v>Zonder uitkering</c:v>
                </c:pt>
              </c:strCache>
            </c:strRef>
          </c:cat>
          <c:val>
            <c:numRef>
              <c:f>'V. JWL'!$AB$97</c:f>
              <c:numCache>
                <c:formatCode>_ * #,##0_ ;_ * \-#,##0_ ;_ * "-"??_ ;_ @_ </c:formatCode>
                <c:ptCount val="1"/>
                <c:pt idx="0">
                  <c:v>254.14944625920975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DB7-44FC-AB0D-6AABCA9CD339}"/>
            </c:ext>
          </c:extLst>
        </c:ser>
        <c:ser>
          <c:idx val="4"/>
          <c:order val="1"/>
          <c:tx>
            <c:strRef>
              <c:f>'V. JWL'!$AA$98</c:f>
              <c:strCache>
                <c:ptCount val="1"/>
                <c:pt idx="0">
                  <c:v>VSV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'V. JWL'!$AB$96</c:f>
              <c:strCache>
                <c:ptCount val="1"/>
                <c:pt idx="0">
                  <c:v>Zonder uitkering</c:v>
                </c:pt>
              </c:strCache>
            </c:strRef>
          </c:cat>
          <c:val>
            <c:numRef>
              <c:f>'V. JWL'!$AB$98</c:f>
              <c:numCache>
                <c:formatCode>_ * #,##0_ ;_ * \-#,##0_ ;_ * "-"??_ ;_ @_ </c:formatCode>
                <c:ptCount val="1"/>
                <c:pt idx="0">
                  <c:v>933.30000000000007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7-44FC-AB0D-6AABCA9CD339}"/>
            </c:ext>
          </c:extLst>
        </c:ser>
        <c:ser>
          <c:idx val="1"/>
          <c:order val="2"/>
          <c:tx>
            <c:strRef>
              <c:f>'V. JWL'!$AA$99</c:f>
              <c:strCache>
                <c:ptCount val="1"/>
                <c:pt idx="0">
                  <c:v>VSV-nieuwe doelgroep</c:v>
                </c:pt>
              </c:strCache>
            </c:strRef>
          </c:tx>
          <c:spPr>
            <a:pattFill prst="wd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'V. JWL'!$AB$96</c:f>
              <c:strCache>
                <c:ptCount val="1"/>
                <c:pt idx="0">
                  <c:v>Zonder uitkering</c:v>
                </c:pt>
              </c:strCache>
            </c:strRef>
          </c:cat>
          <c:val>
            <c:numRef>
              <c:f>'V. JWL'!$AB$99</c:f>
              <c:numCache>
                <c:formatCode>_ * #,##0_ ;_ * \-#,##0_ ;_ * "-"??_ ;_ @_ </c:formatCode>
                <c:ptCount val="1"/>
                <c:pt idx="0">
                  <c:v>656.84486867655346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B7-44FC-AB0D-6AABCA9CD339}"/>
            </c:ext>
          </c:extLst>
        </c:ser>
        <c:ser>
          <c:idx val="3"/>
          <c:order val="4"/>
          <c:tx>
            <c:strRef>
              <c:f>'V. JWL'!$AA$101</c:f>
              <c:strCache>
                <c:ptCount val="1"/>
                <c:pt idx="0">
                  <c:v>Met startkwalificatie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'V. JWL'!$AB$96</c:f>
              <c:strCache>
                <c:ptCount val="1"/>
                <c:pt idx="0">
                  <c:v>Zonder uitkering</c:v>
                </c:pt>
              </c:strCache>
            </c:strRef>
          </c:cat>
          <c:val>
            <c:numRef>
              <c:f>'V. JWL'!$AB$101</c:f>
              <c:numCache>
                <c:formatCode>_ * #,##0_ ;_ * \-#,##0_ ;_ * "-"??_ ;_ @_ </c:formatCode>
                <c:ptCount val="1"/>
                <c:pt idx="0">
                  <c:v>1695.7056850642368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B7-44FC-AB0D-6AABCA9CD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92959295"/>
        <c:axId val="192959775"/>
        <c:extLst>
          <c:ext xmlns:c15="http://schemas.microsoft.com/office/drawing/2012/chart" uri="{02D57815-91ED-43cb-92C2-25804820EDAC}">
            <c15:filteredBar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'V. JWL'!$AA$100</c15:sqref>
                        </c15:formulaRef>
                      </c:ext>
                    </c:extLst>
                    <c:strCache>
                      <c:ptCount val="1"/>
                      <c:pt idx="0">
                        <c:v>Zonder startkwalificatie</c:v>
                      </c:pt>
                    </c:strCache>
                  </c:strRef>
                </c:tx>
                <c:spPr>
                  <a:pattFill prst="wdUpDiag">
                    <a:fgClr>
                      <a:schemeClr val="accent2">
                        <a:lumMod val="60000"/>
                        <a:lumOff val="40000"/>
                      </a:schemeClr>
                    </a:fgClr>
                    <a:bgClr>
                      <a:schemeClr val="accent2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'V. JWL'!$AB$96</c15:sqref>
                        </c15:formulaRef>
                      </c:ext>
                    </c:extLst>
                    <c:strCache>
                      <c:ptCount val="1"/>
                      <c:pt idx="0">
                        <c:v>Zonder uitkering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'V. JWL'!$AB$100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9DB7-44FC-AB0D-6AABCA9CD339}"/>
                  </c:ext>
                </c:extLst>
              </c15:ser>
            </c15:filteredBarSeries>
          </c:ext>
        </c:extLst>
      </c:barChart>
      <c:catAx>
        <c:axId val="19295929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2959775"/>
        <c:crosses val="autoZero"/>
        <c:auto val="1"/>
        <c:lblAlgn val="ctr"/>
        <c:lblOffset val="100"/>
        <c:noMultiLvlLbl val="0"/>
      </c:catAx>
      <c:valAx>
        <c:axId val="192959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92959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Jeugdwerkloosheid (15-27 jaar)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1233727489629684"/>
          <c:y val="0.14117521716026454"/>
          <c:w val="0.85449385901118791"/>
          <c:h val="0.6230194484050360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'V. JWL'!$E$4</c:f>
              <c:strCache>
                <c:ptCount val="1"/>
                <c:pt idx="0">
                  <c:v>NEET: geen OW-geen Werk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JWL'!$B$5:$B$20</c15:sqref>
                  </c15:fullRef>
                </c:ext>
              </c:extLst>
              <c:f>('V. JWL'!$B$13,'V. JWL'!$B$17)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JWL'!$E$5:$E$20</c15:sqref>
                  </c15:fullRef>
                </c:ext>
              </c:extLst>
              <c:f>('V. JWL'!$E$13,'V. JWL'!$E$17)</c:f>
              <c:numCache>
                <c:formatCode>0%</c:formatCode>
                <c:ptCount val="2"/>
                <c:pt idx="0" formatCode="0.0%">
                  <c:v>8.1022530329289424E-2</c:v>
                </c:pt>
                <c:pt idx="1" formatCode="0.0%">
                  <c:v>8.8566788737018759E-2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'V. JWL'!$E$6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C848-47E8-BB83-D8F25C69F766}"/>
                      </c:ext>
                    </c:extLst>
                  </c15:dLbl>
                </c15:categoryFilterException>
                <c15:categoryFilterException>
                  <c15:sqref>'V. JWL'!$E$10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C848-47E8-BB83-D8F25C69F766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3E3F-488D-92B3-294376C31F7D}"/>
            </c:ext>
          </c:extLst>
        </c:ser>
        <c:ser>
          <c:idx val="2"/>
          <c:order val="1"/>
          <c:tx>
            <c:strRef>
              <c:f>'V. JWL'!$C$4</c:f>
              <c:strCache>
                <c:ptCount val="1"/>
                <c:pt idx="0">
                  <c:v>In onderwijs (OW)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JWL'!$B$5:$B$20</c15:sqref>
                  </c15:fullRef>
                </c:ext>
              </c:extLst>
              <c:f>('V. JWL'!$B$13,'V. JWL'!$B$17)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JWL'!$C$5:$C$20</c15:sqref>
                  </c15:fullRef>
                </c:ext>
              </c:extLst>
              <c:f>('V. JWL'!$C$13,'V. JWL'!$C$17)</c:f>
              <c:numCache>
                <c:formatCode>0%</c:formatCode>
                <c:ptCount val="2"/>
                <c:pt idx="0">
                  <c:v>0.54202772963604851</c:v>
                </c:pt>
                <c:pt idx="1">
                  <c:v>0.57548193153765281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3F-488D-92B3-294376C31F7D}"/>
            </c:ext>
          </c:extLst>
        </c:ser>
        <c:ser>
          <c:idx val="0"/>
          <c:order val="2"/>
          <c:tx>
            <c:strRef>
              <c:f>'V. JWL'!$D$4</c:f>
              <c:strCache>
                <c:ptCount val="1"/>
                <c:pt idx="0">
                  <c:v>Aan het werk (geen OW)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JWL'!$B$5:$B$20</c15:sqref>
                  </c15:fullRef>
                </c:ext>
              </c:extLst>
              <c:f>('V. JWL'!$B$13,'V. JWL'!$B$17)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JWL'!$D$5:$D$20</c15:sqref>
                  </c15:fullRef>
                </c:ext>
              </c:extLst>
              <c:f>('V. JWL'!$D$13,'V. JWL'!$D$17)</c:f>
              <c:numCache>
                <c:formatCode>0%</c:formatCode>
                <c:ptCount val="2"/>
                <c:pt idx="0">
                  <c:v>0.37694974003466203</c:v>
                </c:pt>
                <c:pt idx="1">
                  <c:v>0.3359512797253284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'V. JWL'!$D$6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C848-47E8-BB83-D8F25C69F766}"/>
                      </c:ext>
                    </c:extLst>
                  </c15:dLbl>
                </c15:categoryFilterException>
                <c15:categoryFilterException>
                  <c15:sqref>'V. JWL'!$D$10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C848-47E8-BB83-D8F25C69F766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3E3F-488D-92B3-294376C31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lineChart>
        <c:grouping val="standard"/>
        <c:varyColors val="0"/>
        <c:ser>
          <c:idx val="3"/>
          <c:order val="3"/>
          <c:tx>
            <c:strRef>
              <c:f>'V. JWL'!$I$4</c:f>
              <c:strCache>
                <c:ptCount val="1"/>
                <c:pt idx="0">
                  <c:v>Landelijk NEET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JWL'!$B$5:$B$20</c15:sqref>
                  </c15:fullRef>
                </c:ext>
              </c:extLst>
              <c:f>('V. JWL'!$B$13,'V. JWL'!$B$17)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JWL'!$I$5:$I$20</c15:sqref>
                  </c15:fullRef>
                </c:ext>
              </c:extLst>
              <c:f>('V. JWL'!$I$13,'V. JWL'!$I$17)</c:f>
              <c:numCache>
                <c:formatCode>0%</c:formatCode>
                <c:ptCount val="2"/>
                <c:pt idx="0">
                  <c:v>8.60919627300962E-2</c:v>
                </c:pt>
                <c:pt idx="1">
                  <c:v>8.60919627300962E-2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3F-488D-92B3-294376C31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25855"/>
        <c:axId val="323182047"/>
      </c:line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868977781519161"/>
          <c:w val="1"/>
          <c:h val="0.136253268584236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 (15-27 jaar)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9.1607738444581227E-2"/>
          <c:y val="0.1605593570804289"/>
          <c:w val="0.87714628752200863"/>
          <c:h val="0.5807570662923856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'V. JWL'!$E$66</c:f>
              <c:strCache>
                <c:ptCount val="1"/>
                <c:pt idx="0">
                  <c:v>Zonder uitk of uwv inschr.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7811C17-823F-4A14-AA84-5580718C674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9961-4A01-B7FC-FA1350DCC7D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A6A7CB3-C260-469F-9753-2EFAEE37D1C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9961-4A01-B7FC-FA1350DCC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JWL'!$B$69:$B$70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JWL'!$E$67:$E$70</c15:sqref>
                  </c15:fullRef>
                </c:ext>
              </c:extLst>
              <c:f>'V. JWL'!$E$69:$E$70</c:f>
              <c:numCache>
                <c:formatCode>0%</c:formatCode>
                <c:ptCount val="2"/>
                <c:pt idx="0">
                  <c:v>4.5493934142114383E-2</c:v>
                </c:pt>
                <c:pt idx="1">
                  <c:v>5.1177905028216418E-2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JWL'!$H$67:$H$70</c15:f>
                <c15:dlblRangeCache>
                  <c:ptCount val="4"/>
                  <c:pt idx="0">
                    <c:v>56%</c:v>
                  </c:pt>
                  <c:pt idx="1">
                    <c:v>59%</c:v>
                  </c:pt>
                  <c:pt idx="2">
                    <c:v>56%</c:v>
                  </c:pt>
                  <c:pt idx="3">
                    <c:v>58%</c:v>
                  </c:pt>
                </c15:dlblRangeCache>
              </c15:datalabelsRange>
            </c:ext>
            <c:ext xmlns:c15="http://schemas.microsoft.com/office/drawing/2012/chart" uri="{02D57815-91ED-43cb-92C2-25804820EDAC}">
              <c15:categoryFilterExceptions>
                <c15:categoryFilterException>
                  <c15:sqref>'V. JWL'!$E$67</c15:sqref>
                  <c15:dLbl>
                    <c:idx val="-1"/>
                    <c:tx>
                      <c:rich>
                        <a:bodyPr/>
                        <a:lstStyle/>
                        <a:p>
                          <a:fld id="{13BBE7A3-29AD-4082-9BC4-64A1BD0EF4FA}" type="CELLRANGE">
                            <a:rPr lang="en-US"/>
                            <a:pPr/>
                            <a:t>[CELLRANGE]</a:t>
                          </a:fld>
                          <a:endParaRPr lang="nl-NL"/>
                        </a:p>
                      </c:rich>
                    </c:tx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4-1D9B-41A9-B06C-AC182FBD943F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9961-4A01-B7FC-FA1350DCC7DE}"/>
            </c:ext>
          </c:extLst>
        </c:ser>
        <c:ser>
          <c:idx val="1"/>
          <c:order val="1"/>
          <c:tx>
            <c:strRef>
              <c:f>'V. JWL'!$C$66</c:f>
              <c:strCache>
                <c:ptCount val="1"/>
                <c:pt idx="0">
                  <c:v>Met uitkering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4249C67-5DA1-48F2-858C-BF6971B00C0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9961-4A01-B7FC-FA1350DCC7D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5BD1525-A517-41C0-B403-9A269CCC77B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9961-4A01-B7FC-FA1350DCC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JWL'!$B$69:$B$70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JWL'!$C$67:$C$70</c15:sqref>
                  </c15:fullRef>
                </c:ext>
              </c:extLst>
              <c:f>'V. JWL'!$C$69:$C$70</c:f>
              <c:numCache>
                <c:formatCode>0%</c:formatCode>
                <c:ptCount val="2"/>
                <c:pt idx="0">
                  <c:v>3.292894280762565E-2</c:v>
                </c:pt>
                <c:pt idx="1">
                  <c:v>3.4829457233070973E-2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JWL'!$F$67:$F$70</c15:f>
                <c15:dlblRangeCache>
                  <c:ptCount val="4"/>
                  <c:pt idx="0">
                    <c:v>43%</c:v>
                  </c:pt>
                  <c:pt idx="1">
                    <c:v>41%</c:v>
                  </c:pt>
                  <c:pt idx="2">
                    <c:v>41%</c:v>
                  </c:pt>
                  <c:pt idx="3">
                    <c:v>39%</c:v>
                  </c:pt>
                </c15:dlblRangeCache>
              </c15:datalabelsRange>
            </c:ext>
            <c:ext xmlns:c15="http://schemas.microsoft.com/office/drawing/2012/chart" uri="{02D57815-91ED-43cb-92C2-25804820EDAC}">
              <c15:categoryFilterExceptions>
                <c15:categoryFilterException>
                  <c15:sqref>'V. JWL'!$C$67</c15:sqref>
                  <c15:dLbl>
                    <c:idx val="-1"/>
                    <c:tx>
                      <c:rich>
                        <a:bodyPr/>
                        <a:lstStyle/>
                        <a:p>
                          <a:fld id="{4D270615-5327-436F-94B7-D2B8FC6C3E48}" type="CELLRANGE">
                            <a:rPr lang="en-US"/>
                            <a:pPr/>
                            <a:t>[CELLRANGE]</a:t>
                          </a:fld>
                          <a:endParaRPr lang="nl-NL"/>
                        </a:p>
                      </c:rich>
                    </c:tx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5-1D9B-41A9-B06C-AC182FBD943F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5-9961-4A01-B7FC-FA1350DCC7DE}"/>
            </c:ext>
          </c:extLst>
        </c:ser>
        <c:ser>
          <c:idx val="0"/>
          <c:order val="2"/>
          <c:tx>
            <c:strRef>
              <c:f>'V. JWL'!$D$66</c:f>
              <c:strCache>
                <c:ptCount val="1"/>
                <c:pt idx="0">
                  <c:v>Werkzoekend (UWV, zonder uitk)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1074815595362767E-3"/>
                  <c:y val="-3.7037037037037035E-2"/>
                </c:manualLayout>
              </c:layout>
              <c:tx>
                <c:rich>
                  <a:bodyPr/>
                  <a:lstStyle/>
                  <a:p>
                    <a:fld id="{42B081FB-999C-4798-B3D7-C7482628FF9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961-4A01-B7FC-FA1350DCC7DE}"/>
                </c:ext>
              </c:extLst>
            </c:dLbl>
            <c:dLbl>
              <c:idx val="1"/>
              <c:layout>
                <c:manualLayout>
                  <c:x val="-2.1074815595363539E-3"/>
                  <c:y val="-4.1666666666666664E-2"/>
                </c:manualLayout>
              </c:layout>
              <c:tx>
                <c:rich>
                  <a:bodyPr/>
                  <a:lstStyle/>
                  <a:p>
                    <a:fld id="{810289B0-70D5-43F9-AEFA-93DF977841B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9961-4A01-B7FC-FA1350DCC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JWL'!$B$69:$B$70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JWL'!$D$67:$D$70</c15:sqref>
                  </c15:fullRef>
                </c:ext>
              </c:extLst>
              <c:f>'V. JWL'!$D$69:$D$70</c:f>
              <c:numCache>
                <c:formatCode>0%</c:formatCode>
                <c:ptCount val="2"/>
                <c:pt idx="0">
                  <c:v>2.5996533795493936E-3</c:v>
                </c:pt>
                <c:pt idx="1">
                  <c:v>2.5594264757313788E-3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JWL'!$G$67:$G$70</c15:f>
                <c15:dlblRangeCache>
                  <c:ptCount val="4"/>
                  <c:pt idx="0">
                    <c:v>2%</c:v>
                  </c:pt>
                  <c:pt idx="1">
                    <c:v>1%</c:v>
                  </c:pt>
                  <c:pt idx="2">
                    <c:v>3%</c:v>
                  </c:pt>
                  <c:pt idx="3">
                    <c:v>3%</c:v>
                  </c:pt>
                </c15:dlblRangeCache>
              </c15:datalabelsRange>
            </c:ext>
            <c:ext xmlns:c15="http://schemas.microsoft.com/office/drawing/2012/chart" uri="{02D57815-91ED-43cb-92C2-25804820EDAC}">
              <c15:categoryFilterExceptions>
                <c15:categoryFilterException>
                  <c15:sqref>'V. JWL'!$D$67</c15:sqref>
                  <c15:dLbl>
                    <c:idx val="-1"/>
                    <c:layout>
                      <c:manualLayout>
                        <c:x val="2.1074815595363539E-3"/>
                        <c:y val="-4.1666666666666664E-2"/>
                      </c:manualLayout>
                    </c:layout>
                    <c:tx>
                      <c:rich>
                        <a:bodyPr/>
                        <a:lstStyle/>
                        <a:p>
                          <a:fld id="{4071D67E-9CA4-42C9-9A3D-AE840BD0A867}" type="CELLRANGE">
                            <a:rPr lang="en-US"/>
                            <a:pPr/>
                            <a:t>[CELLRANGE]</a:t>
                          </a:fld>
                          <a:endParaRPr lang="nl-NL"/>
                        </a:p>
                      </c:rich>
                    </c:tx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6-1D9B-41A9-B06C-AC182FBD943F}"/>
                      </c:ext>
                    </c:extLst>
                  </c15:dLbl>
                </c15:categoryFilterException>
                <c15:categoryFilterException>
                  <c15:sqref>'V. JWL'!$D$68</c15:sqref>
                  <c15:dLbl>
                    <c:idx val="-1"/>
                    <c:layout>
                      <c:manualLayout>
                        <c:x val="0"/>
                        <c:y val="-3.7037037037037077E-2"/>
                      </c:manualLayout>
                    </c:layout>
                    <c:tx>
                      <c:rich>
                        <a:bodyPr/>
                        <a:lstStyle/>
                        <a:p>
                          <a:fld id="{46E80CBB-C96D-4F85-8C6A-5032F919F502}" type="CELLRANGE">
                            <a:rPr lang="en-US"/>
                            <a:pPr/>
                            <a:t>[CELLRANGE]</a:t>
                          </a:fld>
                          <a:endParaRPr lang="nl-NL"/>
                        </a:p>
                      </c:rich>
                    </c:tx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7-1D9B-41A9-B06C-AC182FBD943F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9961-4A01-B7FC-FA1350DCC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lineChart>
        <c:grouping val="standard"/>
        <c:varyColors val="0"/>
        <c:ser>
          <c:idx val="3"/>
          <c:order val="3"/>
          <c:tx>
            <c:strRef>
              <c:f>'V. JWL'!$I$66</c:f>
              <c:strCache>
                <c:ptCount val="1"/>
                <c:pt idx="0">
                  <c:v>Landelijk zonder uitk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12700" cap="rnd">
                <a:solidFill>
                  <a:srgbClr val="0070C0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9961-4A01-B7FC-FA1350DCC7DE}"/>
              </c:ext>
            </c:extLst>
          </c:dPt>
          <c:dPt>
            <c:idx val="1"/>
            <c:marker>
              <c:symbol val="none"/>
            </c:marker>
            <c:bubble3D val="0"/>
            <c:spPr>
              <a:ln w="12700" cap="rnd">
                <a:solidFill>
                  <a:srgbClr val="0070C0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9961-4A01-B7FC-FA1350DCC7DE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JWL'!$B$69:$B$70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JWL'!$I$67:$I$70</c15:sqref>
                  </c15:fullRef>
                </c:ext>
              </c:extLst>
              <c:f>'V. JWL'!$I$69:$I$70</c:f>
              <c:numCache>
                <c:formatCode>0%</c:formatCode>
                <c:ptCount val="2"/>
                <c:pt idx="0">
                  <c:v>5.6851753655026135E-2</c:v>
                </c:pt>
                <c:pt idx="1">
                  <c:v>5.6851753655026135E-2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'V. JWL'!$I$68</c15:sqref>
                  <c15:spPr xmlns:c15="http://schemas.microsoft.com/office/drawing/2012/chart">
                    <a:ln w="12700" cap="rnd">
                      <a:solidFill>
                        <a:srgbClr val="0070C0"/>
                      </a:solidFill>
                      <a:prstDash val="dash"/>
                      <a:round/>
                    </a:ln>
                    <a:effectLst/>
                  </c15:spPr>
                  <c15:bubble3D val="0"/>
                  <c15:marker>
                    <c:symbol val="none"/>
                  </c15:marke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B-9961-4A01-B7FC-FA1350DCC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25855"/>
        <c:axId val="323182047"/>
      </c:line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293519980164003"/>
          <c:w val="1"/>
          <c:h val="9.85673879653408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'RMC info'!$I$10:$I$49</c:f>
            </c:numRef>
          </c:xVal>
          <c:yVal>
            <c:numRef>
              <c:f>'RMC info'!$K$10:$K$49</c:f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'RMC info'!$B$10:$B$49</c15:f>
              </c15:datalabelsRange>
            </c:ext>
            <c:ext xmlns:c16="http://schemas.microsoft.com/office/drawing/2014/chart" uri="{C3380CC4-5D6E-409C-BE32-E72D297353CC}">
              <c16:uniqueId val="{00000028-E79B-49E5-AC4C-52EA84529CF6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axId val="320947887"/>
        <c:axId val="214565343"/>
      </c:scatterChart>
      <c:valAx>
        <c:axId val="320947887"/>
        <c:scaling>
          <c:orientation val="minMax"/>
          <c:min val="0.4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65343"/>
        <c:crosses val="autoZero"/>
        <c:crossBetween val="midCat"/>
      </c:valAx>
      <c:valAx>
        <c:axId val="214565343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4788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b="0" i="1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NEET- zonder uitk. of uwv-inschr.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'V. JWL'!$X$96</c:f>
              <c:strCache>
                <c:ptCount val="1"/>
                <c:pt idx="0">
                  <c:v>Pro/vso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'V. JWL'!$Y$95</c:f>
              <c:strCache>
                <c:ptCount val="1"/>
                <c:pt idx="0">
                  <c:v>Zonder uitkering</c:v>
                </c:pt>
              </c:strCache>
            </c:strRef>
          </c:cat>
          <c:val>
            <c:numRef>
              <c:f>'V. JWL'!$Y$96</c:f>
              <c:numCache>
                <c:formatCode>0%</c:formatCode>
                <c:ptCount val="1"/>
                <c:pt idx="0">
                  <c:v>7.179362888678241E-2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DA9-4BAF-A893-E5265B2FA9F3}"/>
            </c:ext>
          </c:extLst>
        </c:ser>
        <c:ser>
          <c:idx val="4"/>
          <c:order val="1"/>
          <c:tx>
            <c:strRef>
              <c:f>'V. JWL'!$X$97</c:f>
              <c:strCache>
                <c:ptCount val="1"/>
                <c:pt idx="0">
                  <c:v>VSV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'V. JWL'!$Y$95</c:f>
              <c:strCache>
                <c:ptCount val="1"/>
                <c:pt idx="0">
                  <c:v>Zonder uitkering</c:v>
                </c:pt>
              </c:strCache>
            </c:strRef>
          </c:cat>
          <c:val>
            <c:numRef>
              <c:f>'V. JWL'!$Y$97</c:f>
              <c:numCache>
                <c:formatCode>0%</c:formatCode>
                <c:ptCount val="1"/>
                <c:pt idx="0">
                  <c:v>0.2636440677966102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DA9-4BAF-A893-E5265B2FA9F3}"/>
            </c:ext>
          </c:extLst>
        </c:ser>
        <c:ser>
          <c:idx val="1"/>
          <c:order val="2"/>
          <c:tx>
            <c:strRef>
              <c:f>'V. JWL'!$X$98</c:f>
              <c:strCache>
                <c:ptCount val="1"/>
                <c:pt idx="0">
                  <c:v>VSV-nieuwe doelgroep</c:v>
                </c:pt>
              </c:strCache>
            </c:strRef>
          </c:tx>
          <c:spPr>
            <a:pattFill prst="wd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'V. JWL'!$Y$95</c:f>
              <c:strCache>
                <c:ptCount val="1"/>
                <c:pt idx="0">
                  <c:v>Zonder uitkering</c:v>
                </c:pt>
              </c:strCache>
            </c:strRef>
          </c:cat>
          <c:val>
            <c:numRef>
              <c:f>'V. JWL'!$Y$98</c:f>
              <c:numCache>
                <c:formatCode>0%</c:formatCode>
                <c:ptCount val="1"/>
                <c:pt idx="0">
                  <c:v>0.18554939793122979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A9-4BAF-A893-E5265B2FA9F3}"/>
            </c:ext>
          </c:extLst>
        </c:ser>
        <c:ser>
          <c:idx val="2"/>
          <c:order val="3"/>
          <c:tx>
            <c:strRef>
              <c:f>'V. JWL'!$X$99</c:f>
              <c:strCache>
                <c:ptCount val="1"/>
                <c:pt idx="0">
                  <c:v>Met startkwalificatie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'V. JWL'!$Y$95</c:f>
              <c:strCache>
                <c:ptCount val="1"/>
                <c:pt idx="0">
                  <c:v>Zonder uitkering</c:v>
                </c:pt>
              </c:strCache>
            </c:strRef>
          </c:cat>
          <c:val>
            <c:numRef>
              <c:f>'V. JWL'!$Y$99</c:f>
              <c:numCache>
                <c:formatCode>0%</c:formatCode>
                <c:ptCount val="1"/>
                <c:pt idx="0">
                  <c:v>0.47901290538537766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4DA9-4BAF-A893-E5265B2FA9F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192959295"/>
        <c:axId val="192959775"/>
        <c:extLst/>
      </c:barChart>
      <c:catAx>
        <c:axId val="19295929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2959775"/>
        <c:crosses val="autoZero"/>
        <c:auto val="1"/>
        <c:lblAlgn val="ctr"/>
        <c:lblOffset val="100"/>
        <c:noMultiLvlLbl val="0"/>
      </c:catAx>
      <c:valAx>
        <c:axId val="19295977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92959295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 (15-27 jaar)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9.1607738444581227E-2"/>
          <c:y val="0.1605593570804289"/>
          <c:w val="0.87714628752200863"/>
          <c:h val="0.5807570662923856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'V. JWL'!$E$66</c:f>
              <c:strCache>
                <c:ptCount val="1"/>
                <c:pt idx="0">
                  <c:v>Zonder uitk of uwv inschr.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DB658BA-B989-4C09-A46E-274C4FBFF42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98D-4092-8567-DED2D6591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JWL'!$E$67:$E$70</c15:sqref>
                  </c15:fullRef>
                </c:ext>
              </c:extLst>
              <c:f>'V. JWL'!$E$67</c:f>
              <c:numCache>
                <c:formatCode>0%</c:formatCode>
                <c:ptCount val="1"/>
                <c:pt idx="0">
                  <c:v>3.7674919268030141E-2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JWL'!$H$67:$H$70</c15:f>
                <c15:dlblRangeCache>
                  <c:ptCount val="4"/>
                  <c:pt idx="0">
                    <c:v>56%</c:v>
                  </c:pt>
                  <c:pt idx="1">
                    <c:v>59%</c:v>
                  </c:pt>
                  <c:pt idx="2">
                    <c:v>56%</c:v>
                  </c:pt>
                  <c:pt idx="3">
                    <c:v>58%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998D-4092-8567-DED2D65913EC}"/>
            </c:ext>
          </c:extLst>
        </c:ser>
        <c:ser>
          <c:idx val="1"/>
          <c:order val="1"/>
          <c:tx>
            <c:strRef>
              <c:f>'V. JWL'!$C$66</c:f>
              <c:strCache>
                <c:ptCount val="1"/>
                <c:pt idx="0">
                  <c:v>Met uitkering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E01F142-5DDC-4288-88AA-7AE871151CD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98D-4092-8567-DED2D6591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JWL'!$C$67:$C$70</c15:sqref>
                  </c15:fullRef>
                </c:ext>
              </c:extLst>
              <c:f>'V. JWL'!$C$67</c:f>
              <c:numCache>
                <c:formatCode>0%</c:formatCode>
                <c:ptCount val="1"/>
                <c:pt idx="0">
                  <c:v>2.9063509149623249E-2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JWL'!$F$67:$F$70</c15:f>
                <c15:dlblRangeCache>
                  <c:ptCount val="4"/>
                  <c:pt idx="0">
                    <c:v>43%</c:v>
                  </c:pt>
                  <c:pt idx="1">
                    <c:v>41%</c:v>
                  </c:pt>
                  <c:pt idx="2">
                    <c:v>41%</c:v>
                  </c:pt>
                  <c:pt idx="3">
                    <c:v>39%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998D-4092-8567-DED2D65913EC}"/>
            </c:ext>
          </c:extLst>
        </c:ser>
        <c:ser>
          <c:idx val="0"/>
          <c:order val="2"/>
          <c:tx>
            <c:strRef>
              <c:f>'V. JWL'!$D$66</c:f>
              <c:strCache>
                <c:ptCount val="1"/>
                <c:pt idx="0">
                  <c:v>Werkzoekend (UWV, zonder uitk)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1074815595363539E-3"/>
                  <c:y val="-4.1666666666666664E-2"/>
                </c:manualLayout>
              </c:layout>
              <c:tx>
                <c:rich>
                  <a:bodyPr/>
                  <a:lstStyle/>
                  <a:p>
                    <a:fld id="{B0ADF4D4-6C6A-451F-BD44-58AC1FD2A99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98D-4092-8567-DED2D6591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JWL'!$D$67:$D$70</c15:sqref>
                  </c15:fullRef>
                </c:ext>
              </c:extLst>
              <c:f>'V. JWL'!$D$67</c:f>
              <c:numCache>
                <c:formatCode>0%</c:formatCode>
                <c:ptCount val="1"/>
                <c:pt idx="0">
                  <c:v>1.076426264800861E-3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JWL'!$G$67:$G$70</c15:f>
                <c15:dlblRangeCache>
                  <c:ptCount val="4"/>
                  <c:pt idx="0">
                    <c:v>2%</c:v>
                  </c:pt>
                  <c:pt idx="1">
                    <c:v>1%</c:v>
                  </c:pt>
                  <c:pt idx="2">
                    <c:v>3%</c:v>
                  </c:pt>
                  <c:pt idx="3">
                    <c:v>3%</c:v>
                  </c:pt>
                </c15:dlblRangeCache>
              </c15:datalabelsRange>
            </c:ext>
            <c:ext xmlns:c15="http://schemas.microsoft.com/office/drawing/2012/chart" uri="{02D57815-91ED-43cb-92C2-25804820EDAC}">
              <c15:categoryFilterExceptions>
                <c15:categoryFilterException>
                  <c15:sqref>'V. JWL'!$D$68</c15:sqref>
                  <c15:dLbl>
                    <c:idx val="0"/>
                    <c:layout>
                      <c:manualLayout>
                        <c:x val="0"/>
                        <c:y val="-3.7037037037037077E-2"/>
                      </c:manualLayout>
                    </c:layout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0-32E8-4F09-98D1-779415E5D5EC}"/>
                      </c:ext>
                    </c:extLst>
                  </c15:dLbl>
                </c15:categoryFilterException>
                <c15:categoryFilterException>
                  <c15:sqref>'V. JWL'!$D$69</c15:sqref>
                  <c15:dLbl>
                    <c:idx val="0"/>
                    <c:layout>
                      <c:manualLayout>
                        <c:x val="2.1074815595362767E-3"/>
                        <c:y val="-3.7037037037037035E-2"/>
                      </c:manualLayout>
                    </c:layout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1-32E8-4F09-98D1-779415E5D5EC}"/>
                      </c:ext>
                    </c:extLst>
                  </c15:dLbl>
                </c15:categoryFilterException>
                <c15:categoryFilterException>
                  <c15:sqref>'V. JWL'!$D$70</c15:sqref>
                  <c15:dLbl>
                    <c:idx val="0"/>
                    <c:layout>
                      <c:manualLayout>
                        <c:x val="-2.1074815595363539E-3"/>
                        <c:y val="-4.1666666666666664E-2"/>
                      </c:manualLayout>
                    </c:layout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2-32E8-4F09-98D1-779415E5D5EC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998D-4092-8567-DED2D6591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lineChart>
        <c:grouping val="standard"/>
        <c:varyColors val="0"/>
        <c:ser>
          <c:idx val="3"/>
          <c:order val="3"/>
          <c:tx>
            <c:strRef>
              <c:f>'V. JWL'!$I$66</c:f>
              <c:strCache>
                <c:ptCount val="1"/>
                <c:pt idx="0">
                  <c:v>Landelijk zonder uitk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JWL'!$I$67:$I$70</c15:sqref>
                  </c15:fullRef>
                </c:ext>
              </c:extLst>
              <c:f>'V. JWL'!$I$67</c:f>
              <c:numCache>
                <c:formatCode>0%</c:formatCode>
                <c:ptCount val="1"/>
                <c:pt idx="0">
                  <c:v>5.6851753655026135E-2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'V. JWL'!$I$68</c15:sqref>
                  <c15:spPr xmlns:c15="http://schemas.microsoft.com/office/drawing/2012/chart">
                    <a:ln w="12700" cap="rnd">
                      <a:solidFill>
                        <a:srgbClr val="0070C0"/>
                      </a:solidFill>
                      <a:prstDash val="dash"/>
                      <a:round/>
                    </a:ln>
                    <a:effectLst/>
                  </c15:spPr>
                  <c15:bubble3D val="0"/>
                  <c15:marker>
                    <c:symbol val="none"/>
                  </c15:marker>
                </c15:categoryFilterException>
                <c15:categoryFilterException>
                  <c15:sqref>'V. JWL'!$I$69</c15:sqref>
                  <c15:spPr xmlns:c15="http://schemas.microsoft.com/office/drawing/2012/chart">
                    <a:ln w="12700" cap="rnd">
                      <a:solidFill>
                        <a:srgbClr val="0070C0"/>
                      </a:solidFill>
                      <a:prstDash val="dash"/>
                      <a:round/>
                    </a:ln>
                    <a:effectLst/>
                  </c15:spPr>
                  <c15:bubble3D val="0"/>
                  <c15:marker>
                    <c:symbol val="none"/>
                  </c15:marker>
                </c15:categoryFilterException>
                <c15:categoryFilterException>
                  <c15:sqref>'V. JWL'!$I$70</c15:sqref>
                  <c15:spPr xmlns:c15="http://schemas.microsoft.com/office/drawing/2012/chart">
                    <a:ln w="12700" cap="rnd">
                      <a:solidFill>
                        <a:srgbClr val="0070C0"/>
                      </a:solidFill>
                      <a:prstDash val="dash"/>
                      <a:round/>
                    </a:ln>
                    <a:effectLst/>
                  </c15:spPr>
                  <c15:bubble3D val="0"/>
                  <c15:marker>
                    <c:symbol val="none"/>
                  </c15:marke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B-998D-4092-8567-DED2D6591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25855"/>
        <c:axId val="323182047"/>
      </c:line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968821886311784"/>
          <c:w val="1"/>
          <c:h val="0.160311781136882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 baseline="0"/>
              <a:t>NEET: zonder uitkering, inschatting verdeling</a:t>
            </a:r>
            <a:endParaRPr lang="nl-NL" sz="1200" i="1"/>
          </a:p>
        </c:rich>
      </c:tx>
      <c:layout>
        <c:manualLayout>
          <c:xMode val="edge"/>
          <c:yMode val="edge"/>
          <c:x val="0.20858492170261389"/>
          <c:y val="2.11797282703855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1051431562644189"/>
          <c:y val="0.1605593570804289"/>
          <c:w val="0.85179097107733492"/>
          <c:h val="0.5207468299305255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'V. JWL'!$X$105</c:f>
              <c:strCache>
                <c:ptCount val="1"/>
                <c:pt idx="0">
                  <c:v>Pro/vso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'V. JWL'!$Y$104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f>'V. JWL'!$Y$105</c:f>
              <c:numCache>
                <c:formatCode>0%</c:formatCode>
                <c:ptCount val="1"/>
                <c:pt idx="0">
                  <c:v>2.7048191722684441E-3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E-464B-9213-ECE0C346A1A3}"/>
            </c:ext>
          </c:extLst>
        </c:ser>
        <c:ser>
          <c:idx val="0"/>
          <c:order val="1"/>
          <c:tx>
            <c:strRef>
              <c:f>'V. JWL'!$X$106</c:f>
              <c:strCache>
                <c:ptCount val="1"/>
                <c:pt idx="0">
                  <c:v>VSV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'V. JWL'!$Y$104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f>'V. JWL'!$Y$106</c:f>
              <c:numCache>
                <c:formatCode>0%</c:formatCode>
                <c:ptCount val="1"/>
                <c:pt idx="0">
                  <c:v>9.932768969732355E-3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AE-464B-9213-ECE0C346A1A3}"/>
            </c:ext>
          </c:extLst>
        </c:ser>
        <c:ser>
          <c:idx val="1"/>
          <c:order val="2"/>
          <c:tx>
            <c:strRef>
              <c:f>'V. JWL'!$X$107</c:f>
              <c:strCache>
                <c:ptCount val="1"/>
                <c:pt idx="0">
                  <c:v>VSV-nieuwe doelgroep</c:v>
                </c:pt>
              </c:strCache>
            </c:strRef>
          </c:tx>
          <c:spPr>
            <a:pattFill prst="wd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'V. JWL'!$Y$104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f>'V. JWL'!$Y$107</c:f>
              <c:numCache>
                <c:formatCode>0%</c:formatCode>
                <c:ptCount val="1"/>
                <c:pt idx="0">
                  <c:v>6.9905585872906814E-3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AE-464B-9213-ECE0C346A1A3}"/>
            </c:ext>
          </c:extLst>
        </c:ser>
        <c:ser>
          <c:idx val="3"/>
          <c:order val="3"/>
          <c:tx>
            <c:strRef>
              <c:f>'V. JWL'!$X$108</c:f>
              <c:strCache>
                <c:ptCount val="1"/>
                <c:pt idx="0">
                  <c:v>Met startkwalificatie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'V. JWL'!$Y$104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f>'V. JWL'!$Y$108</c:f>
              <c:numCache>
                <c:formatCode>0%</c:formatCode>
                <c:ptCount val="1"/>
                <c:pt idx="0">
                  <c:v>1.8046772538738664E-2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AE-464B-9213-ECE0C346A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  <c:max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045903501800178E-4"/>
          <c:y val="0.7858163371378426"/>
          <c:w val="0.999389540964982"/>
          <c:h val="0.205411730008195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196648495861092E-2"/>
          <c:y val="3.1446540880503145E-2"/>
          <c:w val="0.92018236731397585"/>
          <c:h val="0.905717552887364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'Grafiek selectie Gem'!$E$29</c:f>
              <c:strCache>
                <c:ptCount val="1"/>
                <c:pt idx="0">
                  <c:v>% stedelijkheid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A0ADA00-DBB2-426B-99A3-315DE788E7E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16C-4425-A3A1-FD7FB9D9E20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01E4605-564F-41C1-BC9A-56564D2E16F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16C-4425-A3A1-FD7FB9D9E20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3AC696A-291D-4C25-A923-5435A97B4E5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16C-4425-A3A1-FD7FB9D9E20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0D7C800-B4F6-4EB8-A03B-794E8A7C9F0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16C-4425-A3A1-FD7FB9D9E20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6FB8D55-3F3E-45C6-8B53-DC71B3812FB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16C-4425-A3A1-FD7FB9D9E20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BD3F534-22A3-45D3-A19F-5C329126905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16C-4425-A3A1-FD7FB9D9E20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4628156-0418-4317-825C-5A42CB33402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16C-4425-A3A1-FD7FB9D9E20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B10A491-4FB2-42BE-84E4-1AF4B2983A6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16C-4425-A3A1-FD7FB9D9E20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CBF8566-EF91-43DF-AED8-E71A520793C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16C-4425-A3A1-FD7FB9D9E20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881524A-6EBD-418E-BB31-90BA6352D79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16C-4425-A3A1-FD7FB9D9E20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8D395ED-79E5-4115-BE90-A663FB53D55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16C-4425-A3A1-FD7FB9D9E20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A1CA309-45B9-42E6-85F0-9FC1244060D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816C-4425-A3A1-FD7FB9D9E20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B4C2EAE-EFA8-41CB-8DA5-FCB26D1EE1B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816C-4425-A3A1-FD7FB9D9E20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19479A3-6375-4438-8B36-036C5373722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816C-4425-A3A1-FD7FB9D9E20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777DEB32-3B09-42BD-852D-A6C8432E9F6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816C-4425-A3A1-FD7FB9D9E20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EAF3D01-0DE9-4E51-963D-E5265C7C5BF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816C-4425-A3A1-FD7FB9D9E20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B5A1BE8-BE53-419D-A208-394DFD09591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816C-4425-A3A1-FD7FB9D9E20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B8AA472-3A48-4A8C-83C7-4F52F3B6E58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816C-4425-A3A1-FD7FB9D9E20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0EC2185-A249-465F-B8C9-FF96DDEDDEB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816C-4425-A3A1-FD7FB9D9E20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152F9E2-3D6D-4E19-88B4-927B65DFDD2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816C-4425-A3A1-FD7FB9D9E20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70DAA08-7641-425A-911D-CBF389E7A88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816C-4425-A3A1-FD7FB9D9E20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7211E378-CE0A-4384-A3EB-2807C318919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816C-4425-A3A1-FD7FB9D9E20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1108099D-19D3-46CD-9638-44EB70E4F31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816C-4425-A3A1-FD7FB9D9E20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0823C69-C985-4A10-B024-D1138B7C67F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816C-4425-A3A1-FD7FB9D9E20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D467E6F5-8750-41BD-9789-014D50F21A9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816C-4425-A3A1-FD7FB9D9E20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99AAEF19-3DA4-45A7-8218-0B517F0170B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816C-4425-A3A1-FD7FB9D9E20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C7A00BE-B89D-4133-8889-CB8D7D54A46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816C-4425-A3A1-FD7FB9D9E20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6F196C25-2957-4AD4-A345-6034DA10582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816C-4425-A3A1-FD7FB9D9E20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7C5CD218-13B4-4472-ADC9-82069B700F0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816C-4425-A3A1-FD7FB9D9E20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F97D2354-C344-4664-B693-5D2A3D2C476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816C-4425-A3A1-FD7FB9D9E20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5F6BFA0B-868F-4F64-A581-3F3674B47E6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816C-4425-A3A1-FD7FB9D9E20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6E3D9160-DED3-4F7F-80B9-04ADC29EC7D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816C-4425-A3A1-FD7FB9D9E20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3647A88-361C-4815-B07C-596C2A01E4E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816C-4425-A3A1-FD7FB9D9E20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FBB60EE8-1B21-4EC4-936B-7F145523071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816C-4425-A3A1-FD7FB9D9E20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CCF4B918-6B6F-4784-94D2-83FA1D60E61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816C-4425-A3A1-FD7FB9D9E20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52102709-AFDF-440E-88FD-DD25187A3BB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816C-4425-A3A1-FD7FB9D9E20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87FA734E-0390-4086-988C-28B03B1CEB6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816C-4425-A3A1-FD7FB9D9E20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80270A7-0DE0-4119-B1E0-BAE721810DE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816C-4425-A3A1-FD7FB9D9E20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606BD015-361A-4CE8-861D-763414F279F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816C-4425-A3A1-FD7FB9D9E20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6AF54F91-C5E5-4292-8BB3-BB4E88C8E99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816C-4425-A3A1-FD7FB9D9E20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14E5D142-D818-402B-AE62-7A9545DCC7F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816C-4425-A3A1-FD7FB9D9E20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B2D83C3A-9223-49D3-9856-E765EC6AABE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816C-4425-A3A1-FD7FB9D9E20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FFA36A86-8051-469A-890D-6E91C1EAACB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816C-4425-A3A1-FD7FB9D9E20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E47918A7-6233-4B09-90DA-F9AB5959C9B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816C-4425-A3A1-FD7FB9D9E20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C5ABBAC3-B120-444C-ADCD-52FDF869ADA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816C-4425-A3A1-FD7FB9D9E20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2E563227-EECB-4697-900E-E742C886B12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816C-4425-A3A1-FD7FB9D9E20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5CCCA69F-4FF5-47B4-A8BF-5345E0D1808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816C-4425-A3A1-FD7FB9D9E20C}"/>
                </c:ext>
              </c:extLst>
            </c:dLbl>
            <c:dLbl>
              <c:idx val="47"/>
              <c:layout>
                <c:manualLayout>
                  <c:x val="9.8116684590252336E-3"/>
                  <c:y val="1.143521832498211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DFCFBAF-6895-482B-9B91-5A841B5CE035}" type="CELLRANGE">
                      <a:rPr lang="en-US"/>
                      <a:pPr>
                        <a:defRPr/>
                      </a:pPr>
                      <a:t>[CELLRANGE]</a:t>
                    </a:fld>
                    <a:endParaRPr lang="nl-NL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l-NL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617739403453689E-2"/>
                      <c:h val="5.5303142853283992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816C-4425-A3A1-FD7FB9D9E20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8DECD777-25FE-4CE2-8C1B-F60827B6AC9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816C-4425-A3A1-FD7FB9D9E20C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5BABDD30-0DE0-4E51-B770-E5A385FD43C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816C-4425-A3A1-FD7FB9D9E20C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EF2764DF-A83C-4653-880D-321C9180DDD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816C-4425-A3A1-FD7FB9D9E20C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DB5CB2D8-93AB-425C-A7C3-019A69C1B96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816C-4425-A3A1-FD7FB9D9E20C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A536DE76-FC69-4FC7-9B60-8ABA49BA283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816C-4425-A3A1-FD7FB9D9E20C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4669B997-2BDF-4532-B6B5-8DFDE87A98C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816C-4425-A3A1-FD7FB9D9E20C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1032FDC3-41ED-437F-A2CB-59C65930536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816C-4425-A3A1-FD7FB9D9E20C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88762C7B-6AF8-4A71-B490-4C64E6992FB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816C-4425-A3A1-FD7FB9D9E20C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34A79CE5-D2E9-46EF-B3B6-E5FE92464F0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816C-4425-A3A1-FD7FB9D9E20C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5CB68336-33AA-4A43-8098-49B4C0E82D8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816C-4425-A3A1-FD7FB9D9E20C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BEF8D788-E845-40B0-A01A-481477C4F4C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A-816C-4425-A3A1-FD7FB9D9E20C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D2649377-4C0B-40AC-A59D-B79FD0709B1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B-816C-4425-A3A1-FD7FB9D9E20C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5D8AE733-31C5-4FAC-B036-B0DFC75B52B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C-816C-4425-A3A1-FD7FB9D9E20C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C4074C5D-4523-4CA7-B3C4-EAD5B00619C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816C-4425-A3A1-FD7FB9D9E20C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F3FB5226-9AC8-4CFE-9A58-B1480F8AA0B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E-816C-4425-A3A1-FD7FB9D9E20C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F66BCA08-6464-492F-AA6E-4F2582B7518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816C-4425-A3A1-FD7FB9D9E20C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D4F14DBB-E7FE-4CA1-8D25-2614E5B38AF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816C-4425-A3A1-FD7FB9D9E20C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AFA9310C-D1DF-496C-81EE-FAB82263EDE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816C-4425-A3A1-FD7FB9D9E20C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CC7B9F4D-7810-444C-8E21-BB70D8A431F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816C-4425-A3A1-FD7FB9D9E20C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1F9E59E6-6454-4FD8-9DFA-E819C37A9B8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816C-4425-A3A1-FD7FB9D9E20C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44B0FA2B-8EA4-4571-A7BE-D229E861974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816C-4425-A3A1-FD7FB9D9E20C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DD2B5D64-C00F-4CE8-8506-65BFD81A9C1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816C-4425-A3A1-FD7FB9D9E20C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FDA27BFD-CEDD-49FB-9308-51CD6028442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816C-4425-A3A1-FD7FB9D9E20C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E204C30A-2969-4CC3-807B-4C8A8A5DFCA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816C-4425-A3A1-FD7FB9D9E20C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D141B8F3-B89F-4605-B510-DAA51D4571B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816C-4425-A3A1-FD7FB9D9E20C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B8FA3365-932F-46E1-A5E0-22D4307F1B3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816C-4425-A3A1-FD7FB9D9E20C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5ACEDD2F-08FF-429D-844A-5BDD20D2663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816C-4425-A3A1-FD7FB9D9E20C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FD31FA2A-C2A9-42CD-AFAB-BD685CA87CF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B-816C-4425-A3A1-FD7FB9D9E20C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BBE8E2D4-965C-4A44-9AD9-E456E2A106D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C-816C-4425-A3A1-FD7FB9D9E20C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755BE1B2-1D04-4AAA-9F05-24D285223E3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D-816C-4425-A3A1-FD7FB9D9E20C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16CE5DC2-A0DF-4425-9B05-C17C6E90CE4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E-816C-4425-A3A1-FD7FB9D9E20C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734178B2-73D1-4B80-9866-A65E3FF60E2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816C-4425-A3A1-FD7FB9D9E20C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B986CF53-CE41-4EE6-BBAF-CC1C9452551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816C-4425-A3A1-FD7FB9D9E20C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9C05F11E-0178-4802-96A2-BCCD331202E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816C-4425-A3A1-FD7FB9D9E20C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68B7D63-E6A0-4A52-BF9A-72C846F0443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816C-4425-A3A1-FD7FB9D9E20C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8636747A-7E66-4DDE-B5F6-A0168FAD200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3-816C-4425-A3A1-FD7FB9D9E20C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30A36555-FFB5-46B5-B3CE-F3AE1284370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816C-4425-A3A1-FD7FB9D9E20C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0E839238-2C3A-4843-8DE0-28258FB5014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5-816C-4425-A3A1-FD7FB9D9E20C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8EE70709-D596-4AEB-86F4-4A61252972E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6-816C-4425-A3A1-FD7FB9D9E20C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478BB513-5D0B-42D3-99C0-E516700F06F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7-816C-4425-A3A1-FD7FB9D9E20C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373D0204-14EC-4D49-AE30-40811F39A51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8-816C-4425-A3A1-FD7FB9D9E20C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890BC020-CDC1-470A-9FFE-320E30D0698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9-816C-4425-A3A1-FD7FB9D9E20C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89E36800-56F7-4EEE-AA0E-76818CF310E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A-816C-4425-A3A1-FD7FB9D9E20C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DD8E654C-23D2-4A21-B076-53FAE423DF4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816C-4425-A3A1-FD7FB9D9E20C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5F792070-17DB-41FF-A9BA-C0154AD1313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816C-4425-A3A1-FD7FB9D9E20C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7FB01B6E-19DB-4F73-9CF2-C23848E9141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816C-4425-A3A1-FD7FB9D9E20C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37BA7BC2-DC63-4DB7-AC88-D98D6C3346B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816C-4425-A3A1-FD7FB9D9E20C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CE5F0826-1DC8-40D1-8063-CE2F41673D8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816C-4425-A3A1-FD7FB9D9E20C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509D5B8F-E627-4954-B959-3B0312101C6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816C-4425-A3A1-FD7FB9D9E20C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FF5D5546-9765-4935-BCBC-98C6E888274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816C-4425-A3A1-FD7FB9D9E20C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7B1099A8-5BF0-4DCB-A794-23B98AEC6A3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2-816C-4425-A3A1-FD7FB9D9E20C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CEA7FEBA-00FE-4191-9CBE-031158C97AD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3-816C-4425-A3A1-FD7FB9D9E20C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46A1F0DB-7050-4A11-B5D6-4E282FBFF8D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4-816C-4425-A3A1-FD7FB9D9E20C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156DD8E5-F93A-43C8-960E-C261BE748E0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5-816C-4425-A3A1-FD7FB9D9E20C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4F6F04AD-F74C-499B-BA7F-1A1E5767DA2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6-816C-4425-A3A1-FD7FB9D9E20C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8D4AB5CF-A5B5-4789-9F2D-25CBB2269D9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7-816C-4425-A3A1-FD7FB9D9E20C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C15D879B-EA9F-4731-8A42-F35867549F1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8-816C-4425-A3A1-FD7FB9D9E20C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B0D0DA39-22D4-461C-8460-F0B06BA620A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9-816C-4425-A3A1-FD7FB9D9E20C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A0211714-F65F-4746-B6E9-1CDD17B9CD7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A-816C-4425-A3A1-FD7FB9D9E20C}"/>
                </c:ext>
              </c:extLst>
            </c:dLbl>
            <c:dLbl>
              <c:idx val="10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C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F20E6FD-53A6-4B84-B084-DB9F1A77B6D8}" type="CELLRANGE">
                      <a:rPr lang="en-US"/>
                      <a:pPr>
                        <a:defRPr>
                          <a:solidFill>
                            <a:srgbClr val="C00000"/>
                          </a:solidFill>
                        </a:defRPr>
                      </a:pPr>
                      <a:t>[CELLRANGE]</a:t>
                    </a:fld>
                    <a:endParaRPr lang="nl-NL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C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l-NL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B-816C-4425-A3A1-FD7FB9D9E20C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B4114CC8-849C-43AE-838C-05EC682C8C3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C-816C-4425-A3A1-FD7FB9D9E20C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57C7B4F7-85F4-4348-8551-5CB5EE8434A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D-816C-4425-A3A1-FD7FB9D9E20C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8673ECDD-C5B2-4C03-AE37-D7CDD487198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E-816C-4425-A3A1-FD7FB9D9E20C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4C4B9466-9814-4EEF-9BD1-96DA09D4DC4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F-816C-4425-A3A1-FD7FB9D9E20C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2D0A4E54-ACFE-4B64-89E4-7DF783018FA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0-816C-4425-A3A1-FD7FB9D9E20C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C191F075-CF53-458B-95B9-2BAA4FD4B43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1-816C-4425-A3A1-FD7FB9D9E20C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BEA39542-B898-415A-BEFA-EBA028B6CAE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2-816C-4425-A3A1-FD7FB9D9E20C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514C59B1-89FC-4475-A511-157907D0DA7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3-816C-4425-A3A1-FD7FB9D9E20C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DF4298D6-50E4-438C-B7B5-002B2676453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4-816C-4425-A3A1-FD7FB9D9E20C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7CD1E0C8-2345-4ABD-ADC5-DBCAFCB858A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5-816C-4425-A3A1-FD7FB9D9E20C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A7DA0D9A-9DF6-481A-AD8F-9E568DC80B0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6-816C-4425-A3A1-FD7FB9D9E20C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5DF867AD-154A-4C42-AF99-D3EE43F477F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7-816C-4425-A3A1-FD7FB9D9E20C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94B3C9C4-34C2-4465-9393-5A08745FC71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8-816C-4425-A3A1-FD7FB9D9E20C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66272C8B-4F3F-4A1A-9776-F90D40BC976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9-816C-4425-A3A1-FD7FB9D9E20C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56DF078E-0AE6-4674-9771-BFF46B597EB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A-816C-4425-A3A1-FD7FB9D9E20C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32D373B7-9858-48BC-A109-16DDFAB28FE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B-816C-4425-A3A1-FD7FB9D9E20C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BE851EA4-2EF6-4A21-8B78-3B560C6F9BA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C-816C-4425-A3A1-FD7FB9D9E20C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DE241C79-4A19-4229-A04F-F5BC6833397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D-816C-4425-A3A1-FD7FB9D9E20C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5321D4A9-4ACC-4318-A519-7DE58D2B304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E-816C-4425-A3A1-FD7FB9D9E20C}"/>
                </c:ext>
              </c:extLst>
            </c:dLbl>
            <c:dLbl>
              <c:idx val="127"/>
              <c:layout>
                <c:manualLayout>
                  <c:x val="-5.2328623757195184E-3"/>
                  <c:y val="-4.0022870211549565E-2"/>
                </c:manualLayout>
              </c:layout>
              <c:tx>
                <c:rich>
                  <a:bodyPr/>
                  <a:lstStyle/>
                  <a:p>
                    <a:fld id="{65EC27F3-C74D-4234-8167-0EF3881F24D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F-816C-4425-A3A1-FD7FB9D9E20C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504517B3-A447-4D95-B441-C29EF0D4A09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0-816C-4425-A3A1-FD7FB9D9E20C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49EBEED8-C19C-4043-BCF8-65FC814FE5B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1-816C-4425-A3A1-FD7FB9D9E20C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01111713-E990-43FC-A969-082F37C18F3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2-816C-4425-A3A1-FD7FB9D9E20C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8F40A4CE-063A-4A8C-9CA9-5A11E80E184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3-816C-4425-A3A1-FD7FB9D9E20C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2CB9FF65-8D14-4E01-AF5A-169A11CEEAC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4-816C-4425-A3A1-FD7FB9D9E20C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D11E5558-E7CE-41F5-9BED-B66315E70A3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5-816C-4425-A3A1-FD7FB9D9E20C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EA524AAD-FCC6-478A-8604-EEE5E9A1F93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6-816C-4425-A3A1-FD7FB9D9E20C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E65926C8-72B7-4070-8923-36719FC35E4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7-816C-4425-A3A1-FD7FB9D9E20C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2385F486-C278-438E-9AE4-617DB1A40B2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8-816C-4425-A3A1-FD7FB9D9E20C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37F9CB20-DC01-449E-B1E4-301EE472315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9-816C-4425-A3A1-FD7FB9D9E20C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DA0480FC-FD8B-48A1-99D0-687FF14E59C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A-816C-4425-A3A1-FD7FB9D9E20C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B0C5480C-E59A-4ED9-92B6-07CF9606602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B-816C-4425-A3A1-FD7FB9D9E20C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C57843CE-02E2-4B9C-96B5-5BEB4EC5765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C-816C-4425-A3A1-FD7FB9D9E20C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33C604F5-96D7-44D2-A4EE-56CBF6E5DF6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D-816C-4425-A3A1-FD7FB9D9E20C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92609F86-2D22-487E-BE15-3FE3B0154C7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E-816C-4425-A3A1-FD7FB9D9E20C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BF0494D7-4F23-4962-AD4E-1FB8675D512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F-816C-4425-A3A1-FD7FB9D9E20C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F8B43044-0D5A-4CA6-A8A0-C3A97758894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0-816C-4425-A3A1-FD7FB9D9E20C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3D2B77BD-9E53-46F8-B589-18632689C09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1-816C-4425-A3A1-FD7FB9D9E20C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282C21CF-AD86-46D5-9714-DB9F1CED0C0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2-816C-4425-A3A1-FD7FB9D9E20C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0C7AFF76-C1F7-4722-8ADD-F07A1EBA109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3-816C-4425-A3A1-FD7FB9D9E20C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54B333E6-AD9A-4EF2-B088-292940397A1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4-816C-4425-A3A1-FD7FB9D9E20C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32AE06E4-1532-44BB-9439-7F680CEF062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5-816C-4425-A3A1-FD7FB9D9E20C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7753065E-A6C1-4B2A-95A9-4432F4828CE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6-816C-4425-A3A1-FD7FB9D9E20C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5983E6E8-A6B8-4F06-9907-9D511372163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7-816C-4425-A3A1-FD7FB9D9E20C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DBE16053-8DD0-4B42-8066-C02128FEAEA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8-816C-4425-A3A1-FD7FB9D9E20C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52E94A5B-1EED-400A-AB1F-9EEE07064BD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9-816C-4425-A3A1-FD7FB9D9E20C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07171DCC-398B-460E-A9EF-EFD524D605D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A-816C-4425-A3A1-FD7FB9D9E20C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6E0307DC-5E75-419C-B42D-B33FAB8764B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B-816C-4425-A3A1-FD7FB9D9E20C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5C55371D-AF1A-4D7D-9632-CC2DEB14E34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C-816C-4425-A3A1-FD7FB9D9E20C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884B9A4A-6BC9-4AD7-B55A-FF6D8CFC50A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D-816C-4425-A3A1-FD7FB9D9E20C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76FC3B1E-8C3B-4BAF-A312-281A155AC0D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E-816C-4425-A3A1-FD7FB9D9E20C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DBFD4504-0984-4D7D-9A10-5EEF6F8935E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F-816C-4425-A3A1-FD7FB9D9E20C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B9471DE7-65A8-4166-81A4-25A31BBC1F3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0-816C-4425-A3A1-FD7FB9D9E20C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BAEF8883-0D86-45EC-9607-2F11883202A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1-816C-4425-A3A1-FD7FB9D9E20C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DF9BA667-BE4D-49D1-A2BE-95A311034C7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2-816C-4425-A3A1-FD7FB9D9E20C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555D04E6-D1E1-41F2-95E5-81928DFF75C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3-816C-4425-A3A1-FD7FB9D9E20C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4C7AB65E-3B89-4CC6-BA3C-94401933958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4-816C-4425-A3A1-FD7FB9D9E20C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CE9CFB55-8C2D-4169-A48F-C61D0165862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5-816C-4425-A3A1-FD7FB9D9E20C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549D0F2F-6031-49FF-A028-6E25B8F0720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6-816C-4425-A3A1-FD7FB9D9E20C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AEB3C829-558E-430A-A0D5-A26D9401FA8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7-816C-4425-A3A1-FD7FB9D9E20C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B0F93004-ECA2-46F7-9A2A-47E62EBD8E4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8-816C-4425-A3A1-FD7FB9D9E20C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2AB017A9-193B-453F-9EB8-09192C9FBCD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9-816C-4425-A3A1-FD7FB9D9E20C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ECFDB525-D130-4F7D-A5A6-BCE8E0DB38C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A-816C-4425-A3A1-FD7FB9D9E20C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07F46304-118B-42F9-91F4-AF45410F63C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B-816C-4425-A3A1-FD7FB9D9E20C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172B12A6-FA46-4235-9BD4-5A9EB6036B3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C-816C-4425-A3A1-FD7FB9D9E20C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9DBD7DAB-CE05-460F-BE22-8654E9406B9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D-816C-4425-A3A1-FD7FB9D9E20C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9F873CE0-6AD5-4979-A5E6-1F147B0A1F4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E-816C-4425-A3A1-FD7FB9D9E20C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4702837D-6D63-4C90-ADF0-B71082E5174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F-816C-4425-A3A1-FD7FB9D9E20C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D816C6EF-2DB3-490A-AB60-2D2936E4B12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0-816C-4425-A3A1-FD7FB9D9E20C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C8EC8973-8DBC-47FA-A60A-383237DC12C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1-816C-4425-A3A1-FD7FB9D9E20C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44C42AF7-746E-4C8B-A86B-4D541A6B2FC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2-816C-4425-A3A1-FD7FB9D9E20C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C35016AE-BD27-406A-8433-F0034F25EEB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3-816C-4425-A3A1-FD7FB9D9E20C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D197A3DB-8C9C-4D61-8222-4C936F8A276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4-816C-4425-A3A1-FD7FB9D9E20C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215FCA9B-1D2E-40AC-B7F2-3555FB1CFF7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5-816C-4425-A3A1-FD7FB9D9E20C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4570A044-C8C3-46D9-8919-09BD0A8E73E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6-816C-4425-A3A1-FD7FB9D9E20C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38FB93CA-28AF-4814-B68E-BD187C58090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7-816C-4425-A3A1-FD7FB9D9E20C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87FB38E0-D1DE-479B-AFDE-2BCFA0CB375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8-816C-4425-A3A1-FD7FB9D9E20C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C18899AE-3A0B-42AC-9099-DB82FCFD1A7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9-816C-4425-A3A1-FD7FB9D9E20C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11B7DCAD-F98A-4809-AE38-B2368E33EC2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A-816C-4425-A3A1-FD7FB9D9E20C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2F43D09A-9805-4DB4-876B-28D41C8B64F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B-816C-4425-A3A1-FD7FB9D9E20C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122A6DE9-D52C-4262-B5B9-27BDFBA3FB1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C-816C-4425-A3A1-FD7FB9D9E20C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1BF184A5-A98D-4949-A57A-2E6CA5A34C1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D-816C-4425-A3A1-FD7FB9D9E20C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FEB74C77-438D-4F59-BAB1-DFE2424F22E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E-816C-4425-A3A1-FD7FB9D9E20C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FFB5E492-1B60-42D4-871C-25EFE4B2867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F-816C-4425-A3A1-FD7FB9D9E20C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BD95522D-5349-4CC3-808C-B66C2F59064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0-816C-4425-A3A1-FD7FB9D9E20C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D514C84C-43B6-4173-B1DF-271A23EA9B4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1-816C-4425-A3A1-FD7FB9D9E20C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fld id="{7E4705BC-4921-4209-A379-04923A1D1C0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2-816C-4425-A3A1-FD7FB9D9E20C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fld id="{C19742D1-7E05-490B-98FB-74D348F5145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3-816C-4425-A3A1-FD7FB9D9E20C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fld id="{DCE75C3B-36C4-4338-B888-F4E48685700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4-816C-4425-A3A1-FD7FB9D9E20C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fld id="{0C58159A-5E90-4E6F-B1C9-FA2B952A150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5-816C-4425-A3A1-FD7FB9D9E20C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fld id="{B1CDDC00-D59C-472C-ADFE-EAA154EB279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6-816C-4425-A3A1-FD7FB9D9E20C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fld id="{6101F96A-2B3D-4504-A696-B05B796E6CC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7-816C-4425-A3A1-FD7FB9D9E20C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fld id="{D2D126A7-C01C-49FA-A596-5A2DEBEA02D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8-816C-4425-A3A1-FD7FB9D9E20C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fld id="{8299F608-987C-48D0-B12C-F6CB1477521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9-816C-4425-A3A1-FD7FB9D9E20C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fld id="{C2C7189D-9D51-457A-A560-2EF88C52F79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A-816C-4425-A3A1-FD7FB9D9E20C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fld id="{0496001E-5B67-4711-AE19-7C3636285E7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B-816C-4425-A3A1-FD7FB9D9E20C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fld id="{30FBB5E7-0178-4411-9F50-67EB771913F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C-816C-4425-A3A1-FD7FB9D9E20C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fld id="{66352B7A-C14E-4829-B7C4-62FB86D2E00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D-816C-4425-A3A1-FD7FB9D9E20C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fld id="{8256E805-757F-42F6-8A8D-B03DE3F1FAC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E-816C-4425-A3A1-FD7FB9D9E20C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fld id="{11E965D6-3226-4B0D-A797-5C88EC2876D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F-816C-4425-A3A1-FD7FB9D9E20C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fld id="{69B2E33D-3CDE-4A88-9E09-3994408E466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0-816C-4425-A3A1-FD7FB9D9E20C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fld id="{7D5E2A46-18C3-4483-9E94-06C52B577C4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1-816C-4425-A3A1-FD7FB9D9E20C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fld id="{04CB6C77-8BA0-4410-990C-42F2FD010DD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2-816C-4425-A3A1-FD7FB9D9E20C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fld id="{4FF6A8D4-6E1E-45CC-B03D-3EDF10DD338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3-816C-4425-A3A1-FD7FB9D9E20C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fld id="{E341FB58-D0E0-41CB-9D80-1C0B1D7A1D6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4-816C-4425-A3A1-FD7FB9D9E20C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fld id="{C447267A-9632-454B-AE14-FEFE6A02E4A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5-816C-4425-A3A1-FD7FB9D9E20C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fld id="{F0C6C809-244A-4AFD-BAA0-DDC401BDC27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6-816C-4425-A3A1-FD7FB9D9E20C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fld id="{1EF049C6-63B7-4B20-9314-D4376A7F479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7-816C-4425-A3A1-FD7FB9D9E20C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fld id="{F0FBDAA7-2FD6-4694-BCD8-AC29D73BDAA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8-816C-4425-A3A1-FD7FB9D9E20C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fld id="{6CB72D33-D9FA-457B-B8A3-F999D8EE73C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9-816C-4425-A3A1-FD7FB9D9E20C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fld id="{E2D7C53B-DAEE-4654-A8BE-CC87E9EDBA3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A-816C-4425-A3A1-FD7FB9D9E20C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fld id="{7CC87EC6-CB1B-4525-9D87-0138E215D96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B-816C-4425-A3A1-FD7FB9D9E20C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fld id="{321C8088-4880-44A5-8627-3C951C08217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C-816C-4425-A3A1-FD7FB9D9E20C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fld id="{E88A9601-81FB-4C7A-9D0F-29A651345E9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D-816C-4425-A3A1-FD7FB9D9E20C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fld id="{6909E246-7E97-4CD0-8C57-AA441F1C8A4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E-816C-4425-A3A1-FD7FB9D9E20C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fld id="{B4874838-9B43-4B76-89EB-B7CBA28E3BC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F-816C-4425-A3A1-FD7FB9D9E20C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fld id="{AAE376A1-43D6-404C-AD6B-4D70C2DE70A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0-816C-4425-A3A1-FD7FB9D9E20C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fld id="{F4F8A214-BF12-41B8-B20B-28236C9E891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1-816C-4425-A3A1-FD7FB9D9E20C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fld id="{40265946-E00D-4B39-AABF-76D9BA09950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2-816C-4425-A3A1-FD7FB9D9E20C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fld id="{702AC387-8E9D-4EDA-AC64-7340482FA75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3-816C-4425-A3A1-FD7FB9D9E20C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fld id="{5F0B79A0-14F0-4780-B3C0-57483DF3675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4-816C-4425-A3A1-FD7FB9D9E20C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fld id="{42B5DAEE-10AC-48E8-90A3-D15E45665F6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5-816C-4425-A3A1-FD7FB9D9E20C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fld id="{BF286583-7713-4294-9CB6-EE1183F0B50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6-816C-4425-A3A1-FD7FB9D9E20C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fld id="{5FB83F1D-2E89-4E56-8469-53EE372FFF6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7-816C-4425-A3A1-FD7FB9D9E20C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fld id="{50C0450A-3D93-4D5A-B0D2-243145AF75F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8-816C-4425-A3A1-FD7FB9D9E20C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fld id="{BC40CFEA-4F43-4A23-B542-556A4B75999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9-816C-4425-A3A1-FD7FB9D9E20C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fld id="{39F7440D-957A-4C4A-B57E-9091E04F404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A-816C-4425-A3A1-FD7FB9D9E20C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fld id="{90A16DE7-C6C9-4843-91E3-2CDED5B98FA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B-816C-4425-A3A1-FD7FB9D9E20C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fld id="{AE255D7D-B641-49FC-BD9E-595A0964C58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C-816C-4425-A3A1-FD7FB9D9E20C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fld id="{EB2B78FB-7F8E-4FD1-9B54-8EE7022F20A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D-816C-4425-A3A1-FD7FB9D9E20C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fld id="{C606CE16-A9B0-4C5E-B114-EB0121E5A52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E-816C-4425-A3A1-FD7FB9D9E20C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fld id="{0A924F6F-4951-4C10-A302-AAA9EBDB0BE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F-816C-4425-A3A1-FD7FB9D9E20C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fld id="{3AFD2441-9EB0-489C-AB23-F0F9FF26D2F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0-816C-4425-A3A1-FD7FB9D9E20C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fld id="{E86B47C9-DB94-4F9B-BFE9-D0BBC0782FC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1-816C-4425-A3A1-FD7FB9D9E20C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fld id="{54CC9559-225B-4260-95E6-A4957B8E108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2-816C-4425-A3A1-FD7FB9D9E20C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fld id="{A078338E-F84D-4271-8F10-CC138C2AFFF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3-816C-4425-A3A1-FD7FB9D9E20C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fld id="{0FBEAAB8-5F06-4804-B70A-3E4B6A216B3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4-816C-4425-A3A1-FD7FB9D9E20C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fld id="{DE1DF219-A05A-41F1-9E98-0F7126E3666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5-816C-4425-A3A1-FD7FB9D9E20C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fld id="{2CB1FC99-57A8-4BB6-A544-4A36F5773BC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6-816C-4425-A3A1-FD7FB9D9E20C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fld id="{235377F1-2788-47F0-A59C-ED8DB856D15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7-816C-4425-A3A1-FD7FB9D9E20C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fld id="{32089499-C209-4483-BEC0-0EF056D7E4A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8-816C-4425-A3A1-FD7FB9D9E20C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fld id="{C8EE11FB-A486-4D9D-B585-0A82FA12FE6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9-816C-4425-A3A1-FD7FB9D9E20C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fld id="{763C60C3-BC22-4CB7-921A-6E3DEE397EE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A-816C-4425-A3A1-FD7FB9D9E20C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fld id="{6E27A4AD-A9AD-4729-AA47-9290FDDFDA7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B-816C-4425-A3A1-FD7FB9D9E20C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fld id="{773CA7ED-AD76-4D64-A56A-E6AD3CEEE13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C-816C-4425-A3A1-FD7FB9D9E20C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fld id="{2EED07CA-463F-41A4-AE75-93B70317BD4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D-816C-4425-A3A1-FD7FB9D9E20C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fld id="{3C900FA1-30BE-4C03-BBCF-6394A2C91B8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E-816C-4425-A3A1-FD7FB9D9E20C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fld id="{B5998169-9EA6-45E2-B0D6-6673BE977CA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F-816C-4425-A3A1-FD7FB9D9E20C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fld id="{6BB24795-1D5A-45C1-B36A-36971AFE0EF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0-816C-4425-A3A1-FD7FB9D9E20C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fld id="{CA2B4219-7395-4D9E-889C-E407BB64410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1-816C-4425-A3A1-FD7FB9D9E20C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fld id="{08B783E0-6A8C-493E-A58D-2FBD99B26F5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2-816C-4425-A3A1-FD7FB9D9E20C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fld id="{E6A0317B-F958-48FF-BCF9-50F4B47487A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3-816C-4425-A3A1-FD7FB9D9E20C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fld id="{967C6CCF-72CA-4025-AE5E-BF87FF4C8AD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4-816C-4425-A3A1-FD7FB9D9E20C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fld id="{FD98EB3B-AACF-4C7A-8A21-3D4414D238A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5-816C-4425-A3A1-FD7FB9D9E20C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fld id="{434FE480-4F1E-412E-AA77-3E5B9F11B8F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6-816C-4425-A3A1-FD7FB9D9E20C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fld id="{90C99B23-52E8-4695-8F01-EF32D99F3EA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7-816C-4425-A3A1-FD7FB9D9E20C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fld id="{027E0B11-EA80-4B3B-8152-CEFC4414BD5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8-816C-4425-A3A1-FD7FB9D9E20C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fld id="{7299B94B-2631-4FAB-AF4B-81C10F7B2D4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9-816C-4425-A3A1-FD7FB9D9E20C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fld id="{8704617E-B495-4FE4-B60B-01D0C010167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A-816C-4425-A3A1-FD7FB9D9E20C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fld id="{9B22363A-3199-4364-82E1-E7797037EC4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B-816C-4425-A3A1-FD7FB9D9E20C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fld id="{0D70376E-041E-49A5-90EA-F507D2F650C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C-816C-4425-A3A1-FD7FB9D9E20C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fld id="{F9B99694-8395-4D6D-B226-0E74C70AEAA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D-816C-4425-A3A1-FD7FB9D9E20C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fld id="{057CAB9A-B177-41C2-B198-2434EC2F7B7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E-816C-4425-A3A1-FD7FB9D9E20C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fld id="{DE43369E-538A-42C4-87C6-0492ADD332B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816C-4425-A3A1-FD7FB9D9E20C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fld id="{EA4BAECC-A631-4C18-A715-828B6739909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0-816C-4425-A3A1-FD7FB9D9E20C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fld id="{3D5522E5-0DC4-465D-A9C9-1910358AA90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1-816C-4425-A3A1-FD7FB9D9E20C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fld id="{61D3DA1E-C608-4F8F-8C83-09C1D8B2A92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2-816C-4425-A3A1-FD7FB9D9E20C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fld id="{28851B94-289F-4C5B-A3FE-D81FAB6ADF8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3-816C-4425-A3A1-FD7FB9D9E20C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fld id="{7DDC4134-9BE6-40B5-998E-B45C3A20293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4-816C-4425-A3A1-FD7FB9D9E20C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fld id="{DC278EFF-FFB2-4B9B-B15E-03A081756A9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5-816C-4425-A3A1-FD7FB9D9E20C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fld id="{66CD2F53-E4AC-4881-BB1F-6F5F5A8B6C0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6-816C-4425-A3A1-FD7FB9D9E20C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fld id="{CD0F46EC-317E-4E85-890E-1919376DF61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7-816C-4425-A3A1-FD7FB9D9E20C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fld id="{461365C5-6F3E-444A-AC4A-648735E9D3E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8-816C-4425-A3A1-FD7FB9D9E20C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fld id="{07539F8F-71E3-4D5B-8EBF-52875ADCE3B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9-816C-4425-A3A1-FD7FB9D9E20C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fld id="{6D04EFE5-02D4-4311-8968-1537CE9C688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A-816C-4425-A3A1-FD7FB9D9E20C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fld id="{F10E0B98-E11F-45E7-B9AD-083F74493FA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B-816C-4425-A3A1-FD7FB9D9E20C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fld id="{DE79A75F-971F-44F7-9871-178CF0C4FFB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C-816C-4425-A3A1-FD7FB9D9E20C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fld id="{6867C28B-00EB-45A4-9368-B55A94A4E30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D-816C-4425-A3A1-FD7FB9D9E20C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fld id="{255FC031-3340-4F5E-ACB5-D07ACC66DD5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E-816C-4425-A3A1-FD7FB9D9E20C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fld id="{50286622-70AB-4C0E-9997-C46788D7B44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F-816C-4425-A3A1-FD7FB9D9E20C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fld id="{9C71E812-8901-4718-BA4A-E630E155890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0-816C-4425-A3A1-FD7FB9D9E20C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fld id="{B6C0B68A-94A3-4635-B3F1-612849A3F7C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1-816C-4425-A3A1-FD7FB9D9E20C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fld id="{447D0394-DAFD-474B-997F-B4E827B3805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2-816C-4425-A3A1-FD7FB9D9E20C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fld id="{D261AB3E-E940-4657-AA88-668AF72C870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3-816C-4425-A3A1-FD7FB9D9E20C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fld id="{1C8CDB75-2E0B-4BA0-B2DD-F4A52DDF2A1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4-816C-4425-A3A1-FD7FB9D9E20C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fld id="{2BE70FE0-7B72-4C1F-9BA3-DE1509DF212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5-816C-4425-A3A1-FD7FB9D9E20C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fld id="{DEB16889-A300-4B0C-80A4-564AC2EF755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6-816C-4425-A3A1-FD7FB9D9E20C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fld id="{9B4C65DB-016F-49DA-9805-00AFBDFC4F3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7-816C-4425-A3A1-FD7FB9D9E20C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fld id="{EF245A0A-43DF-4144-ABD9-5644651E5B4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8-816C-4425-A3A1-FD7FB9D9E20C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fld id="{F8BCBED6-6C08-4E35-B093-E386CB2CC08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9-816C-4425-A3A1-FD7FB9D9E20C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fld id="{3FB31C48-D63C-4048-9808-91F0B6494FC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A-816C-4425-A3A1-FD7FB9D9E20C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fld id="{4680B3F5-EDE0-4FAF-9554-A818E097275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B-816C-4425-A3A1-FD7FB9D9E20C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fld id="{13C5EF76-AA7F-447B-943A-B59032D11C0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C-816C-4425-A3A1-FD7FB9D9E20C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fld id="{FF878FB3-49D5-4773-933D-E89A19CE99C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D-816C-4425-A3A1-FD7FB9D9E20C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fld id="{1BB775D6-ED89-43F6-90F1-C2E87FFA425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E-816C-4425-A3A1-FD7FB9D9E20C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fld id="{533D3702-1FFD-4680-BED9-3DAE5D3F7E8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F-816C-4425-A3A1-FD7FB9D9E20C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fld id="{A9FFD7D4-17C1-43E1-8AC2-1B5C494D502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0-816C-4425-A3A1-FD7FB9D9E20C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fld id="{305D8E7F-121C-4813-B41E-5AD09FF5BE2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1-816C-4425-A3A1-FD7FB9D9E20C}"/>
                </c:ext>
              </c:extLst>
            </c:dLbl>
            <c:dLbl>
              <c:idx val="306"/>
              <c:layout>
                <c:manualLayout>
                  <c:x val="1.0465724751439037E-2"/>
                  <c:y val="2.858776443682104E-3"/>
                </c:manualLayout>
              </c:layout>
              <c:tx>
                <c:rich>
                  <a:bodyPr/>
                  <a:lstStyle/>
                  <a:p>
                    <a:fld id="{3C7BBA26-D7E0-48EB-A207-0641E46FABA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2-816C-4425-A3A1-FD7FB9D9E20C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fld id="{19D03266-C9B8-4012-815D-66DF554C4D4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3-816C-4425-A3A1-FD7FB9D9E20C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fld id="{398F286E-B4B7-4FDE-B024-7918E5BE8C2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4-816C-4425-A3A1-FD7FB9D9E20C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fld id="{F2057475-4928-427B-A1F7-FEDBD6AA375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5-816C-4425-A3A1-FD7FB9D9E20C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fld id="{2B479E5C-6308-4042-BBEF-92FF5DBFECD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6-816C-4425-A3A1-FD7FB9D9E20C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fld id="{ABE8437B-9EEA-4460-BD7A-0B77B0E8DBC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7-816C-4425-A3A1-FD7FB9D9E20C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fld id="{D833DDA5-537B-474F-AAEE-47FE3E6FB0D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8-816C-4425-A3A1-FD7FB9D9E20C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fld id="{8D02AD30-AA82-4482-9335-4CFF321D789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9-816C-4425-A3A1-FD7FB9D9E20C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fld id="{0832EEA0-EA9D-4760-9595-863CFC2FB8E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A-816C-4425-A3A1-FD7FB9D9E20C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fld id="{FF684D49-01B3-4373-A6AD-F838E078FA0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B-816C-4425-A3A1-FD7FB9D9E20C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fld id="{3C313AF8-C8CC-47FE-9926-24B9C97AD05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C-816C-4425-A3A1-FD7FB9D9E20C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fld id="{0DFA8E5D-B9D7-4495-9E56-A32BE098A1F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D-816C-4425-A3A1-FD7FB9D9E20C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fld id="{6C810AA6-04D5-40F1-B853-79913CD420F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E-816C-4425-A3A1-FD7FB9D9E20C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fld id="{AEB3E412-07ED-468E-9312-E4B2DE1B8FD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F-816C-4425-A3A1-FD7FB9D9E20C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fld id="{F0D230C8-F717-413C-8B4E-A5BE43A24F5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0-816C-4425-A3A1-FD7FB9D9E20C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fld id="{A76A15D7-3B19-4EF1-9694-4111B351C8A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1-816C-4425-A3A1-FD7FB9D9E20C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fld id="{FAD139A3-3E37-4B45-B3DE-F2AF9B0DAB5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2-816C-4425-A3A1-FD7FB9D9E20C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fld id="{4E030AAC-4E48-4698-880C-91EC03D1CCE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3-816C-4425-A3A1-FD7FB9D9E20C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fld id="{E25C96B8-CEFD-43B6-9065-2CC8DBF7578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4-816C-4425-A3A1-FD7FB9D9E20C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fld id="{EE6B3B7A-2C0C-4571-B8AB-EA592F24B74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5-816C-4425-A3A1-FD7FB9D9E20C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fld id="{664CF98B-4C65-41DF-96A4-05472BA10B3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6-816C-4425-A3A1-FD7FB9D9E20C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fld id="{3A4C0F82-9B89-4FE9-B2A9-751DE487F85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7-816C-4425-A3A1-FD7FB9D9E20C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fld id="{59C97965-BB3B-4AEA-9A8B-DA556D5E7BD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8-816C-4425-A3A1-FD7FB9D9E20C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fld id="{12D9FA12-145E-4E5F-99DE-120503825AE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9-816C-4425-A3A1-FD7FB9D9E20C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fld id="{4897FF0B-DEF3-4212-B6FF-4967CC5A79E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A-816C-4425-A3A1-FD7FB9D9E20C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fld id="{FF0047E8-BB90-44F2-B04C-607C6E986DA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B-816C-4425-A3A1-FD7FB9D9E20C}"/>
                </c:ext>
              </c:extLst>
            </c:dLbl>
            <c:dLbl>
              <c:idx val="332"/>
              <c:layout>
                <c:manualLayout>
                  <c:x val="-1.2427945133231972E-2"/>
                  <c:y val="-4.859908699234208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F42A88A-D581-4865-9724-090CAB0CB7DF}" type="CELLRANGE">
                      <a:rPr lang="en-US"/>
                      <a:pPr>
                        <a:defRPr/>
                      </a:pPr>
                      <a:t>[CELLRANGE]</a:t>
                    </a:fld>
                    <a:endParaRPr lang="nl-NL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l-NL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341495774566641E-2"/>
                      <c:h val="6.387947218433029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C-816C-4425-A3A1-FD7FB9D9E20C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fld id="{8B8E9998-40E8-4B72-B31D-F286CF63D1B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D-816C-4425-A3A1-FD7FB9D9E20C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fld id="{18FE1DE8-B25D-4514-900C-DE46A981080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E-816C-4425-A3A1-FD7FB9D9E20C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fld id="{8E63BE02-E1C3-42F7-B76B-F1D2163B136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F-816C-4425-A3A1-FD7FB9D9E20C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fld id="{D057CD14-4355-4C9F-89A4-D23B7F281DF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0-816C-4425-A3A1-FD7FB9D9E20C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fld id="{42AACCF8-A4A1-4CA8-A6F5-1E5BBF0C008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1-816C-4425-A3A1-FD7FB9D9E20C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fld id="{BFAE86AC-2701-4CA9-B9C5-5D75F2EB72C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2-816C-4425-A3A1-FD7FB9D9E20C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fld id="{2A8F76DE-89F4-4155-8510-B89CAB506F7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3-816C-4425-A3A1-FD7FB9D9E20C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fld id="{0ACF5B66-5F44-4E64-8A0A-D9AFDBF2ACF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4-816C-4425-A3A1-FD7FB9D9E20C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fld id="{5D0361E1-4BAA-4A6B-8310-CADC4680AE3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5-816C-4425-A3A1-FD7FB9D9E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'Grafiek selectie Gem'!$D$30:$D$371</c:f>
              <c:numCache>
                <c:formatCode>0.0%</c:formatCode>
                <c:ptCount val="342"/>
                <c:pt idx="0">
                  <c:v>6.7000000000000004E-2</c:v>
                </c:pt>
                <c:pt idx="1">
                  <c:v>5.4000000000000006E-2</c:v>
                </c:pt>
                <c:pt idx="2">
                  <c:v>6.3E-2</c:v>
                </c:pt>
                <c:pt idx="3">
                  <c:v>0.10300000000000001</c:v>
                </c:pt>
                <c:pt idx="4">
                  <c:v>0.08</c:v>
                </c:pt>
                <c:pt idx="5">
                  <c:v>5.5E-2</c:v>
                </c:pt>
                <c:pt idx="6">
                  <c:v>9.8000000000000004E-2</c:v>
                </c:pt>
                <c:pt idx="7">
                  <c:v>0.14000000000000001</c:v>
                </c:pt>
                <c:pt idx="8">
                  <c:v>0.09</c:v>
                </c:pt>
                <c:pt idx="9">
                  <c:v>6.3E-2</c:v>
                </c:pt>
                <c:pt idx="10">
                  <c:v>5.4000000000000006E-2</c:v>
                </c:pt>
                <c:pt idx="11">
                  <c:v>5.5999999999999994E-2</c:v>
                </c:pt>
                <c:pt idx="12">
                  <c:v>4.4999999999999998E-2</c:v>
                </c:pt>
                <c:pt idx="13">
                  <c:v>8.5999999999999993E-2</c:v>
                </c:pt>
                <c:pt idx="14">
                  <c:v>7.9000000000000001E-2</c:v>
                </c:pt>
                <c:pt idx="15">
                  <c:v>0.158</c:v>
                </c:pt>
                <c:pt idx="16">
                  <c:v>9.0999999999999998E-2</c:v>
                </c:pt>
                <c:pt idx="17">
                  <c:v>0.154</c:v>
                </c:pt>
                <c:pt idx="18">
                  <c:v>0.10099999999999999</c:v>
                </c:pt>
                <c:pt idx="19">
                  <c:v>6.4000000000000001E-2</c:v>
                </c:pt>
                <c:pt idx="20">
                  <c:v>6.4000000000000001E-2</c:v>
                </c:pt>
                <c:pt idx="21">
                  <c:v>7.2999999999999995E-2</c:v>
                </c:pt>
                <c:pt idx="22">
                  <c:v>0.05</c:v>
                </c:pt>
                <c:pt idx="23">
                  <c:v>5.4000000000000006E-2</c:v>
                </c:pt>
                <c:pt idx="24">
                  <c:v>7.4999999999999997E-2</c:v>
                </c:pt>
                <c:pt idx="25">
                  <c:v>7.0000000000000007E-2</c:v>
                </c:pt>
                <c:pt idx="26">
                  <c:v>8.1000000000000003E-2</c:v>
                </c:pt>
                <c:pt idx="27">
                  <c:v>9.6000000000000002E-2</c:v>
                </c:pt>
                <c:pt idx="28">
                  <c:v>4.7E-2</c:v>
                </c:pt>
                <c:pt idx="29">
                  <c:v>6.4000000000000001E-2</c:v>
                </c:pt>
                <c:pt idx="30">
                  <c:v>7.0000000000000007E-2</c:v>
                </c:pt>
                <c:pt idx="31">
                  <c:v>0.10199999999999999</c:v>
                </c:pt>
                <c:pt idx="32">
                  <c:v>6.5000000000000002E-2</c:v>
                </c:pt>
                <c:pt idx="33">
                  <c:v>5.2999999999999999E-2</c:v>
                </c:pt>
                <c:pt idx="34">
                  <c:v>5.7000000000000002E-2</c:v>
                </c:pt>
                <c:pt idx="35">
                  <c:v>6.5000000000000002E-2</c:v>
                </c:pt>
                <c:pt idx="36">
                  <c:v>9.3000000000000013E-2</c:v>
                </c:pt>
                <c:pt idx="37">
                  <c:v>7.2999999999999995E-2</c:v>
                </c:pt>
                <c:pt idx="38">
                  <c:v>5.0999999999999997E-2</c:v>
                </c:pt>
                <c:pt idx="39">
                  <c:v>6.3E-2</c:v>
                </c:pt>
                <c:pt idx="40">
                  <c:v>5.5E-2</c:v>
                </c:pt>
                <c:pt idx="41">
                  <c:v>5.5999999999999994E-2</c:v>
                </c:pt>
                <c:pt idx="42">
                  <c:v>4.4000000000000004E-2</c:v>
                </c:pt>
                <c:pt idx="43">
                  <c:v>7.0999999999999994E-2</c:v>
                </c:pt>
                <c:pt idx="44">
                  <c:v>6.4000000000000001E-2</c:v>
                </c:pt>
                <c:pt idx="45">
                  <c:v>5.7999999999999996E-2</c:v>
                </c:pt>
                <c:pt idx="46">
                  <c:v>6.5000000000000002E-2</c:v>
                </c:pt>
                <c:pt idx="47">
                  <c:v>9.8000000000000004E-2</c:v>
                </c:pt>
                <c:pt idx="48">
                  <c:v>6.2E-2</c:v>
                </c:pt>
                <c:pt idx="49">
                  <c:v>6.7000000000000004E-2</c:v>
                </c:pt>
                <c:pt idx="50">
                  <c:v>0.109</c:v>
                </c:pt>
                <c:pt idx="51">
                  <c:v>4.2999999999999997E-2</c:v>
                </c:pt>
                <c:pt idx="52">
                  <c:v>4.9000000000000002E-2</c:v>
                </c:pt>
                <c:pt idx="53">
                  <c:v>4.9000000000000002E-2</c:v>
                </c:pt>
                <c:pt idx="54">
                  <c:v>0.10800000000000001</c:v>
                </c:pt>
                <c:pt idx="55">
                  <c:v>5.0999999999999997E-2</c:v>
                </c:pt>
                <c:pt idx="56">
                  <c:v>8.900000000000001E-2</c:v>
                </c:pt>
                <c:pt idx="57">
                  <c:v>5.9000000000000004E-2</c:v>
                </c:pt>
                <c:pt idx="58">
                  <c:v>7.400000000000001E-2</c:v>
                </c:pt>
                <c:pt idx="59">
                  <c:v>5.5E-2</c:v>
                </c:pt>
                <c:pt idx="60">
                  <c:v>9.8000000000000004E-2</c:v>
                </c:pt>
                <c:pt idx="61">
                  <c:v>0.11800000000000001</c:v>
                </c:pt>
                <c:pt idx="62">
                  <c:v>6.6000000000000003E-2</c:v>
                </c:pt>
                <c:pt idx="63">
                  <c:v>0.10800000000000001</c:v>
                </c:pt>
                <c:pt idx="64">
                  <c:v>8.3000000000000004E-2</c:v>
                </c:pt>
                <c:pt idx="65">
                  <c:v>6.3E-2</c:v>
                </c:pt>
                <c:pt idx="66">
                  <c:v>5.0999999999999997E-2</c:v>
                </c:pt>
                <c:pt idx="67">
                  <c:v>0.124</c:v>
                </c:pt>
                <c:pt idx="68">
                  <c:v>0.1</c:v>
                </c:pt>
                <c:pt idx="69">
                  <c:v>0.06</c:v>
                </c:pt>
                <c:pt idx="70">
                  <c:v>0.114</c:v>
                </c:pt>
                <c:pt idx="71">
                  <c:v>5.9000000000000004E-2</c:v>
                </c:pt>
                <c:pt idx="72">
                  <c:v>4.4999999999999998E-2</c:v>
                </c:pt>
                <c:pt idx="73">
                  <c:v>6.8000000000000005E-2</c:v>
                </c:pt>
                <c:pt idx="74">
                  <c:v>6.3E-2</c:v>
                </c:pt>
                <c:pt idx="75">
                  <c:v>6.9000000000000006E-2</c:v>
                </c:pt>
                <c:pt idx="76">
                  <c:v>7.400000000000001E-2</c:v>
                </c:pt>
                <c:pt idx="77">
                  <c:v>4.9000000000000002E-2</c:v>
                </c:pt>
                <c:pt idx="78">
                  <c:v>6.8000000000000005E-2</c:v>
                </c:pt>
                <c:pt idx="79">
                  <c:v>5.7000000000000002E-2</c:v>
                </c:pt>
                <c:pt idx="80">
                  <c:v>0.11599999999999999</c:v>
                </c:pt>
                <c:pt idx="81">
                  <c:v>4.9000000000000002E-2</c:v>
                </c:pt>
                <c:pt idx="82">
                  <c:v>4.7E-2</c:v>
                </c:pt>
                <c:pt idx="83">
                  <c:v>0.111</c:v>
                </c:pt>
                <c:pt idx="84">
                  <c:v>0.06</c:v>
                </c:pt>
                <c:pt idx="85">
                  <c:v>0.11</c:v>
                </c:pt>
                <c:pt idx="86">
                  <c:v>9.0999999999999998E-2</c:v>
                </c:pt>
                <c:pt idx="87">
                  <c:v>0.152</c:v>
                </c:pt>
                <c:pt idx="88">
                  <c:v>7.0000000000000007E-2</c:v>
                </c:pt>
                <c:pt idx="89">
                  <c:v>6.4000000000000001E-2</c:v>
                </c:pt>
                <c:pt idx="90">
                  <c:v>7.4999999999999997E-2</c:v>
                </c:pt>
                <c:pt idx="91">
                  <c:v>7.2999999999999995E-2</c:v>
                </c:pt>
                <c:pt idx="92">
                  <c:v>6.9000000000000006E-2</c:v>
                </c:pt>
                <c:pt idx="93">
                  <c:v>7.400000000000001E-2</c:v>
                </c:pt>
                <c:pt idx="94">
                  <c:v>7.2999999999999995E-2</c:v>
                </c:pt>
                <c:pt idx="95">
                  <c:v>7.400000000000001E-2</c:v>
                </c:pt>
                <c:pt idx="96">
                  <c:v>6.8000000000000005E-2</c:v>
                </c:pt>
                <c:pt idx="97">
                  <c:v>6.0999999999999999E-2</c:v>
                </c:pt>
                <c:pt idx="98">
                  <c:v>9.0999999999999998E-2</c:v>
                </c:pt>
                <c:pt idx="99">
                  <c:v>6.2E-2</c:v>
                </c:pt>
                <c:pt idx="100">
                  <c:v>7.5999999999999998E-2</c:v>
                </c:pt>
                <c:pt idx="101">
                  <c:v>0.105</c:v>
                </c:pt>
                <c:pt idx="102">
                  <c:v>0.10300000000000001</c:v>
                </c:pt>
                <c:pt idx="103">
                  <c:v>0.154</c:v>
                </c:pt>
                <c:pt idx="104">
                  <c:v>0.154</c:v>
                </c:pt>
                <c:pt idx="105">
                  <c:v>6.8000000000000005E-2</c:v>
                </c:pt>
                <c:pt idx="106">
                  <c:v>6.5000000000000002E-2</c:v>
                </c:pt>
                <c:pt idx="107">
                  <c:v>9.3000000000000013E-2</c:v>
                </c:pt>
                <c:pt idx="108">
                  <c:v>0.06</c:v>
                </c:pt>
                <c:pt idx="109">
                  <c:v>7.0999999999999994E-2</c:v>
                </c:pt>
                <c:pt idx="110">
                  <c:v>6.5000000000000002E-2</c:v>
                </c:pt>
                <c:pt idx="111">
                  <c:v>8.1000000000000003E-2</c:v>
                </c:pt>
                <c:pt idx="112">
                  <c:v>5.5E-2</c:v>
                </c:pt>
                <c:pt idx="113">
                  <c:v>0.126</c:v>
                </c:pt>
                <c:pt idx="114">
                  <c:v>4.2999999999999997E-2</c:v>
                </c:pt>
                <c:pt idx="115">
                  <c:v>7.2999999999999995E-2</c:v>
                </c:pt>
                <c:pt idx="116">
                  <c:v>5.5E-2</c:v>
                </c:pt>
                <c:pt idx="117">
                  <c:v>4.5999999999999999E-2</c:v>
                </c:pt>
                <c:pt idx="118">
                  <c:v>9.9000000000000005E-2</c:v>
                </c:pt>
                <c:pt idx="119">
                  <c:v>0.16699999999999998</c:v>
                </c:pt>
                <c:pt idx="120">
                  <c:v>4.5999999999999999E-2</c:v>
                </c:pt>
                <c:pt idx="121">
                  <c:v>6.8000000000000005E-2</c:v>
                </c:pt>
                <c:pt idx="122">
                  <c:v>0.106</c:v>
                </c:pt>
                <c:pt idx="123">
                  <c:v>5.5999999999999994E-2</c:v>
                </c:pt>
                <c:pt idx="124">
                  <c:v>0.115</c:v>
                </c:pt>
                <c:pt idx="125">
                  <c:v>5.5E-2</c:v>
                </c:pt>
                <c:pt idx="126">
                  <c:v>0.10800000000000001</c:v>
                </c:pt>
                <c:pt idx="127">
                  <c:v>9.8000000000000004E-2</c:v>
                </c:pt>
                <c:pt idx="128">
                  <c:v>6.2E-2</c:v>
                </c:pt>
                <c:pt idx="129">
                  <c:v>6.4000000000000001E-2</c:v>
                </c:pt>
                <c:pt idx="130">
                  <c:v>6.2E-2</c:v>
                </c:pt>
                <c:pt idx="131">
                  <c:v>0.05</c:v>
                </c:pt>
                <c:pt idx="132">
                  <c:v>9.5000000000000001E-2</c:v>
                </c:pt>
                <c:pt idx="133">
                  <c:v>5.2000000000000005E-2</c:v>
                </c:pt>
                <c:pt idx="134">
                  <c:v>7.0000000000000007E-2</c:v>
                </c:pt>
                <c:pt idx="135">
                  <c:v>8.900000000000001E-2</c:v>
                </c:pt>
                <c:pt idx="136">
                  <c:v>0.06</c:v>
                </c:pt>
                <c:pt idx="137">
                  <c:v>9.1999999999999998E-2</c:v>
                </c:pt>
                <c:pt idx="138">
                  <c:v>9.6999999999999989E-2</c:v>
                </c:pt>
                <c:pt idx="139">
                  <c:v>0.05</c:v>
                </c:pt>
                <c:pt idx="140">
                  <c:v>5.2000000000000005E-2</c:v>
                </c:pt>
                <c:pt idx="141">
                  <c:v>8.3000000000000004E-2</c:v>
                </c:pt>
                <c:pt idx="142">
                  <c:v>6.8000000000000005E-2</c:v>
                </c:pt>
                <c:pt idx="143">
                  <c:v>6.5000000000000002E-2</c:v>
                </c:pt>
                <c:pt idx="144">
                  <c:v>5.7999999999999996E-2</c:v>
                </c:pt>
                <c:pt idx="145">
                  <c:v>0.08</c:v>
                </c:pt>
                <c:pt idx="146">
                  <c:v>4.7E-2</c:v>
                </c:pt>
                <c:pt idx="147">
                  <c:v>6.6000000000000003E-2</c:v>
                </c:pt>
                <c:pt idx="148">
                  <c:v>0.14400000000000002</c:v>
                </c:pt>
                <c:pt idx="149">
                  <c:v>0.05</c:v>
                </c:pt>
                <c:pt idx="150">
                  <c:v>7.9000000000000001E-2</c:v>
                </c:pt>
                <c:pt idx="151">
                  <c:v>6.3E-2</c:v>
                </c:pt>
                <c:pt idx="152">
                  <c:v>6.6000000000000003E-2</c:v>
                </c:pt>
                <c:pt idx="153">
                  <c:v>6.3E-2</c:v>
                </c:pt>
                <c:pt idx="154">
                  <c:v>0.107</c:v>
                </c:pt>
                <c:pt idx="155">
                  <c:v>6.0999999999999999E-2</c:v>
                </c:pt>
                <c:pt idx="156">
                  <c:v>4.9000000000000002E-2</c:v>
                </c:pt>
                <c:pt idx="157">
                  <c:v>7.400000000000001E-2</c:v>
                </c:pt>
                <c:pt idx="158">
                  <c:v>0.13500000000000001</c:v>
                </c:pt>
                <c:pt idx="159">
                  <c:v>0.10800000000000001</c:v>
                </c:pt>
                <c:pt idx="160">
                  <c:v>6.2E-2</c:v>
                </c:pt>
                <c:pt idx="161">
                  <c:v>9.4E-2</c:v>
                </c:pt>
                <c:pt idx="162">
                  <c:v>0.11</c:v>
                </c:pt>
                <c:pt idx="163">
                  <c:v>5.2999999999999999E-2</c:v>
                </c:pt>
                <c:pt idx="164">
                  <c:v>4.9000000000000002E-2</c:v>
                </c:pt>
                <c:pt idx="165">
                  <c:v>0.06</c:v>
                </c:pt>
                <c:pt idx="166">
                  <c:v>5.9000000000000004E-2</c:v>
                </c:pt>
                <c:pt idx="167">
                  <c:v>6.7000000000000004E-2</c:v>
                </c:pt>
                <c:pt idx="168">
                  <c:v>6.5000000000000002E-2</c:v>
                </c:pt>
                <c:pt idx="169">
                  <c:v>5.2000000000000005E-2</c:v>
                </c:pt>
                <c:pt idx="170">
                  <c:v>6.9000000000000006E-2</c:v>
                </c:pt>
                <c:pt idx="171">
                  <c:v>0.06</c:v>
                </c:pt>
                <c:pt idx="172">
                  <c:v>6.2E-2</c:v>
                </c:pt>
                <c:pt idx="173">
                  <c:v>6.9000000000000006E-2</c:v>
                </c:pt>
                <c:pt idx="174">
                  <c:v>9.1999999999999998E-2</c:v>
                </c:pt>
                <c:pt idx="175">
                  <c:v>0.14099999999999999</c:v>
                </c:pt>
                <c:pt idx="176">
                  <c:v>6.8000000000000005E-2</c:v>
                </c:pt>
                <c:pt idx="177">
                  <c:v>5.9000000000000004E-2</c:v>
                </c:pt>
                <c:pt idx="178">
                  <c:v>5.5999999999999994E-2</c:v>
                </c:pt>
                <c:pt idx="179">
                  <c:v>8.5999999999999993E-2</c:v>
                </c:pt>
                <c:pt idx="180">
                  <c:v>9.4E-2</c:v>
                </c:pt>
                <c:pt idx="181">
                  <c:v>4.7E-2</c:v>
                </c:pt>
                <c:pt idx="182">
                  <c:v>6.6000000000000003E-2</c:v>
                </c:pt>
                <c:pt idx="183">
                  <c:v>0.11599999999999999</c:v>
                </c:pt>
                <c:pt idx="184">
                  <c:v>6.9000000000000006E-2</c:v>
                </c:pt>
                <c:pt idx="185">
                  <c:v>4.9000000000000002E-2</c:v>
                </c:pt>
                <c:pt idx="186">
                  <c:v>7.4999999999999997E-2</c:v>
                </c:pt>
                <c:pt idx="187">
                  <c:v>4.2999999999999997E-2</c:v>
                </c:pt>
                <c:pt idx="188">
                  <c:v>5.4000000000000006E-2</c:v>
                </c:pt>
                <c:pt idx="189">
                  <c:v>6.3E-2</c:v>
                </c:pt>
                <c:pt idx="190">
                  <c:v>5.7000000000000002E-2</c:v>
                </c:pt>
                <c:pt idx="191">
                  <c:v>0.08</c:v>
                </c:pt>
                <c:pt idx="192">
                  <c:v>4.7E-2</c:v>
                </c:pt>
                <c:pt idx="193">
                  <c:v>5.7999999999999996E-2</c:v>
                </c:pt>
                <c:pt idx="194">
                  <c:v>0.14199999999999999</c:v>
                </c:pt>
                <c:pt idx="195">
                  <c:v>9.6000000000000002E-2</c:v>
                </c:pt>
                <c:pt idx="196">
                  <c:v>9.4E-2</c:v>
                </c:pt>
                <c:pt idx="197">
                  <c:v>0.06</c:v>
                </c:pt>
                <c:pt idx="198">
                  <c:v>7.0000000000000007E-2</c:v>
                </c:pt>
                <c:pt idx="199">
                  <c:v>7.5999999999999998E-2</c:v>
                </c:pt>
                <c:pt idx="200">
                  <c:v>6.0999999999999999E-2</c:v>
                </c:pt>
                <c:pt idx="201">
                  <c:v>4.7E-2</c:v>
                </c:pt>
                <c:pt idx="202">
                  <c:v>6.3E-2</c:v>
                </c:pt>
                <c:pt idx="203">
                  <c:v>5.7000000000000002E-2</c:v>
                </c:pt>
                <c:pt idx="204">
                  <c:v>4.5999999999999999E-2</c:v>
                </c:pt>
                <c:pt idx="205">
                  <c:v>6.3E-2</c:v>
                </c:pt>
                <c:pt idx="206">
                  <c:v>0.127</c:v>
                </c:pt>
                <c:pt idx="207">
                  <c:v>5.4000000000000006E-2</c:v>
                </c:pt>
                <c:pt idx="208">
                  <c:v>8.3000000000000004E-2</c:v>
                </c:pt>
                <c:pt idx="209">
                  <c:v>6.5000000000000002E-2</c:v>
                </c:pt>
                <c:pt idx="210">
                  <c:v>6.4000000000000001E-2</c:v>
                </c:pt>
                <c:pt idx="211">
                  <c:v>0.05</c:v>
                </c:pt>
                <c:pt idx="212">
                  <c:v>7.9000000000000001E-2</c:v>
                </c:pt>
                <c:pt idx="213">
                  <c:v>9.3000000000000013E-2</c:v>
                </c:pt>
                <c:pt idx="214">
                  <c:v>5.2000000000000005E-2</c:v>
                </c:pt>
                <c:pt idx="215">
                  <c:v>5.7000000000000002E-2</c:v>
                </c:pt>
                <c:pt idx="216">
                  <c:v>7.400000000000001E-2</c:v>
                </c:pt>
                <c:pt idx="217">
                  <c:v>8.3000000000000004E-2</c:v>
                </c:pt>
                <c:pt idx="218">
                  <c:v>0.08</c:v>
                </c:pt>
                <c:pt idx="219">
                  <c:v>7.0000000000000007E-2</c:v>
                </c:pt>
                <c:pt idx="220">
                  <c:v>5.0999999999999997E-2</c:v>
                </c:pt>
                <c:pt idx="221">
                  <c:v>6.0999999999999999E-2</c:v>
                </c:pt>
                <c:pt idx="222">
                  <c:v>7.2000000000000008E-2</c:v>
                </c:pt>
                <c:pt idx="223">
                  <c:v>5.5E-2</c:v>
                </c:pt>
                <c:pt idx="224">
                  <c:v>0.121</c:v>
                </c:pt>
                <c:pt idx="225">
                  <c:v>4.4999999999999998E-2</c:v>
                </c:pt>
                <c:pt idx="226">
                  <c:v>8.4000000000000005E-2</c:v>
                </c:pt>
                <c:pt idx="227">
                  <c:v>5.7000000000000002E-2</c:v>
                </c:pt>
                <c:pt idx="228">
                  <c:v>6.0999999999999999E-2</c:v>
                </c:pt>
                <c:pt idx="229">
                  <c:v>6.8000000000000005E-2</c:v>
                </c:pt>
                <c:pt idx="230">
                  <c:v>7.9000000000000001E-2</c:v>
                </c:pt>
                <c:pt idx="231">
                  <c:v>4.0999999999999995E-2</c:v>
                </c:pt>
                <c:pt idx="232">
                  <c:v>4.4999999999999998E-2</c:v>
                </c:pt>
                <c:pt idx="233">
                  <c:v>0.10400000000000001</c:v>
                </c:pt>
                <c:pt idx="234">
                  <c:v>6.5000000000000002E-2</c:v>
                </c:pt>
                <c:pt idx="235">
                  <c:v>8.199999999999999E-2</c:v>
                </c:pt>
                <c:pt idx="236">
                  <c:v>0.06</c:v>
                </c:pt>
                <c:pt idx="237">
                  <c:v>0.10300000000000001</c:v>
                </c:pt>
                <c:pt idx="238">
                  <c:v>6.7000000000000004E-2</c:v>
                </c:pt>
                <c:pt idx="239">
                  <c:v>0.11900000000000001</c:v>
                </c:pt>
                <c:pt idx="240">
                  <c:v>5.7000000000000002E-2</c:v>
                </c:pt>
                <c:pt idx="241">
                  <c:v>9.4E-2</c:v>
                </c:pt>
                <c:pt idx="242">
                  <c:v>0.17600000000000002</c:v>
                </c:pt>
                <c:pt idx="243">
                  <c:v>1.7000000000000001E-2</c:v>
                </c:pt>
                <c:pt idx="244">
                  <c:v>7.6999999999999999E-2</c:v>
                </c:pt>
                <c:pt idx="245">
                  <c:v>6.6000000000000003E-2</c:v>
                </c:pt>
                <c:pt idx="246">
                  <c:v>4.9000000000000002E-2</c:v>
                </c:pt>
                <c:pt idx="247">
                  <c:v>0.11599999999999999</c:v>
                </c:pt>
                <c:pt idx="248">
                  <c:v>7.6999999999999999E-2</c:v>
                </c:pt>
                <c:pt idx="249">
                  <c:v>7.2000000000000008E-2</c:v>
                </c:pt>
                <c:pt idx="250">
                  <c:v>7.9000000000000001E-2</c:v>
                </c:pt>
                <c:pt idx="251">
                  <c:v>4.7E-2</c:v>
                </c:pt>
                <c:pt idx="252">
                  <c:v>0.11900000000000001</c:v>
                </c:pt>
                <c:pt idx="253">
                  <c:v>8.199999999999999E-2</c:v>
                </c:pt>
                <c:pt idx="254">
                  <c:v>7.9000000000000001E-2</c:v>
                </c:pt>
                <c:pt idx="255">
                  <c:v>0.113</c:v>
                </c:pt>
                <c:pt idx="256">
                  <c:v>7.0999999999999994E-2</c:v>
                </c:pt>
                <c:pt idx="257">
                  <c:v>6.2E-2</c:v>
                </c:pt>
                <c:pt idx="258">
                  <c:v>4.8000000000000001E-2</c:v>
                </c:pt>
                <c:pt idx="259">
                  <c:v>0.11900000000000001</c:v>
                </c:pt>
                <c:pt idx="260">
                  <c:v>4.5999999999999999E-2</c:v>
                </c:pt>
                <c:pt idx="261">
                  <c:v>0.06</c:v>
                </c:pt>
                <c:pt idx="262">
                  <c:v>6.8000000000000005E-2</c:v>
                </c:pt>
                <c:pt idx="263">
                  <c:v>8.199999999999999E-2</c:v>
                </c:pt>
                <c:pt idx="264">
                  <c:v>6.5000000000000002E-2</c:v>
                </c:pt>
                <c:pt idx="265">
                  <c:v>0.06</c:v>
                </c:pt>
                <c:pt idx="266">
                  <c:v>9.6000000000000002E-2</c:v>
                </c:pt>
                <c:pt idx="267">
                  <c:v>8.5000000000000006E-2</c:v>
                </c:pt>
                <c:pt idx="268">
                  <c:v>5.5999999999999994E-2</c:v>
                </c:pt>
                <c:pt idx="269">
                  <c:v>6.4000000000000001E-2</c:v>
                </c:pt>
                <c:pt idx="270">
                  <c:v>4.9000000000000002E-2</c:v>
                </c:pt>
                <c:pt idx="271">
                  <c:v>6.9000000000000006E-2</c:v>
                </c:pt>
                <c:pt idx="272">
                  <c:v>9.9000000000000005E-2</c:v>
                </c:pt>
                <c:pt idx="273">
                  <c:v>0.114</c:v>
                </c:pt>
                <c:pt idx="274">
                  <c:v>5.7000000000000002E-2</c:v>
                </c:pt>
                <c:pt idx="275">
                  <c:v>7.2000000000000008E-2</c:v>
                </c:pt>
                <c:pt idx="276">
                  <c:v>5.7999999999999996E-2</c:v>
                </c:pt>
                <c:pt idx="277">
                  <c:v>7.0999999999999994E-2</c:v>
                </c:pt>
                <c:pt idx="278">
                  <c:v>4.9000000000000002E-2</c:v>
                </c:pt>
                <c:pt idx="279">
                  <c:v>6.4000000000000001E-2</c:v>
                </c:pt>
                <c:pt idx="280">
                  <c:v>5.9000000000000004E-2</c:v>
                </c:pt>
                <c:pt idx="281">
                  <c:v>0.106</c:v>
                </c:pt>
                <c:pt idx="282">
                  <c:v>6.7000000000000004E-2</c:v>
                </c:pt>
                <c:pt idx="283">
                  <c:v>0.14099999999999999</c:v>
                </c:pt>
                <c:pt idx="284">
                  <c:v>9.1999999999999998E-2</c:v>
                </c:pt>
                <c:pt idx="285">
                  <c:v>7.2999999999999995E-2</c:v>
                </c:pt>
                <c:pt idx="286">
                  <c:v>0.113</c:v>
                </c:pt>
                <c:pt idx="287">
                  <c:v>8.5000000000000006E-2</c:v>
                </c:pt>
                <c:pt idx="288">
                  <c:v>5.0999999999999997E-2</c:v>
                </c:pt>
                <c:pt idx="289">
                  <c:v>5.7999999999999996E-2</c:v>
                </c:pt>
                <c:pt idx="290">
                  <c:v>8.8000000000000009E-2</c:v>
                </c:pt>
                <c:pt idx="291">
                  <c:v>0.11199999999999999</c:v>
                </c:pt>
                <c:pt idx="292">
                  <c:v>0.08</c:v>
                </c:pt>
                <c:pt idx="293">
                  <c:v>6.7000000000000004E-2</c:v>
                </c:pt>
                <c:pt idx="294">
                  <c:v>0.11599999999999999</c:v>
                </c:pt>
                <c:pt idx="295">
                  <c:v>6.5000000000000002E-2</c:v>
                </c:pt>
                <c:pt idx="296">
                  <c:v>0.121</c:v>
                </c:pt>
                <c:pt idx="297">
                  <c:v>5.5999999999999994E-2</c:v>
                </c:pt>
                <c:pt idx="298">
                  <c:v>7.2000000000000008E-2</c:v>
                </c:pt>
                <c:pt idx="299">
                  <c:v>6.2E-2</c:v>
                </c:pt>
                <c:pt idx="300">
                  <c:v>5.9000000000000004E-2</c:v>
                </c:pt>
                <c:pt idx="301">
                  <c:v>5.7999999999999996E-2</c:v>
                </c:pt>
                <c:pt idx="302">
                  <c:v>8.5000000000000006E-2</c:v>
                </c:pt>
                <c:pt idx="303">
                  <c:v>5.7000000000000002E-2</c:v>
                </c:pt>
                <c:pt idx="304">
                  <c:v>8.4000000000000005E-2</c:v>
                </c:pt>
                <c:pt idx="305">
                  <c:v>6.3E-2</c:v>
                </c:pt>
                <c:pt idx="306">
                  <c:v>9.3000000000000013E-2</c:v>
                </c:pt>
                <c:pt idx="307">
                  <c:v>8.199999999999999E-2</c:v>
                </c:pt>
                <c:pt idx="308">
                  <c:v>5.4000000000000006E-2</c:v>
                </c:pt>
                <c:pt idx="309">
                  <c:v>8.8000000000000009E-2</c:v>
                </c:pt>
                <c:pt idx="310">
                  <c:v>5.2000000000000005E-2</c:v>
                </c:pt>
                <c:pt idx="311">
                  <c:v>0.06</c:v>
                </c:pt>
                <c:pt idx="312">
                  <c:v>6.6000000000000003E-2</c:v>
                </c:pt>
                <c:pt idx="313">
                  <c:v>6.9000000000000006E-2</c:v>
                </c:pt>
                <c:pt idx="314">
                  <c:v>9.1999999999999998E-2</c:v>
                </c:pt>
                <c:pt idx="315">
                  <c:v>9.6999999999999989E-2</c:v>
                </c:pt>
                <c:pt idx="316">
                  <c:v>5.7999999999999996E-2</c:v>
                </c:pt>
                <c:pt idx="317">
                  <c:v>0.09</c:v>
                </c:pt>
                <c:pt idx="318">
                  <c:v>5.0999999999999997E-2</c:v>
                </c:pt>
                <c:pt idx="319">
                  <c:v>7.400000000000001E-2</c:v>
                </c:pt>
                <c:pt idx="320">
                  <c:v>6.3E-2</c:v>
                </c:pt>
                <c:pt idx="321">
                  <c:v>5.2000000000000005E-2</c:v>
                </c:pt>
                <c:pt idx="322">
                  <c:v>8.4000000000000005E-2</c:v>
                </c:pt>
                <c:pt idx="323">
                  <c:v>0.06</c:v>
                </c:pt>
                <c:pt idx="324">
                  <c:v>5.9000000000000004E-2</c:v>
                </c:pt>
                <c:pt idx="325">
                  <c:v>6.0999999999999999E-2</c:v>
                </c:pt>
                <c:pt idx="326">
                  <c:v>6.2E-2</c:v>
                </c:pt>
                <c:pt idx="327">
                  <c:v>3.9E-2</c:v>
                </c:pt>
                <c:pt idx="328">
                  <c:v>0.1</c:v>
                </c:pt>
                <c:pt idx="329">
                  <c:v>6.4000000000000001E-2</c:v>
                </c:pt>
                <c:pt idx="330">
                  <c:v>0.114</c:v>
                </c:pt>
                <c:pt idx="331">
                  <c:v>5.7000000000000002E-2</c:v>
                </c:pt>
                <c:pt idx="332">
                  <c:v>9.3000000000000013E-2</c:v>
                </c:pt>
                <c:pt idx="333">
                  <c:v>8.5000000000000006E-2</c:v>
                </c:pt>
                <c:pt idx="334">
                  <c:v>8.8000000000000009E-2</c:v>
                </c:pt>
                <c:pt idx="335">
                  <c:v>4.2999999999999997E-2</c:v>
                </c:pt>
                <c:pt idx="336">
                  <c:v>5.7000000000000002E-2</c:v>
                </c:pt>
                <c:pt idx="337">
                  <c:v>5.7000000000000002E-2</c:v>
                </c:pt>
                <c:pt idx="338">
                  <c:v>0.10800000000000001</c:v>
                </c:pt>
                <c:pt idx="339">
                  <c:v>5.4000000000000006E-2</c:v>
                </c:pt>
                <c:pt idx="340">
                  <c:v>9.6999999999999989E-2</c:v>
                </c:pt>
                <c:pt idx="341">
                  <c:v>0.10199999999999999</c:v>
                </c:pt>
              </c:numCache>
            </c:numRef>
          </c:xVal>
          <c:yVal>
            <c:numRef>
              <c:f>'Grafiek selectie Gem'!$E$30:$E$371</c:f>
              <c:numCache>
                <c:formatCode>0%</c:formatCode>
                <c:ptCount val="342"/>
                <c:pt idx="0">
                  <c:v>1.0612855007473842E-2</c:v>
                </c:pt>
                <c:pt idx="1">
                  <c:v>0.23811659192825113</c:v>
                </c:pt>
                <c:pt idx="2">
                  <c:v>3.8714499252615844E-2</c:v>
                </c:pt>
                <c:pt idx="3">
                  <c:v>3.766816143497758E-2</c:v>
                </c:pt>
                <c:pt idx="4">
                  <c:v>0.33901345291479823</c:v>
                </c:pt>
                <c:pt idx="5">
                  <c:v>0.17563527653213751</c:v>
                </c:pt>
                <c:pt idx="6">
                  <c:v>0.14678624813153962</c:v>
                </c:pt>
                <c:pt idx="7">
                  <c:v>0.15949177877428999</c:v>
                </c:pt>
                <c:pt idx="8">
                  <c:v>0.24872944693572496</c:v>
                </c:pt>
                <c:pt idx="9">
                  <c:v>0.13079222720478326</c:v>
                </c:pt>
                <c:pt idx="10">
                  <c:v>1.3452914798206279E-2</c:v>
                </c:pt>
                <c:pt idx="11">
                  <c:v>3.9312406576980569E-2</c:v>
                </c:pt>
                <c:pt idx="12">
                  <c:v>6.5769805680119583E-3</c:v>
                </c:pt>
                <c:pt idx="13">
                  <c:v>0.37608370702541105</c:v>
                </c:pt>
                <c:pt idx="14">
                  <c:v>0.33243647234678625</c:v>
                </c:pt>
                <c:pt idx="15">
                  <c:v>0.79431988041853507</c:v>
                </c:pt>
                <c:pt idx="16">
                  <c:v>6.9506726457399109E-2</c:v>
                </c:pt>
                <c:pt idx="17">
                  <c:v>0.24738415545590434</c:v>
                </c:pt>
                <c:pt idx="18">
                  <c:v>0.12257100149476831</c:v>
                </c:pt>
                <c:pt idx="19">
                  <c:v>3.3034379671150971E-2</c:v>
                </c:pt>
                <c:pt idx="20">
                  <c:v>1.031390134529148E-2</c:v>
                </c:pt>
                <c:pt idx="21">
                  <c:v>0.11091180866965621</c:v>
                </c:pt>
                <c:pt idx="22">
                  <c:v>0.36860986547085201</c:v>
                </c:pt>
                <c:pt idx="23">
                  <c:v>4.8281016442451419E-2</c:v>
                </c:pt>
                <c:pt idx="24">
                  <c:v>0.10896860986547086</c:v>
                </c:pt>
                <c:pt idx="25">
                  <c:v>6.532137518684604E-2</c:v>
                </c:pt>
                <c:pt idx="26">
                  <c:v>6.8609865470852016E-2</c:v>
                </c:pt>
                <c:pt idx="27">
                  <c:v>5.7249626307922269E-2</c:v>
                </c:pt>
                <c:pt idx="28">
                  <c:v>2.4663677130044841E-2</c:v>
                </c:pt>
                <c:pt idx="29">
                  <c:v>1.5695067264573991E-2</c:v>
                </c:pt>
                <c:pt idx="30">
                  <c:v>4.1554559043348281E-2</c:v>
                </c:pt>
                <c:pt idx="31">
                  <c:v>0.12361733931240658</c:v>
                </c:pt>
                <c:pt idx="32">
                  <c:v>2.2122571001494767E-2</c:v>
                </c:pt>
                <c:pt idx="33">
                  <c:v>4.9476831091180867E-2</c:v>
                </c:pt>
                <c:pt idx="34">
                  <c:v>0.13168908819133035</c:v>
                </c:pt>
                <c:pt idx="35">
                  <c:v>8.6696562032884908E-2</c:v>
                </c:pt>
                <c:pt idx="36">
                  <c:v>0.33946188340807176</c:v>
                </c:pt>
                <c:pt idx="37">
                  <c:v>9.4917787742899856E-2</c:v>
                </c:pt>
                <c:pt idx="38">
                  <c:v>3.7817638266068758E-2</c:v>
                </c:pt>
                <c:pt idx="39">
                  <c:v>0.16352765321375187</c:v>
                </c:pt>
                <c:pt idx="40">
                  <c:v>8.5949177877428992E-2</c:v>
                </c:pt>
                <c:pt idx="41">
                  <c:v>6.7563527653213745E-2</c:v>
                </c:pt>
                <c:pt idx="42">
                  <c:v>4.4544095665171896E-2</c:v>
                </c:pt>
                <c:pt idx="43">
                  <c:v>1.0612855007473842E-2</c:v>
                </c:pt>
                <c:pt idx="44">
                  <c:v>0.13482810164424514</c:v>
                </c:pt>
                <c:pt idx="45">
                  <c:v>2.0777279521674141E-2</c:v>
                </c:pt>
                <c:pt idx="46">
                  <c:v>6.8460388639760839E-2</c:v>
                </c:pt>
                <c:pt idx="47">
                  <c:v>0.2162929745889387</c:v>
                </c:pt>
                <c:pt idx="48">
                  <c:v>1.5695067264573991E-2</c:v>
                </c:pt>
                <c:pt idx="49">
                  <c:v>3.4080717488789235E-2</c:v>
                </c:pt>
                <c:pt idx="50">
                  <c:v>0.2366218236173393</c:v>
                </c:pt>
                <c:pt idx="51">
                  <c:v>5.9790732436472344E-2</c:v>
                </c:pt>
                <c:pt idx="52">
                  <c:v>0.10657698056801196</c:v>
                </c:pt>
                <c:pt idx="53">
                  <c:v>2.7055306427503738E-2</c:v>
                </c:pt>
                <c:pt idx="54">
                  <c:v>0.70687593423019435</c:v>
                </c:pt>
                <c:pt idx="55">
                  <c:v>0.10582959641255606</c:v>
                </c:pt>
                <c:pt idx="56">
                  <c:v>1.4648729446935725E-2</c:v>
                </c:pt>
                <c:pt idx="57">
                  <c:v>3.7070254110612856E-2</c:v>
                </c:pt>
                <c:pt idx="58">
                  <c:v>0.14678624813153962</c:v>
                </c:pt>
                <c:pt idx="59">
                  <c:v>2.3168908819133034E-2</c:v>
                </c:pt>
                <c:pt idx="60">
                  <c:v>3.0194319880418534E-2</c:v>
                </c:pt>
                <c:pt idx="61">
                  <c:v>0.68639760837070252</c:v>
                </c:pt>
                <c:pt idx="62">
                  <c:v>3.8415545590433482E-2</c:v>
                </c:pt>
                <c:pt idx="63">
                  <c:v>0.11285500747384156</c:v>
                </c:pt>
                <c:pt idx="64">
                  <c:v>0.39491778774289987</c:v>
                </c:pt>
                <c:pt idx="65">
                  <c:v>0.2085201793721973</c:v>
                </c:pt>
                <c:pt idx="66">
                  <c:v>1.9282511210762333E-2</c:v>
                </c:pt>
                <c:pt idx="67">
                  <c:v>0.13946188340807175</c:v>
                </c:pt>
                <c:pt idx="68">
                  <c:v>0.10747384155455904</c:v>
                </c:pt>
                <c:pt idx="69">
                  <c:v>0.13213751868460388</c:v>
                </c:pt>
                <c:pt idx="70">
                  <c:v>0.22705530642750374</c:v>
                </c:pt>
                <c:pt idx="71">
                  <c:v>4.7384155455904332E-2</c:v>
                </c:pt>
                <c:pt idx="72">
                  <c:v>3.9910313901345293E-2</c:v>
                </c:pt>
                <c:pt idx="73">
                  <c:v>1.5844544095665172E-2</c:v>
                </c:pt>
                <c:pt idx="74">
                  <c:v>7.3094170403587441E-2</c:v>
                </c:pt>
                <c:pt idx="75">
                  <c:v>0.10672645739910314</c:v>
                </c:pt>
                <c:pt idx="76">
                  <c:v>4.275037369207773E-2</c:v>
                </c:pt>
                <c:pt idx="77">
                  <c:v>9.7010463378176384E-2</c:v>
                </c:pt>
                <c:pt idx="78">
                  <c:v>5.3064275037369206E-2</c:v>
                </c:pt>
                <c:pt idx="79">
                  <c:v>4.2152466367713005E-2</c:v>
                </c:pt>
                <c:pt idx="80">
                  <c:v>2.1973094170403589E-2</c:v>
                </c:pt>
                <c:pt idx="81">
                  <c:v>3.2585949177877431E-2</c:v>
                </c:pt>
                <c:pt idx="82">
                  <c:v>4.6487294469357253E-2</c:v>
                </c:pt>
                <c:pt idx="83">
                  <c:v>0.4014947683109118</c:v>
                </c:pt>
                <c:pt idx="84">
                  <c:v>5.2316890881913304E-2</c:v>
                </c:pt>
                <c:pt idx="85">
                  <c:v>4.4843049327354258E-2</c:v>
                </c:pt>
                <c:pt idx="86">
                  <c:v>0.21644245142002991</c:v>
                </c:pt>
                <c:pt idx="87">
                  <c:v>0.1672645739910314</c:v>
                </c:pt>
                <c:pt idx="88">
                  <c:v>2.8550074738415546E-2</c:v>
                </c:pt>
                <c:pt idx="89">
                  <c:v>4.4245142002989533E-2</c:v>
                </c:pt>
                <c:pt idx="90">
                  <c:v>0.11614349775784753</c:v>
                </c:pt>
                <c:pt idx="91">
                  <c:v>1.8684603886397609E-2</c:v>
                </c:pt>
                <c:pt idx="92">
                  <c:v>0.12002989536621823</c:v>
                </c:pt>
                <c:pt idx="93">
                  <c:v>0.19013452914798207</c:v>
                </c:pt>
                <c:pt idx="94">
                  <c:v>3.4678624813153959E-2</c:v>
                </c:pt>
                <c:pt idx="95">
                  <c:v>5.0822122571001493E-2</c:v>
                </c:pt>
                <c:pt idx="96">
                  <c:v>5.7399103139013453E-2</c:v>
                </c:pt>
                <c:pt idx="97">
                  <c:v>2.585949177877429E-2</c:v>
                </c:pt>
                <c:pt idx="98">
                  <c:v>5.9641255605381166E-2</c:v>
                </c:pt>
                <c:pt idx="99">
                  <c:v>8.0119581464872941E-2</c:v>
                </c:pt>
                <c:pt idx="100">
                  <c:v>0.20881913303437968</c:v>
                </c:pt>
                <c:pt idx="101">
                  <c:v>0.29730941704035874</c:v>
                </c:pt>
                <c:pt idx="102">
                  <c:v>0.66801195814648728</c:v>
                </c:pt>
                <c:pt idx="103">
                  <c:v>1</c:v>
                </c:pt>
                <c:pt idx="104">
                  <c:v>0.18594917787742901</c:v>
                </c:pt>
                <c:pt idx="105">
                  <c:v>2.5710014947683109E-2</c:v>
                </c:pt>
                <c:pt idx="106">
                  <c:v>3.1390134529147982E-2</c:v>
                </c:pt>
                <c:pt idx="107">
                  <c:v>0.83019431988041859</c:v>
                </c:pt>
                <c:pt idx="108">
                  <c:v>0.11748878923766816</c:v>
                </c:pt>
                <c:pt idx="109">
                  <c:v>5.8445440956651717E-2</c:v>
                </c:pt>
                <c:pt idx="110">
                  <c:v>2.6307922272047833E-2</c:v>
                </c:pt>
                <c:pt idx="111">
                  <c:v>0.184304932735426</c:v>
                </c:pt>
                <c:pt idx="112">
                  <c:v>0.16083707025411062</c:v>
                </c:pt>
                <c:pt idx="113">
                  <c:v>9.1928251121076235E-2</c:v>
                </c:pt>
                <c:pt idx="114">
                  <c:v>7.6382660687593418E-2</c:v>
                </c:pt>
                <c:pt idx="115">
                  <c:v>0.21150971599402094</c:v>
                </c:pt>
                <c:pt idx="116">
                  <c:v>0.44588938714499254</c:v>
                </c:pt>
                <c:pt idx="117">
                  <c:v>3.2884902840059793E-2</c:v>
                </c:pt>
                <c:pt idx="118">
                  <c:v>3.6920777279521672E-2</c:v>
                </c:pt>
                <c:pt idx="119">
                  <c:v>0.28579970104633784</c:v>
                </c:pt>
                <c:pt idx="120">
                  <c:v>2.0328849028400597E-2</c:v>
                </c:pt>
                <c:pt idx="121">
                  <c:v>0.19177877428998505</c:v>
                </c:pt>
                <c:pt idx="122">
                  <c:v>0.18340807174887894</c:v>
                </c:pt>
                <c:pt idx="123">
                  <c:v>3.572496263079223E-2</c:v>
                </c:pt>
                <c:pt idx="124">
                  <c:v>0.25949177877428997</c:v>
                </c:pt>
                <c:pt idx="125">
                  <c:v>0.46128550074738417</c:v>
                </c:pt>
                <c:pt idx="126">
                  <c:v>0.1968609865470852</c:v>
                </c:pt>
                <c:pt idx="127">
                  <c:v>0.21046337817638266</c:v>
                </c:pt>
                <c:pt idx="128">
                  <c:v>6.1285500747384154E-2</c:v>
                </c:pt>
                <c:pt idx="129">
                  <c:v>8.3109118086696562E-2</c:v>
                </c:pt>
                <c:pt idx="130">
                  <c:v>0.25620328849028401</c:v>
                </c:pt>
                <c:pt idx="131">
                  <c:v>2.1674140508221227E-2</c:v>
                </c:pt>
                <c:pt idx="132">
                  <c:v>0.29760837070254109</c:v>
                </c:pt>
                <c:pt idx="133">
                  <c:v>4.6038863976083706E-2</c:v>
                </c:pt>
                <c:pt idx="134">
                  <c:v>2.1375186846038865E-2</c:v>
                </c:pt>
                <c:pt idx="135">
                  <c:v>1.1808669656203289E-2</c:v>
                </c:pt>
                <c:pt idx="136">
                  <c:v>1.7040358744394617E-2</c:v>
                </c:pt>
                <c:pt idx="137">
                  <c:v>6.2182361733931241E-2</c:v>
                </c:pt>
                <c:pt idx="138">
                  <c:v>0.54185351270553062</c:v>
                </c:pt>
                <c:pt idx="139">
                  <c:v>3.0792227204783258E-2</c:v>
                </c:pt>
                <c:pt idx="140">
                  <c:v>0.13378176382660686</c:v>
                </c:pt>
                <c:pt idx="141">
                  <c:v>0.38370702541106128</c:v>
                </c:pt>
                <c:pt idx="142">
                  <c:v>1.7189835575485798E-2</c:v>
                </c:pt>
                <c:pt idx="143">
                  <c:v>0.23452914798206279</c:v>
                </c:pt>
                <c:pt idx="144">
                  <c:v>6.2780269058295965E-2</c:v>
                </c:pt>
                <c:pt idx="145">
                  <c:v>5.4708520179372194E-2</c:v>
                </c:pt>
                <c:pt idx="146">
                  <c:v>4.9177877428998505E-2</c:v>
                </c:pt>
                <c:pt idx="147">
                  <c:v>0.39461883408071746</c:v>
                </c:pt>
                <c:pt idx="148">
                  <c:v>0.30597907324364726</c:v>
                </c:pt>
                <c:pt idx="149">
                  <c:v>3.9611360239162931E-2</c:v>
                </c:pt>
                <c:pt idx="150">
                  <c:v>0.56965620328849031</c:v>
                </c:pt>
                <c:pt idx="151">
                  <c:v>5.4260089686098655E-2</c:v>
                </c:pt>
                <c:pt idx="152">
                  <c:v>5.8594917787742902E-2</c:v>
                </c:pt>
                <c:pt idx="153">
                  <c:v>3.6472346786248132E-2</c:v>
                </c:pt>
                <c:pt idx="154">
                  <c:v>0.22182361733931241</c:v>
                </c:pt>
                <c:pt idx="155">
                  <c:v>7.3692077727952165E-2</c:v>
                </c:pt>
                <c:pt idx="156">
                  <c:v>0.1765321375186846</c:v>
                </c:pt>
                <c:pt idx="157">
                  <c:v>0.13557548579970105</c:v>
                </c:pt>
                <c:pt idx="158">
                  <c:v>7.5635276532137516E-2</c:v>
                </c:pt>
                <c:pt idx="159">
                  <c:v>0.85231689088191331</c:v>
                </c:pt>
                <c:pt idx="160">
                  <c:v>0.35381165919282509</c:v>
                </c:pt>
                <c:pt idx="161">
                  <c:v>0.34813153961136023</c:v>
                </c:pt>
                <c:pt idx="162">
                  <c:v>4.9775784753363229E-2</c:v>
                </c:pt>
                <c:pt idx="163">
                  <c:v>2.9745889387144994E-2</c:v>
                </c:pt>
                <c:pt idx="164">
                  <c:v>7.5186846038863969E-2</c:v>
                </c:pt>
                <c:pt idx="165">
                  <c:v>0.11001494768310911</c:v>
                </c:pt>
                <c:pt idx="166">
                  <c:v>0.21584454409566517</c:v>
                </c:pt>
                <c:pt idx="167">
                  <c:v>2.062780269058296E-2</c:v>
                </c:pt>
                <c:pt idx="168">
                  <c:v>6.7862481315396114E-2</c:v>
                </c:pt>
                <c:pt idx="169">
                  <c:v>2.5411061285500747E-2</c:v>
                </c:pt>
                <c:pt idx="170">
                  <c:v>3.1689088191330345E-2</c:v>
                </c:pt>
                <c:pt idx="171">
                  <c:v>5.4559043348281017E-2</c:v>
                </c:pt>
                <c:pt idx="172">
                  <c:v>7.5336322869955161E-2</c:v>
                </c:pt>
                <c:pt idx="173">
                  <c:v>6.023916292974589E-2</c:v>
                </c:pt>
                <c:pt idx="174">
                  <c:v>0.6011958146487294</c:v>
                </c:pt>
                <c:pt idx="175">
                  <c:v>0.32137518684603888</c:v>
                </c:pt>
                <c:pt idx="176">
                  <c:v>5.2765321375186844E-2</c:v>
                </c:pt>
                <c:pt idx="177">
                  <c:v>0.10059790732436473</c:v>
                </c:pt>
                <c:pt idx="178">
                  <c:v>6.3826606875934236E-2</c:v>
                </c:pt>
                <c:pt idx="179">
                  <c:v>9.028400597907324E-2</c:v>
                </c:pt>
                <c:pt idx="180">
                  <c:v>0.14872944693572496</c:v>
                </c:pt>
                <c:pt idx="181">
                  <c:v>5.8445440956651717E-2</c:v>
                </c:pt>
                <c:pt idx="182">
                  <c:v>1.1509715994020927E-2</c:v>
                </c:pt>
                <c:pt idx="183">
                  <c:v>2.9446935724962632E-2</c:v>
                </c:pt>
                <c:pt idx="184">
                  <c:v>3.1689088191330345E-2</c:v>
                </c:pt>
                <c:pt idx="185">
                  <c:v>3.3482810164424517E-2</c:v>
                </c:pt>
                <c:pt idx="186">
                  <c:v>4.8131539611360241E-2</c:v>
                </c:pt>
                <c:pt idx="187">
                  <c:v>5.171898355754858E-2</c:v>
                </c:pt>
                <c:pt idx="188">
                  <c:v>6.532137518684604E-2</c:v>
                </c:pt>
                <c:pt idx="189">
                  <c:v>5.9043348281016442E-2</c:v>
                </c:pt>
                <c:pt idx="190">
                  <c:v>2.257100149476831E-2</c:v>
                </c:pt>
                <c:pt idx="191">
                  <c:v>0.40881913303437967</c:v>
                </c:pt>
                <c:pt idx="192">
                  <c:v>5.2466367713004482E-2</c:v>
                </c:pt>
                <c:pt idx="193">
                  <c:v>9.222720478325859E-2</c:v>
                </c:pt>
                <c:pt idx="194">
                  <c:v>0.5037369207772795</c:v>
                </c:pt>
                <c:pt idx="195">
                  <c:v>0.17279521674140508</c:v>
                </c:pt>
                <c:pt idx="196">
                  <c:v>1.4648729446935725E-2</c:v>
                </c:pt>
                <c:pt idx="197">
                  <c:v>1.0014947683109118E-2</c:v>
                </c:pt>
                <c:pt idx="198">
                  <c:v>2.0179372197309416E-2</c:v>
                </c:pt>
                <c:pt idx="199">
                  <c:v>1.2406576980568011E-2</c:v>
                </c:pt>
                <c:pt idx="200">
                  <c:v>0.11031390134529148</c:v>
                </c:pt>
                <c:pt idx="201">
                  <c:v>0.10254110612855008</c:v>
                </c:pt>
                <c:pt idx="202">
                  <c:v>2.9446935724962632E-2</c:v>
                </c:pt>
                <c:pt idx="203">
                  <c:v>0.5192825112107623</c:v>
                </c:pt>
                <c:pt idx="204">
                  <c:v>2.4663677130044841E-2</c:v>
                </c:pt>
                <c:pt idx="205">
                  <c:v>5.7399103139013453E-2</c:v>
                </c:pt>
                <c:pt idx="206">
                  <c:v>2.2122571001494767E-2</c:v>
                </c:pt>
                <c:pt idx="207">
                  <c:v>3.3333333333333333E-2</c:v>
                </c:pt>
                <c:pt idx="208">
                  <c:v>0.21689088191330344</c:v>
                </c:pt>
                <c:pt idx="209">
                  <c:v>2.1076233183856503E-2</c:v>
                </c:pt>
                <c:pt idx="210">
                  <c:v>1.2107623318385651E-2</c:v>
                </c:pt>
                <c:pt idx="211">
                  <c:v>3.6920777279521672E-2</c:v>
                </c:pt>
                <c:pt idx="212">
                  <c:v>0.11494768310911808</c:v>
                </c:pt>
                <c:pt idx="213">
                  <c:v>1.390134529147982E-2</c:v>
                </c:pt>
                <c:pt idx="214">
                  <c:v>0.12137518684603886</c:v>
                </c:pt>
                <c:pt idx="215">
                  <c:v>4.0209267563527655E-2</c:v>
                </c:pt>
                <c:pt idx="216">
                  <c:v>1.6591928251121078E-2</c:v>
                </c:pt>
                <c:pt idx="217">
                  <c:v>8.2810164424514207E-2</c:v>
                </c:pt>
                <c:pt idx="218">
                  <c:v>3.9910313901345293E-2</c:v>
                </c:pt>
                <c:pt idx="219">
                  <c:v>8.5351270553064282E-2</c:v>
                </c:pt>
                <c:pt idx="220">
                  <c:v>3.572496263079223E-2</c:v>
                </c:pt>
                <c:pt idx="221">
                  <c:v>6.2929745889387143E-2</c:v>
                </c:pt>
                <c:pt idx="222">
                  <c:v>0.50807174887892381</c:v>
                </c:pt>
                <c:pt idx="223">
                  <c:v>3.8266068759342305E-2</c:v>
                </c:pt>
                <c:pt idx="224">
                  <c:v>3.3931240657698057E-2</c:v>
                </c:pt>
                <c:pt idx="225">
                  <c:v>0.22600896860986547</c:v>
                </c:pt>
                <c:pt idx="226">
                  <c:v>0.14394618834080716</c:v>
                </c:pt>
                <c:pt idx="227">
                  <c:v>3.9910313901345293E-2</c:v>
                </c:pt>
                <c:pt idx="228">
                  <c:v>3.0044843049327353E-2</c:v>
                </c:pt>
                <c:pt idx="229">
                  <c:v>3.0343796711509715E-2</c:v>
                </c:pt>
                <c:pt idx="230">
                  <c:v>9.8654708520179366E-2</c:v>
                </c:pt>
                <c:pt idx="231">
                  <c:v>4.2600896860986545E-2</c:v>
                </c:pt>
                <c:pt idx="232">
                  <c:v>2.2272047832585948E-2</c:v>
                </c:pt>
                <c:pt idx="233">
                  <c:v>7.6083707025411063E-2</c:v>
                </c:pt>
                <c:pt idx="234">
                  <c:v>6.8759342301943194E-2</c:v>
                </c:pt>
                <c:pt idx="235">
                  <c:v>0.29656203288490285</c:v>
                </c:pt>
                <c:pt idx="236">
                  <c:v>5.7399103139013453E-2</c:v>
                </c:pt>
                <c:pt idx="237">
                  <c:v>0.60627802690582955</c:v>
                </c:pt>
                <c:pt idx="238">
                  <c:v>3.153961136023916E-2</c:v>
                </c:pt>
                <c:pt idx="239">
                  <c:v>0.14260089686098654</c:v>
                </c:pt>
                <c:pt idx="240">
                  <c:v>6.4125560538116591E-2</c:v>
                </c:pt>
                <c:pt idx="241">
                  <c:v>0.10508221225710015</c:v>
                </c:pt>
                <c:pt idx="242">
                  <c:v>0.44529147982062778</c:v>
                </c:pt>
                <c:pt idx="243">
                  <c:v>6.1285500747384159E-3</c:v>
                </c:pt>
                <c:pt idx="244">
                  <c:v>5.0822122571001493E-2</c:v>
                </c:pt>
                <c:pt idx="245">
                  <c:v>3.8415545590433482E-2</c:v>
                </c:pt>
                <c:pt idx="246">
                  <c:v>0.10852017937219731</c:v>
                </c:pt>
                <c:pt idx="247">
                  <c:v>0.66517189835575485</c:v>
                </c:pt>
                <c:pt idx="248">
                  <c:v>0</c:v>
                </c:pt>
                <c:pt idx="249">
                  <c:v>1.8983557548579971E-2</c:v>
                </c:pt>
                <c:pt idx="250">
                  <c:v>9.3871449925261585E-2</c:v>
                </c:pt>
                <c:pt idx="251">
                  <c:v>7.2944693572496264E-2</c:v>
                </c:pt>
                <c:pt idx="252">
                  <c:v>0.1711509715994021</c:v>
                </c:pt>
                <c:pt idx="253">
                  <c:v>0.29805680119581462</c:v>
                </c:pt>
                <c:pt idx="254">
                  <c:v>9.118086696562033E-3</c:v>
                </c:pt>
                <c:pt idx="255">
                  <c:v>6.8011958146487292E-2</c:v>
                </c:pt>
                <c:pt idx="256">
                  <c:v>0.14902840059790731</c:v>
                </c:pt>
                <c:pt idx="257">
                  <c:v>3.3482810164424517E-2</c:v>
                </c:pt>
                <c:pt idx="258">
                  <c:v>9.9103139013452912E-2</c:v>
                </c:pt>
                <c:pt idx="259">
                  <c:v>3.7219730941704034E-2</c:v>
                </c:pt>
                <c:pt idx="260">
                  <c:v>1.5994020926756353E-2</c:v>
                </c:pt>
                <c:pt idx="261">
                  <c:v>0.22316890881913304</c:v>
                </c:pt>
                <c:pt idx="262">
                  <c:v>2.1524663677130046E-2</c:v>
                </c:pt>
                <c:pt idx="263">
                  <c:v>1.9880418535127054E-2</c:v>
                </c:pt>
                <c:pt idx="264">
                  <c:v>0.17384155455904335</c:v>
                </c:pt>
                <c:pt idx="265">
                  <c:v>9.8206278026905833E-2</c:v>
                </c:pt>
                <c:pt idx="266">
                  <c:v>2.257100149476831E-2</c:v>
                </c:pt>
                <c:pt idx="267">
                  <c:v>2.9297458893871451E-2</c:v>
                </c:pt>
                <c:pt idx="268">
                  <c:v>5.2316890881913304E-3</c:v>
                </c:pt>
                <c:pt idx="269">
                  <c:v>9.267563527653214E-3</c:v>
                </c:pt>
                <c:pt idx="270">
                  <c:v>0.19701046337817638</c:v>
                </c:pt>
                <c:pt idx="271">
                  <c:v>2.3617339312406577E-2</c:v>
                </c:pt>
                <c:pt idx="272">
                  <c:v>0.18938714499252615</c:v>
                </c:pt>
                <c:pt idx="273">
                  <c:v>0.26322869955156952</c:v>
                </c:pt>
                <c:pt idx="274">
                  <c:v>1.8385650224215247E-2</c:v>
                </c:pt>
                <c:pt idx="275">
                  <c:v>4.4245142002989533E-2</c:v>
                </c:pt>
                <c:pt idx="276">
                  <c:v>3.2585949177877431E-2</c:v>
                </c:pt>
                <c:pt idx="277">
                  <c:v>2.914798206278027E-2</c:v>
                </c:pt>
                <c:pt idx="278">
                  <c:v>0.10254110612855008</c:v>
                </c:pt>
                <c:pt idx="279">
                  <c:v>0.25261584454409569</c:v>
                </c:pt>
                <c:pt idx="280">
                  <c:v>0.24095665171898356</c:v>
                </c:pt>
                <c:pt idx="281">
                  <c:v>0.57324364723467858</c:v>
                </c:pt>
                <c:pt idx="282">
                  <c:v>5.3363228699551568E-2</c:v>
                </c:pt>
                <c:pt idx="283">
                  <c:v>6.0089686098654706E-2</c:v>
                </c:pt>
                <c:pt idx="284">
                  <c:v>6.2481315396113603E-2</c:v>
                </c:pt>
                <c:pt idx="285">
                  <c:v>8.1763826606875936E-2</c:v>
                </c:pt>
                <c:pt idx="286">
                  <c:v>5.0822122571001493E-2</c:v>
                </c:pt>
                <c:pt idx="287">
                  <c:v>0.51748878923766817</c:v>
                </c:pt>
                <c:pt idx="288">
                  <c:v>2.1225710014947684E-2</c:v>
                </c:pt>
                <c:pt idx="289">
                  <c:v>0.21285500747384156</c:v>
                </c:pt>
                <c:pt idx="290">
                  <c:v>0.22406576980568013</c:v>
                </c:pt>
                <c:pt idx="291">
                  <c:v>0.11973094170403588</c:v>
                </c:pt>
                <c:pt idx="292">
                  <c:v>3.6920777279521672E-2</c:v>
                </c:pt>
                <c:pt idx="293">
                  <c:v>5.6801195814648729E-2</c:v>
                </c:pt>
                <c:pt idx="294">
                  <c:v>0.47115097159940211</c:v>
                </c:pt>
                <c:pt idx="295">
                  <c:v>1.0463378176382662E-3</c:v>
                </c:pt>
                <c:pt idx="296">
                  <c:v>0.1905829596412556</c:v>
                </c:pt>
                <c:pt idx="297">
                  <c:v>5.5605381165919281E-2</c:v>
                </c:pt>
                <c:pt idx="298">
                  <c:v>9.197807673143997E-2</c:v>
                </c:pt>
                <c:pt idx="299">
                  <c:v>0.34140508221225713</c:v>
                </c:pt>
                <c:pt idx="300">
                  <c:v>2.7055306427503738E-2</c:v>
                </c:pt>
                <c:pt idx="301">
                  <c:v>7.5934230194319885E-2</c:v>
                </c:pt>
                <c:pt idx="302">
                  <c:v>2.0926756352765322E-2</c:v>
                </c:pt>
                <c:pt idx="303">
                  <c:v>0.11434977578475336</c:v>
                </c:pt>
                <c:pt idx="304">
                  <c:v>0.11106128550074738</c:v>
                </c:pt>
                <c:pt idx="305">
                  <c:v>0.16547085201793721</c:v>
                </c:pt>
                <c:pt idx="306">
                  <c:v>0.1929745889387145</c:v>
                </c:pt>
                <c:pt idx="307">
                  <c:v>7.5934230194319885E-2</c:v>
                </c:pt>
                <c:pt idx="308">
                  <c:v>4.663677130044843E-2</c:v>
                </c:pt>
                <c:pt idx="309">
                  <c:v>6.8908819133034385E-2</c:v>
                </c:pt>
                <c:pt idx="310">
                  <c:v>3.2735426008968609E-2</c:v>
                </c:pt>
                <c:pt idx="311">
                  <c:v>3.5276532137518683E-2</c:v>
                </c:pt>
                <c:pt idx="312">
                  <c:v>2.3168908819133034E-2</c:v>
                </c:pt>
                <c:pt idx="313">
                  <c:v>7.3243647234678627E-3</c:v>
                </c:pt>
                <c:pt idx="314">
                  <c:v>0.31524663677130044</c:v>
                </c:pt>
                <c:pt idx="315">
                  <c:v>1.1061285500747383E-2</c:v>
                </c:pt>
                <c:pt idx="316">
                  <c:v>0.20478325859491778</c:v>
                </c:pt>
                <c:pt idx="317">
                  <c:v>1.4499252615844544E-2</c:v>
                </c:pt>
                <c:pt idx="318">
                  <c:v>3.5575485799701045E-2</c:v>
                </c:pt>
                <c:pt idx="319">
                  <c:v>9.028400597907324E-2</c:v>
                </c:pt>
                <c:pt idx="320">
                  <c:v>7.3692077727952165E-2</c:v>
                </c:pt>
                <c:pt idx="321">
                  <c:v>7.1898355754857993E-2</c:v>
                </c:pt>
                <c:pt idx="322">
                  <c:v>2.8251121076233184E-2</c:v>
                </c:pt>
                <c:pt idx="323">
                  <c:v>3.2735426008968609E-2</c:v>
                </c:pt>
                <c:pt idx="324">
                  <c:v>8.5949177877428992E-2</c:v>
                </c:pt>
                <c:pt idx="325">
                  <c:v>1.3004484304932735E-2</c:v>
                </c:pt>
                <c:pt idx="326">
                  <c:v>6.023916292974589E-2</c:v>
                </c:pt>
                <c:pt idx="327">
                  <c:v>5.3512705530642753E-2</c:v>
                </c:pt>
                <c:pt idx="328">
                  <c:v>0.31524663677130044</c:v>
                </c:pt>
                <c:pt idx="329">
                  <c:v>5.366218236173393E-2</c:v>
                </c:pt>
                <c:pt idx="330">
                  <c:v>7.6382660687593418E-2</c:v>
                </c:pt>
                <c:pt idx="331">
                  <c:v>1.0762331838565023E-2</c:v>
                </c:pt>
                <c:pt idx="332">
                  <c:v>0.20014947683109119</c:v>
                </c:pt>
                <c:pt idx="333">
                  <c:v>6.8759342301943194E-2</c:v>
                </c:pt>
                <c:pt idx="334">
                  <c:v>0.54275037369207768</c:v>
                </c:pt>
                <c:pt idx="335">
                  <c:v>6.2481315396113603E-2</c:v>
                </c:pt>
                <c:pt idx="336">
                  <c:v>0.11479820627802691</c:v>
                </c:pt>
                <c:pt idx="337">
                  <c:v>2.4364723467862483E-2</c:v>
                </c:pt>
                <c:pt idx="338">
                  <c:v>0.17324364723467864</c:v>
                </c:pt>
                <c:pt idx="339">
                  <c:v>3.8415545590433482E-2</c:v>
                </c:pt>
                <c:pt idx="340">
                  <c:v>0.32645739910313903</c:v>
                </c:pt>
                <c:pt idx="341">
                  <c:v>0.17324364723467864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'Grafiek selectie Gem'!$C$30:$C$371</c15:f>
                <c15:dlblRangeCache>
                  <c:ptCount val="342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  <c:pt idx="55">
                    <c:v>56</c:v>
                  </c:pt>
                  <c:pt idx="56">
                    <c:v>57</c:v>
                  </c:pt>
                  <c:pt idx="57">
                    <c:v>58</c:v>
                  </c:pt>
                  <c:pt idx="58">
                    <c:v>59</c:v>
                  </c:pt>
                  <c:pt idx="59">
                    <c:v>60</c:v>
                  </c:pt>
                  <c:pt idx="60">
                    <c:v>61</c:v>
                  </c:pt>
                  <c:pt idx="61">
                    <c:v>62</c:v>
                  </c:pt>
                  <c:pt idx="62">
                    <c:v>63</c:v>
                  </c:pt>
                  <c:pt idx="63">
                    <c:v>64</c:v>
                  </c:pt>
                  <c:pt idx="64">
                    <c:v>65</c:v>
                  </c:pt>
                  <c:pt idx="65">
                    <c:v>66</c:v>
                  </c:pt>
                  <c:pt idx="66">
                    <c:v>67</c:v>
                  </c:pt>
                  <c:pt idx="67">
                    <c:v>68</c:v>
                  </c:pt>
                  <c:pt idx="68">
                    <c:v>69</c:v>
                  </c:pt>
                  <c:pt idx="69">
                    <c:v>70</c:v>
                  </c:pt>
                  <c:pt idx="70">
                    <c:v>71</c:v>
                  </c:pt>
                  <c:pt idx="71">
                    <c:v>72</c:v>
                  </c:pt>
                  <c:pt idx="72">
                    <c:v>73</c:v>
                  </c:pt>
                  <c:pt idx="73">
                    <c:v>74</c:v>
                  </c:pt>
                  <c:pt idx="74">
                    <c:v>75</c:v>
                  </c:pt>
                  <c:pt idx="75">
                    <c:v>76</c:v>
                  </c:pt>
                  <c:pt idx="76">
                    <c:v>77</c:v>
                  </c:pt>
                  <c:pt idx="77">
                    <c:v>78</c:v>
                  </c:pt>
                  <c:pt idx="78">
                    <c:v>79</c:v>
                  </c:pt>
                  <c:pt idx="79">
                    <c:v>80</c:v>
                  </c:pt>
                  <c:pt idx="80">
                    <c:v>81</c:v>
                  </c:pt>
                  <c:pt idx="81">
                    <c:v>82</c:v>
                  </c:pt>
                  <c:pt idx="82">
                    <c:v>83</c:v>
                  </c:pt>
                  <c:pt idx="83">
                    <c:v>84</c:v>
                  </c:pt>
                  <c:pt idx="84">
                    <c:v>85</c:v>
                  </c:pt>
                  <c:pt idx="85">
                    <c:v>86</c:v>
                  </c:pt>
                  <c:pt idx="86">
                    <c:v>87</c:v>
                  </c:pt>
                  <c:pt idx="87">
                    <c:v>88</c:v>
                  </c:pt>
                  <c:pt idx="88">
                    <c:v>89</c:v>
                  </c:pt>
                  <c:pt idx="89">
                    <c:v>90</c:v>
                  </c:pt>
                  <c:pt idx="90">
                    <c:v>91</c:v>
                  </c:pt>
                  <c:pt idx="91">
                    <c:v>92</c:v>
                  </c:pt>
                  <c:pt idx="92">
                    <c:v>93</c:v>
                  </c:pt>
                  <c:pt idx="93">
                    <c:v>94</c:v>
                  </c:pt>
                  <c:pt idx="94">
                    <c:v>95</c:v>
                  </c:pt>
                  <c:pt idx="95">
                    <c:v>96</c:v>
                  </c:pt>
                  <c:pt idx="96">
                    <c:v>97</c:v>
                  </c:pt>
                  <c:pt idx="97">
                    <c:v>98</c:v>
                  </c:pt>
                  <c:pt idx="98">
                    <c:v>99</c:v>
                  </c:pt>
                  <c:pt idx="99">
                    <c:v>100</c:v>
                  </c:pt>
                  <c:pt idx="100">
                    <c:v>101</c:v>
                  </c:pt>
                  <c:pt idx="101">
                    <c:v>102</c:v>
                  </c:pt>
                  <c:pt idx="102">
                    <c:v>103</c:v>
                  </c:pt>
                  <c:pt idx="103">
                    <c:v>104</c:v>
                  </c:pt>
                  <c:pt idx="104">
                    <c:v>105</c:v>
                  </c:pt>
                  <c:pt idx="105">
                    <c:v>106</c:v>
                  </c:pt>
                  <c:pt idx="106">
                    <c:v>107</c:v>
                  </c:pt>
                  <c:pt idx="107">
                    <c:v>108</c:v>
                  </c:pt>
                  <c:pt idx="108">
                    <c:v>109</c:v>
                  </c:pt>
                  <c:pt idx="109">
                    <c:v>110</c:v>
                  </c:pt>
                  <c:pt idx="110">
                    <c:v>111</c:v>
                  </c:pt>
                  <c:pt idx="111">
                    <c:v>112</c:v>
                  </c:pt>
                  <c:pt idx="112">
                    <c:v>113</c:v>
                  </c:pt>
                  <c:pt idx="113">
                    <c:v>114</c:v>
                  </c:pt>
                  <c:pt idx="114">
                    <c:v>115</c:v>
                  </c:pt>
                  <c:pt idx="115">
                    <c:v>116</c:v>
                  </c:pt>
                  <c:pt idx="116">
                    <c:v>117</c:v>
                  </c:pt>
                  <c:pt idx="117">
                    <c:v>118</c:v>
                  </c:pt>
                  <c:pt idx="118">
                    <c:v>119</c:v>
                  </c:pt>
                  <c:pt idx="119">
                    <c:v>120</c:v>
                  </c:pt>
                  <c:pt idx="120">
                    <c:v>121</c:v>
                  </c:pt>
                  <c:pt idx="121">
                    <c:v>122</c:v>
                  </c:pt>
                  <c:pt idx="122">
                    <c:v>123</c:v>
                  </c:pt>
                  <c:pt idx="123">
                    <c:v>124</c:v>
                  </c:pt>
                  <c:pt idx="124">
                    <c:v>125</c:v>
                  </c:pt>
                  <c:pt idx="125">
                    <c:v>126</c:v>
                  </c:pt>
                  <c:pt idx="126">
                    <c:v>127</c:v>
                  </c:pt>
                  <c:pt idx="127">
                    <c:v>128</c:v>
                  </c:pt>
                  <c:pt idx="128">
                    <c:v>129</c:v>
                  </c:pt>
                  <c:pt idx="129">
                    <c:v>130</c:v>
                  </c:pt>
                  <c:pt idx="130">
                    <c:v>131</c:v>
                  </c:pt>
                  <c:pt idx="131">
                    <c:v>132</c:v>
                  </c:pt>
                  <c:pt idx="132">
                    <c:v>133</c:v>
                  </c:pt>
                  <c:pt idx="133">
                    <c:v>134</c:v>
                  </c:pt>
                  <c:pt idx="134">
                    <c:v>135</c:v>
                  </c:pt>
                  <c:pt idx="135">
                    <c:v>136</c:v>
                  </c:pt>
                  <c:pt idx="136">
                    <c:v>137</c:v>
                  </c:pt>
                  <c:pt idx="137">
                    <c:v>138</c:v>
                  </c:pt>
                  <c:pt idx="138">
                    <c:v>139</c:v>
                  </c:pt>
                  <c:pt idx="139">
                    <c:v>140</c:v>
                  </c:pt>
                  <c:pt idx="140">
                    <c:v>141</c:v>
                  </c:pt>
                  <c:pt idx="141">
                    <c:v>142</c:v>
                  </c:pt>
                  <c:pt idx="142">
                    <c:v>143</c:v>
                  </c:pt>
                  <c:pt idx="143">
                    <c:v>144</c:v>
                  </c:pt>
                  <c:pt idx="144">
                    <c:v>145</c:v>
                  </c:pt>
                  <c:pt idx="145">
                    <c:v>146</c:v>
                  </c:pt>
                  <c:pt idx="146">
                    <c:v>147</c:v>
                  </c:pt>
                  <c:pt idx="147">
                    <c:v>148</c:v>
                  </c:pt>
                  <c:pt idx="148">
                    <c:v>149</c:v>
                  </c:pt>
                  <c:pt idx="149">
                    <c:v>150</c:v>
                  </c:pt>
                  <c:pt idx="150">
                    <c:v>151</c:v>
                  </c:pt>
                  <c:pt idx="151">
                    <c:v>152</c:v>
                  </c:pt>
                  <c:pt idx="152">
                    <c:v>153</c:v>
                  </c:pt>
                  <c:pt idx="153">
                    <c:v>154</c:v>
                  </c:pt>
                  <c:pt idx="154">
                    <c:v>155</c:v>
                  </c:pt>
                  <c:pt idx="155">
                    <c:v>156</c:v>
                  </c:pt>
                  <c:pt idx="156">
                    <c:v>157</c:v>
                  </c:pt>
                  <c:pt idx="157">
                    <c:v>158</c:v>
                  </c:pt>
                  <c:pt idx="158">
                    <c:v>159</c:v>
                  </c:pt>
                  <c:pt idx="159">
                    <c:v>160</c:v>
                  </c:pt>
                  <c:pt idx="160">
                    <c:v>161</c:v>
                  </c:pt>
                  <c:pt idx="161">
                    <c:v>162</c:v>
                  </c:pt>
                  <c:pt idx="162">
                    <c:v>163</c:v>
                  </c:pt>
                  <c:pt idx="163">
                    <c:v>164</c:v>
                  </c:pt>
                  <c:pt idx="164">
                    <c:v>165</c:v>
                  </c:pt>
                  <c:pt idx="165">
                    <c:v>166</c:v>
                  </c:pt>
                  <c:pt idx="166">
                    <c:v>167</c:v>
                  </c:pt>
                  <c:pt idx="167">
                    <c:v>168</c:v>
                  </c:pt>
                  <c:pt idx="168">
                    <c:v>169</c:v>
                  </c:pt>
                  <c:pt idx="169">
                    <c:v>170</c:v>
                  </c:pt>
                  <c:pt idx="170">
                    <c:v>171</c:v>
                  </c:pt>
                  <c:pt idx="171">
                    <c:v>172</c:v>
                  </c:pt>
                  <c:pt idx="172">
                    <c:v>173</c:v>
                  </c:pt>
                  <c:pt idx="173">
                    <c:v>174</c:v>
                  </c:pt>
                  <c:pt idx="174">
                    <c:v>175</c:v>
                  </c:pt>
                  <c:pt idx="175">
                    <c:v>176</c:v>
                  </c:pt>
                  <c:pt idx="176">
                    <c:v>177</c:v>
                  </c:pt>
                  <c:pt idx="177">
                    <c:v>178</c:v>
                  </c:pt>
                  <c:pt idx="178">
                    <c:v>179</c:v>
                  </c:pt>
                  <c:pt idx="179">
                    <c:v>180</c:v>
                  </c:pt>
                  <c:pt idx="180">
                    <c:v>181</c:v>
                  </c:pt>
                  <c:pt idx="181">
                    <c:v>182</c:v>
                  </c:pt>
                  <c:pt idx="182">
                    <c:v>183</c:v>
                  </c:pt>
                  <c:pt idx="183">
                    <c:v>184</c:v>
                  </c:pt>
                  <c:pt idx="184">
                    <c:v>185</c:v>
                  </c:pt>
                  <c:pt idx="185">
                    <c:v>186</c:v>
                  </c:pt>
                  <c:pt idx="186">
                    <c:v>187</c:v>
                  </c:pt>
                  <c:pt idx="187">
                    <c:v>188</c:v>
                  </c:pt>
                  <c:pt idx="188">
                    <c:v>189</c:v>
                  </c:pt>
                  <c:pt idx="189">
                    <c:v>190</c:v>
                  </c:pt>
                  <c:pt idx="190">
                    <c:v>191</c:v>
                  </c:pt>
                  <c:pt idx="191">
                    <c:v>192</c:v>
                  </c:pt>
                  <c:pt idx="192">
                    <c:v>193</c:v>
                  </c:pt>
                  <c:pt idx="193">
                    <c:v>194</c:v>
                  </c:pt>
                  <c:pt idx="194">
                    <c:v>195</c:v>
                  </c:pt>
                  <c:pt idx="195">
                    <c:v>196</c:v>
                  </c:pt>
                  <c:pt idx="196">
                    <c:v>197</c:v>
                  </c:pt>
                  <c:pt idx="197">
                    <c:v>198</c:v>
                  </c:pt>
                  <c:pt idx="198">
                    <c:v>199</c:v>
                  </c:pt>
                  <c:pt idx="199">
                    <c:v>200</c:v>
                  </c:pt>
                  <c:pt idx="200">
                    <c:v>201</c:v>
                  </c:pt>
                  <c:pt idx="201">
                    <c:v>202</c:v>
                  </c:pt>
                  <c:pt idx="202">
                    <c:v>203</c:v>
                  </c:pt>
                  <c:pt idx="203">
                    <c:v>204</c:v>
                  </c:pt>
                  <c:pt idx="204">
                    <c:v>205</c:v>
                  </c:pt>
                  <c:pt idx="205">
                    <c:v>206</c:v>
                  </c:pt>
                  <c:pt idx="206">
                    <c:v>207</c:v>
                  </c:pt>
                  <c:pt idx="207">
                    <c:v>208</c:v>
                  </c:pt>
                  <c:pt idx="208">
                    <c:v>209</c:v>
                  </c:pt>
                  <c:pt idx="209">
                    <c:v>210</c:v>
                  </c:pt>
                  <c:pt idx="210">
                    <c:v>211</c:v>
                  </c:pt>
                  <c:pt idx="211">
                    <c:v>212</c:v>
                  </c:pt>
                  <c:pt idx="212">
                    <c:v>213</c:v>
                  </c:pt>
                  <c:pt idx="213">
                    <c:v>214</c:v>
                  </c:pt>
                  <c:pt idx="214">
                    <c:v>215</c:v>
                  </c:pt>
                  <c:pt idx="215">
                    <c:v>216</c:v>
                  </c:pt>
                  <c:pt idx="216">
                    <c:v>217</c:v>
                  </c:pt>
                  <c:pt idx="217">
                    <c:v>218</c:v>
                  </c:pt>
                  <c:pt idx="218">
                    <c:v>219</c:v>
                  </c:pt>
                  <c:pt idx="219">
                    <c:v>220</c:v>
                  </c:pt>
                  <c:pt idx="220">
                    <c:v>221</c:v>
                  </c:pt>
                  <c:pt idx="221">
                    <c:v>222</c:v>
                  </c:pt>
                  <c:pt idx="222">
                    <c:v>223</c:v>
                  </c:pt>
                  <c:pt idx="223">
                    <c:v>224</c:v>
                  </c:pt>
                  <c:pt idx="224">
                    <c:v>225</c:v>
                  </c:pt>
                  <c:pt idx="225">
                    <c:v>226</c:v>
                  </c:pt>
                  <c:pt idx="226">
                    <c:v>227</c:v>
                  </c:pt>
                  <c:pt idx="227">
                    <c:v>228</c:v>
                  </c:pt>
                  <c:pt idx="228">
                    <c:v>229</c:v>
                  </c:pt>
                  <c:pt idx="229">
                    <c:v>230</c:v>
                  </c:pt>
                  <c:pt idx="230">
                    <c:v>231</c:v>
                  </c:pt>
                  <c:pt idx="231">
                    <c:v>232</c:v>
                  </c:pt>
                  <c:pt idx="232">
                    <c:v>233</c:v>
                  </c:pt>
                  <c:pt idx="233">
                    <c:v>234</c:v>
                  </c:pt>
                  <c:pt idx="234">
                    <c:v>235</c:v>
                  </c:pt>
                  <c:pt idx="235">
                    <c:v>236</c:v>
                  </c:pt>
                  <c:pt idx="236">
                    <c:v>237</c:v>
                  </c:pt>
                  <c:pt idx="237">
                    <c:v>238</c:v>
                  </c:pt>
                  <c:pt idx="238">
                    <c:v>239</c:v>
                  </c:pt>
                  <c:pt idx="239">
                    <c:v>240</c:v>
                  </c:pt>
                  <c:pt idx="240">
                    <c:v>241</c:v>
                  </c:pt>
                  <c:pt idx="241">
                    <c:v>242</c:v>
                  </c:pt>
                  <c:pt idx="242">
                    <c:v>243</c:v>
                  </c:pt>
                  <c:pt idx="243">
                    <c:v>244</c:v>
                  </c:pt>
                  <c:pt idx="244">
                    <c:v>245</c:v>
                  </c:pt>
                  <c:pt idx="245">
                    <c:v>246</c:v>
                  </c:pt>
                  <c:pt idx="246">
                    <c:v>247</c:v>
                  </c:pt>
                  <c:pt idx="247">
                    <c:v>248</c:v>
                  </c:pt>
                  <c:pt idx="248">
                    <c:v>249</c:v>
                  </c:pt>
                  <c:pt idx="249">
                    <c:v>250</c:v>
                  </c:pt>
                  <c:pt idx="250">
                    <c:v>251</c:v>
                  </c:pt>
                  <c:pt idx="251">
                    <c:v>252</c:v>
                  </c:pt>
                  <c:pt idx="252">
                    <c:v>253</c:v>
                  </c:pt>
                  <c:pt idx="253">
                    <c:v>254</c:v>
                  </c:pt>
                  <c:pt idx="254">
                    <c:v>255</c:v>
                  </c:pt>
                  <c:pt idx="255">
                    <c:v>256</c:v>
                  </c:pt>
                  <c:pt idx="256">
                    <c:v>257</c:v>
                  </c:pt>
                  <c:pt idx="257">
                    <c:v>258</c:v>
                  </c:pt>
                  <c:pt idx="258">
                    <c:v>259</c:v>
                  </c:pt>
                  <c:pt idx="259">
                    <c:v>260</c:v>
                  </c:pt>
                  <c:pt idx="260">
                    <c:v>261</c:v>
                  </c:pt>
                  <c:pt idx="261">
                    <c:v>262</c:v>
                  </c:pt>
                  <c:pt idx="262">
                    <c:v>263</c:v>
                  </c:pt>
                  <c:pt idx="263">
                    <c:v>264</c:v>
                  </c:pt>
                  <c:pt idx="264">
                    <c:v>265</c:v>
                  </c:pt>
                  <c:pt idx="265">
                    <c:v>266</c:v>
                  </c:pt>
                  <c:pt idx="266">
                    <c:v>267</c:v>
                  </c:pt>
                  <c:pt idx="267">
                    <c:v>268</c:v>
                  </c:pt>
                  <c:pt idx="268">
                    <c:v>269</c:v>
                  </c:pt>
                  <c:pt idx="269">
                    <c:v>270</c:v>
                  </c:pt>
                  <c:pt idx="270">
                    <c:v>271</c:v>
                  </c:pt>
                  <c:pt idx="271">
                    <c:v>272</c:v>
                  </c:pt>
                  <c:pt idx="272">
                    <c:v>273</c:v>
                  </c:pt>
                  <c:pt idx="273">
                    <c:v>274</c:v>
                  </c:pt>
                  <c:pt idx="274">
                    <c:v>275</c:v>
                  </c:pt>
                  <c:pt idx="275">
                    <c:v>276</c:v>
                  </c:pt>
                  <c:pt idx="276">
                    <c:v>277</c:v>
                  </c:pt>
                  <c:pt idx="277">
                    <c:v>278</c:v>
                  </c:pt>
                  <c:pt idx="278">
                    <c:v>279</c:v>
                  </c:pt>
                  <c:pt idx="279">
                    <c:v>280</c:v>
                  </c:pt>
                  <c:pt idx="280">
                    <c:v>281</c:v>
                  </c:pt>
                  <c:pt idx="281">
                    <c:v>282</c:v>
                  </c:pt>
                  <c:pt idx="282">
                    <c:v>283</c:v>
                  </c:pt>
                  <c:pt idx="283">
                    <c:v>284</c:v>
                  </c:pt>
                  <c:pt idx="284">
                    <c:v>285</c:v>
                  </c:pt>
                  <c:pt idx="285">
                    <c:v>286</c:v>
                  </c:pt>
                  <c:pt idx="286">
                    <c:v>287</c:v>
                  </c:pt>
                  <c:pt idx="287">
                    <c:v>288</c:v>
                  </c:pt>
                  <c:pt idx="288">
                    <c:v>289</c:v>
                  </c:pt>
                  <c:pt idx="289">
                    <c:v>290</c:v>
                  </c:pt>
                  <c:pt idx="290">
                    <c:v>291</c:v>
                  </c:pt>
                  <c:pt idx="291">
                    <c:v>292</c:v>
                  </c:pt>
                  <c:pt idx="292">
                    <c:v>293</c:v>
                  </c:pt>
                  <c:pt idx="293">
                    <c:v>294</c:v>
                  </c:pt>
                  <c:pt idx="294">
                    <c:v>295</c:v>
                  </c:pt>
                  <c:pt idx="295">
                    <c:v>296</c:v>
                  </c:pt>
                  <c:pt idx="296">
                    <c:v>297</c:v>
                  </c:pt>
                  <c:pt idx="297">
                    <c:v>298</c:v>
                  </c:pt>
                  <c:pt idx="298">
                    <c:v>299</c:v>
                  </c:pt>
                  <c:pt idx="299">
                    <c:v>300</c:v>
                  </c:pt>
                  <c:pt idx="300">
                    <c:v>301</c:v>
                  </c:pt>
                  <c:pt idx="301">
                    <c:v>302</c:v>
                  </c:pt>
                  <c:pt idx="302">
                    <c:v>303</c:v>
                  </c:pt>
                  <c:pt idx="303">
                    <c:v>304</c:v>
                  </c:pt>
                  <c:pt idx="304">
                    <c:v>305</c:v>
                  </c:pt>
                  <c:pt idx="305">
                    <c:v>306</c:v>
                  </c:pt>
                  <c:pt idx="306">
                    <c:v>307</c:v>
                  </c:pt>
                  <c:pt idx="307">
                    <c:v>308</c:v>
                  </c:pt>
                  <c:pt idx="308">
                    <c:v>309</c:v>
                  </c:pt>
                  <c:pt idx="309">
                    <c:v>310</c:v>
                  </c:pt>
                  <c:pt idx="310">
                    <c:v>311</c:v>
                  </c:pt>
                  <c:pt idx="311">
                    <c:v>312</c:v>
                  </c:pt>
                  <c:pt idx="312">
                    <c:v>313</c:v>
                  </c:pt>
                  <c:pt idx="313">
                    <c:v>314</c:v>
                  </c:pt>
                  <c:pt idx="314">
                    <c:v>315</c:v>
                  </c:pt>
                  <c:pt idx="315">
                    <c:v>316</c:v>
                  </c:pt>
                  <c:pt idx="316">
                    <c:v>317</c:v>
                  </c:pt>
                  <c:pt idx="317">
                    <c:v>318</c:v>
                  </c:pt>
                  <c:pt idx="318">
                    <c:v>319</c:v>
                  </c:pt>
                  <c:pt idx="319">
                    <c:v>320</c:v>
                  </c:pt>
                  <c:pt idx="320">
                    <c:v>321</c:v>
                  </c:pt>
                  <c:pt idx="321">
                    <c:v>322</c:v>
                  </c:pt>
                  <c:pt idx="322">
                    <c:v>323</c:v>
                  </c:pt>
                  <c:pt idx="323">
                    <c:v>324</c:v>
                  </c:pt>
                  <c:pt idx="324">
                    <c:v>325</c:v>
                  </c:pt>
                  <c:pt idx="325">
                    <c:v>326</c:v>
                  </c:pt>
                  <c:pt idx="326">
                    <c:v>327</c:v>
                  </c:pt>
                  <c:pt idx="327">
                    <c:v>328</c:v>
                  </c:pt>
                  <c:pt idx="328">
                    <c:v>329</c:v>
                  </c:pt>
                  <c:pt idx="329">
                    <c:v>330</c:v>
                  </c:pt>
                  <c:pt idx="330">
                    <c:v>331</c:v>
                  </c:pt>
                  <c:pt idx="331">
                    <c:v>332</c:v>
                  </c:pt>
                  <c:pt idx="332">
                    <c:v>333</c:v>
                  </c:pt>
                  <c:pt idx="333">
                    <c:v>334</c:v>
                  </c:pt>
                  <c:pt idx="334">
                    <c:v>335</c:v>
                  </c:pt>
                  <c:pt idx="335">
                    <c:v>336</c:v>
                  </c:pt>
                  <c:pt idx="336">
                    <c:v>337</c:v>
                  </c:pt>
                  <c:pt idx="337">
                    <c:v>338</c:v>
                  </c:pt>
                  <c:pt idx="338">
                    <c:v>339</c:v>
                  </c:pt>
                  <c:pt idx="339">
                    <c:v>340</c:v>
                  </c:pt>
                  <c:pt idx="340">
                    <c:v>341</c:v>
                  </c:pt>
                  <c:pt idx="341">
                    <c:v>342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56-816C-4425-A3A1-FD7FB9D9E2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618892943"/>
        <c:axId val="1618868463"/>
      </c:scatterChart>
      <c:valAx>
        <c:axId val="1618892943"/>
        <c:scaling>
          <c:orientation val="minMax"/>
          <c:max val="0.11000000000000001"/>
          <c:min val="9.0000000000000024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618868463"/>
        <c:crosses val="autoZero"/>
        <c:crossBetween val="midCat"/>
      </c:valAx>
      <c:valAx>
        <c:axId val="161886846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6188929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Ontwikkeling</a:t>
            </a:r>
            <a:r>
              <a:rPr lang="nl-NL" sz="1200" i="1" baseline="0"/>
              <a:t> VSV</a:t>
            </a:r>
            <a:endParaRPr lang="nl-NL" sz="1200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'0. VSV &amp; benchmark'!$B$5</c:f>
              <c:strCache>
                <c:ptCount val="1"/>
                <c:pt idx="0">
                  <c:v>Noord-Oost-Brabant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'0. VSV &amp; benchmark'!$C$4:$H$4</c:f>
              <c:strCache>
                <c:ptCount val="6"/>
                <c:pt idx="0">
                  <c:v> 2017/2018 </c:v>
                </c:pt>
                <c:pt idx="1">
                  <c:v> 2018/2019 </c:v>
                </c:pt>
                <c:pt idx="2">
                  <c:v> 2019/2020 </c:v>
                </c:pt>
                <c:pt idx="3">
                  <c:v> 2020/2021 </c:v>
                </c:pt>
                <c:pt idx="4">
                  <c:v> 2021/2022 </c:v>
                </c:pt>
                <c:pt idx="5">
                  <c:v> 2022/2023 </c:v>
                </c:pt>
              </c:strCache>
            </c:strRef>
          </c:cat>
          <c:val>
            <c:numRef>
              <c:f>'0. VSV &amp; benchmark'!$C$5:$H$5</c:f>
              <c:numCache>
                <c:formatCode>0.0%</c:formatCode>
                <c:ptCount val="6"/>
                <c:pt idx="0">
                  <c:v>1.6888337841899609E-2</c:v>
                </c:pt>
                <c:pt idx="1">
                  <c:v>1.7417486088878727E-2</c:v>
                </c:pt>
                <c:pt idx="2">
                  <c:v>1.612151347991609E-2</c:v>
                </c:pt>
                <c:pt idx="3">
                  <c:v>1.6608061664382064E-2</c:v>
                </c:pt>
                <c:pt idx="4">
                  <c:v>2.0446509748459442E-2</c:v>
                </c:pt>
                <c:pt idx="5">
                  <c:v>2.1376154353562004E-2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E-4F5C-B0E5-8883F2B513FE}"/>
            </c:ext>
          </c:extLst>
        </c:ser>
        <c:ser>
          <c:idx val="1"/>
          <c:order val="1"/>
          <c:tx>
            <c:strRef>
              <c:f>'0. VSV &amp; benchmark'!$B$6</c:f>
              <c:strCache>
                <c:ptCount val="1"/>
                <c:pt idx="0">
                  <c:v>'s-Hertogenbosch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'0. VSV &amp; benchmark'!$C$4:$H$4</c:f>
              <c:strCache>
                <c:ptCount val="6"/>
                <c:pt idx="0">
                  <c:v> 2017/2018 </c:v>
                </c:pt>
                <c:pt idx="1">
                  <c:v> 2018/2019 </c:v>
                </c:pt>
                <c:pt idx="2">
                  <c:v> 2019/2020 </c:v>
                </c:pt>
                <c:pt idx="3">
                  <c:v> 2020/2021 </c:v>
                </c:pt>
                <c:pt idx="4">
                  <c:v> 2021/2022 </c:v>
                </c:pt>
                <c:pt idx="5">
                  <c:v> 2022/2023 </c:v>
                </c:pt>
              </c:strCache>
            </c:strRef>
          </c:cat>
          <c:val>
            <c:numRef>
              <c:f>'0. VSV &amp; benchmark'!$C$6:$H$6</c:f>
              <c:numCache>
                <c:formatCode>0.0%</c:formatCode>
                <c:ptCount val="6"/>
                <c:pt idx="0">
                  <c:v>2.2256400977110288E-2</c:v>
                </c:pt>
                <c:pt idx="1">
                  <c:v>2.2157909016912364E-2</c:v>
                </c:pt>
                <c:pt idx="2">
                  <c:v>2.1095111437219115E-2</c:v>
                </c:pt>
                <c:pt idx="3">
                  <c:v>2.1425244527247322E-2</c:v>
                </c:pt>
                <c:pt idx="4">
                  <c:v>2.5864492549901603E-2</c:v>
                </c:pt>
                <c:pt idx="5">
                  <c:v>2.5075414781297135E-2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8E-4F5C-B0E5-8883F2B513FE}"/>
            </c:ext>
          </c:extLst>
        </c:ser>
        <c:ser>
          <c:idx val="2"/>
          <c:order val="2"/>
          <c:tx>
            <c:strRef>
              <c:f>'0. VSV &amp; benchmark'!$B$7</c:f>
              <c:strCache>
                <c:ptCount val="1"/>
                <c:pt idx="0">
                  <c:v>Landelijk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'0. VSV &amp; benchmark'!$C$4:$H$4</c:f>
              <c:strCache>
                <c:ptCount val="6"/>
                <c:pt idx="0">
                  <c:v> 2017/2018 </c:v>
                </c:pt>
                <c:pt idx="1">
                  <c:v> 2018/2019 </c:v>
                </c:pt>
                <c:pt idx="2">
                  <c:v> 2019/2020 </c:v>
                </c:pt>
                <c:pt idx="3">
                  <c:v> 2020/2021 </c:v>
                </c:pt>
                <c:pt idx="4">
                  <c:v> 2021/2022 </c:v>
                </c:pt>
                <c:pt idx="5">
                  <c:v> 2022/2023 </c:v>
                </c:pt>
              </c:strCache>
            </c:strRef>
          </c:cat>
          <c:val>
            <c:numRef>
              <c:f>'0. VSV &amp; benchmark'!$C$7:$H$7</c:f>
              <c:numCache>
                <c:formatCode>0.0%</c:formatCode>
                <c:ptCount val="6"/>
                <c:pt idx="0">
                  <c:v>1.8984696704195701E-2</c:v>
                </c:pt>
                <c:pt idx="1">
                  <c:v>2.0185635959024659E-2</c:v>
                </c:pt>
                <c:pt idx="2">
                  <c:v>1.72115035684045E-2</c:v>
                </c:pt>
                <c:pt idx="3">
                  <c:v>1.8776893988786021E-2</c:v>
                </c:pt>
                <c:pt idx="4">
                  <c:v>2.3443083739916808E-2</c:v>
                </c:pt>
                <c:pt idx="5">
                  <c:v>2.3813329323109363E-2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8E-4F5C-B0E5-8883F2B5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480464"/>
        <c:axId val="963625344"/>
      </c:lineChart>
      <c:catAx>
        <c:axId val="73848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63625344"/>
        <c:crosses val="autoZero"/>
        <c:auto val="1"/>
        <c:lblAlgn val="ctr"/>
        <c:lblOffset val="100"/>
        <c:noMultiLvlLbl val="0"/>
      </c:catAx>
      <c:valAx>
        <c:axId val="963625344"/>
        <c:scaling>
          <c:orientation val="minMax"/>
          <c:max val="3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73848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47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13" Type="http://schemas.openxmlformats.org/officeDocument/2006/relationships/chart" Target="../charts/chart68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17" Type="http://schemas.openxmlformats.org/officeDocument/2006/relationships/chart" Target="../charts/chart72.xml"/><Relationship Id="rId2" Type="http://schemas.openxmlformats.org/officeDocument/2006/relationships/chart" Target="../charts/chart57.xml"/><Relationship Id="rId16" Type="http://schemas.openxmlformats.org/officeDocument/2006/relationships/chart" Target="../charts/chart71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5" Type="http://schemas.openxmlformats.org/officeDocument/2006/relationships/chart" Target="../charts/chart7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Relationship Id="rId14" Type="http://schemas.openxmlformats.org/officeDocument/2006/relationships/chart" Target="../charts/chart6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5" Type="http://schemas.openxmlformats.org/officeDocument/2006/relationships/chart" Target="../charts/chart37.xml"/><Relationship Id="rId10" Type="http://schemas.openxmlformats.org/officeDocument/2006/relationships/chart" Target="../charts/chart42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3</xdr:row>
      <xdr:rowOff>0</xdr:rowOff>
    </xdr:from>
    <xdr:to>
      <xdr:col>35</xdr:col>
      <xdr:colOff>60960</xdr:colOff>
      <xdr:row>10</xdr:row>
      <xdr:rowOff>60960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8BCCE1DF-5891-49B8-A569-BEA49FE4F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15240</xdr:colOff>
      <xdr:row>3</xdr:row>
      <xdr:rowOff>0</xdr:rowOff>
    </xdr:from>
    <xdr:to>
      <xdr:col>46</xdr:col>
      <xdr:colOff>76200</xdr:colOff>
      <xdr:row>10</xdr:row>
      <xdr:rowOff>53340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FD70EC3-6163-4C70-B5F0-1FBB6BCBB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297180</xdr:colOff>
      <xdr:row>3</xdr:row>
      <xdr:rowOff>0</xdr:rowOff>
    </xdr:from>
    <xdr:to>
      <xdr:col>56</xdr:col>
      <xdr:colOff>358140</xdr:colOff>
      <xdr:row>10</xdr:row>
      <xdr:rowOff>60960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412BC0A8-80DA-4751-B363-B4478DE7D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100330</xdr:colOff>
      <xdr:row>2</xdr:row>
      <xdr:rowOff>109220</xdr:rowOff>
    </xdr:from>
    <xdr:to>
      <xdr:col>15</xdr:col>
      <xdr:colOff>53340</xdr:colOff>
      <xdr:row>27</xdr:row>
      <xdr:rowOff>30480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ED40505A-EF3F-4B89-9494-C2D19EB19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2164080</xdr:colOff>
      <xdr:row>18</xdr:row>
      <xdr:rowOff>76200</xdr:rowOff>
    </xdr:from>
    <xdr:to>
      <xdr:col>3</xdr:col>
      <xdr:colOff>121920</xdr:colOff>
      <xdr:row>25</xdr:row>
      <xdr:rowOff>38100</xdr:rowOff>
    </xdr:to>
    <xdr:sp macro="" textlink="">
      <xdr:nvSpPr>
        <xdr:cNvPr id="7" name="Ovaal 6">
          <a:extLst>
            <a:ext uri="{FF2B5EF4-FFF2-40B4-BE49-F238E27FC236}">
              <a16:creationId xmlns:a16="http://schemas.microsoft.com/office/drawing/2014/main" id="{7B7E9FDF-54D7-4670-B1B5-5FED76552D12}"/>
            </a:ext>
          </a:extLst>
        </xdr:cNvPr>
        <xdr:cNvSpPr/>
      </xdr:nvSpPr>
      <xdr:spPr>
        <a:xfrm flipH="1">
          <a:off x="2773680" y="3398520"/>
          <a:ext cx="1356360" cy="120396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184148</xdr:colOff>
      <xdr:row>22</xdr:row>
      <xdr:rowOff>28575</xdr:rowOff>
    </xdr:from>
    <xdr:to>
      <xdr:col>5</xdr:col>
      <xdr:colOff>533400</xdr:colOff>
      <xdr:row>40</xdr:row>
      <xdr:rowOff>104775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D8F7036-AC5D-5B21-626E-B5CF2867FE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246496</xdr:colOff>
      <xdr:row>72</xdr:row>
      <xdr:rowOff>27132</xdr:rowOff>
    </xdr:from>
    <xdr:to>
      <xdr:col>6</xdr:col>
      <xdr:colOff>221672</xdr:colOff>
      <xdr:row>87</xdr:row>
      <xdr:rowOff>103332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68D252BD-B6C3-4ABE-8E32-24730379F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167</xdr:row>
      <xdr:rowOff>171450</xdr:rowOff>
    </xdr:from>
    <xdr:to>
      <xdr:col>7</xdr:col>
      <xdr:colOff>1155700</xdr:colOff>
      <xdr:row>187</xdr:row>
      <xdr:rowOff>63500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CC190F6-8958-441B-9734-FA5A0A086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401782</xdr:colOff>
      <xdr:row>217</xdr:row>
      <xdr:rowOff>5195</xdr:rowOff>
    </xdr:from>
    <xdr:to>
      <xdr:col>7</xdr:col>
      <xdr:colOff>747222</xdr:colOff>
      <xdr:row>236</xdr:row>
      <xdr:rowOff>70427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8DCACB2B-E512-425F-88AF-418EBE106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256309</xdr:colOff>
      <xdr:row>44</xdr:row>
      <xdr:rowOff>13855</xdr:rowOff>
    </xdr:from>
    <xdr:to>
      <xdr:col>11</xdr:col>
      <xdr:colOff>410095</xdr:colOff>
      <xdr:row>59</xdr:row>
      <xdr:rowOff>166254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EEA758A1-15B6-47EE-ACF1-104C3E3C4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79664</xdr:colOff>
      <xdr:row>44</xdr:row>
      <xdr:rowOff>13856</xdr:rowOff>
    </xdr:from>
    <xdr:to>
      <xdr:col>18</xdr:col>
      <xdr:colOff>117764</xdr:colOff>
      <xdr:row>60</xdr:row>
      <xdr:rowOff>6927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6E29EC38-FEDB-78C5-498E-D8EB34C1CC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235526</xdr:colOff>
      <xdr:row>217</xdr:row>
      <xdr:rowOff>69273</xdr:rowOff>
    </xdr:from>
    <xdr:to>
      <xdr:col>16</xdr:col>
      <xdr:colOff>10390</xdr:colOff>
      <xdr:row>235</xdr:row>
      <xdr:rowOff>55418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EE0DA5CD-E41F-4EEB-A2FA-4530F106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138546</xdr:colOff>
      <xdr:row>21</xdr:row>
      <xdr:rowOff>48491</xdr:rowOff>
    </xdr:from>
    <xdr:to>
      <xdr:col>17</xdr:col>
      <xdr:colOff>498763</xdr:colOff>
      <xdr:row>40</xdr:row>
      <xdr:rowOff>20782</xdr:rowOff>
    </xdr:to>
    <xdr:graphicFrame macro="">
      <xdr:nvGraphicFramePr>
        <xdr:cNvPr id="15" name="Grafiek 14">
          <a:extLst>
            <a:ext uri="{FF2B5EF4-FFF2-40B4-BE49-F238E27FC236}">
              <a16:creationId xmlns:a16="http://schemas.microsoft.com/office/drawing/2014/main" id="{9E0E2892-F65C-4B2B-876E-D53F300F9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249383</xdr:colOff>
      <xdr:row>131</xdr:row>
      <xdr:rowOff>2</xdr:rowOff>
    </xdr:from>
    <xdr:to>
      <xdr:col>7</xdr:col>
      <xdr:colOff>27709</xdr:colOff>
      <xdr:row>148</xdr:row>
      <xdr:rowOff>62345</xdr:rowOff>
    </xdr:to>
    <xdr:graphicFrame macro="">
      <xdr:nvGraphicFramePr>
        <xdr:cNvPr id="17" name="Grafiek 16">
          <a:extLst>
            <a:ext uri="{FF2B5EF4-FFF2-40B4-BE49-F238E27FC236}">
              <a16:creationId xmlns:a16="http://schemas.microsoft.com/office/drawing/2014/main" id="{3A28EFA0-2A67-4489-87B1-4940885F5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339436</xdr:colOff>
      <xdr:row>92</xdr:row>
      <xdr:rowOff>90054</xdr:rowOff>
    </xdr:from>
    <xdr:to>
      <xdr:col>14</xdr:col>
      <xdr:colOff>103909</xdr:colOff>
      <xdr:row>110</xdr:row>
      <xdr:rowOff>34637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84695857-08CD-46F9-8027-8C11698BE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6927</xdr:colOff>
      <xdr:row>216</xdr:row>
      <xdr:rowOff>110834</xdr:rowOff>
    </xdr:from>
    <xdr:to>
      <xdr:col>19</xdr:col>
      <xdr:colOff>471054</xdr:colOff>
      <xdr:row>232</xdr:row>
      <xdr:rowOff>48490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606BF3A4-EC77-4CF8-A87F-D914795C9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20780</xdr:colOff>
      <xdr:row>92</xdr:row>
      <xdr:rowOff>110838</xdr:rowOff>
    </xdr:from>
    <xdr:to>
      <xdr:col>17</xdr:col>
      <xdr:colOff>1406235</xdr:colOff>
      <xdr:row>110</xdr:row>
      <xdr:rowOff>0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5E48B20F-1821-48F9-A9BE-736B65E53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339436</xdr:colOff>
      <xdr:row>22</xdr:row>
      <xdr:rowOff>41564</xdr:rowOff>
    </xdr:from>
    <xdr:to>
      <xdr:col>11</xdr:col>
      <xdr:colOff>124690</xdr:colOff>
      <xdr:row>39</xdr:row>
      <xdr:rowOff>138545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928B3AF0-BEBA-46EF-B599-9A5B5C544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207818</xdr:colOff>
      <xdr:row>72</xdr:row>
      <xdr:rowOff>96982</xdr:rowOff>
    </xdr:from>
    <xdr:to>
      <xdr:col>13</xdr:col>
      <xdr:colOff>480867</xdr:colOff>
      <xdr:row>88</xdr:row>
      <xdr:rowOff>0</xdr:rowOff>
    </xdr:to>
    <xdr:graphicFrame macro="">
      <xdr:nvGraphicFramePr>
        <xdr:cNvPr id="14" name="Grafiek 13">
          <a:extLst>
            <a:ext uri="{FF2B5EF4-FFF2-40B4-BE49-F238E27FC236}">
              <a16:creationId xmlns:a16="http://schemas.microsoft.com/office/drawing/2014/main" id="{F8D4FEB8-C79A-4B9E-9E50-EC42DC37D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17</xdr:col>
      <xdr:colOff>1420090</xdr:colOff>
      <xdr:row>92</xdr:row>
      <xdr:rowOff>103908</xdr:rowOff>
    </xdr:from>
    <xdr:to>
      <xdr:col>22</xdr:col>
      <xdr:colOff>450273</xdr:colOff>
      <xdr:row>110</xdr:row>
      <xdr:rowOff>20782</xdr:rowOff>
    </xdr:to>
    <xdr:graphicFrame macro="">
      <xdr:nvGraphicFramePr>
        <xdr:cNvPr id="22" name="Grafiek 21">
          <a:extLst>
            <a:ext uri="{FF2B5EF4-FFF2-40B4-BE49-F238E27FC236}">
              <a16:creationId xmlns:a16="http://schemas.microsoft.com/office/drawing/2014/main" id="{BCF76171-5BCC-4F4C-8BF5-2F597F34E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554181</xdr:colOff>
      <xdr:row>131</xdr:row>
      <xdr:rowOff>41568</xdr:rowOff>
    </xdr:from>
    <xdr:to>
      <xdr:col>3</xdr:col>
      <xdr:colOff>6926</xdr:colOff>
      <xdr:row>148</xdr:row>
      <xdr:rowOff>41564</xdr:rowOff>
    </xdr:to>
    <xdr:graphicFrame macro="">
      <xdr:nvGraphicFramePr>
        <xdr:cNvPr id="23" name="Grafiek 22">
          <a:extLst>
            <a:ext uri="{FF2B5EF4-FFF2-40B4-BE49-F238E27FC236}">
              <a16:creationId xmlns:a16="http://schemas.microsoft.com/office/drawing/2014/main" id="{9035EF6E-036F-4DD7-B556-7032E18C4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484909</xdr:colOff>
      <xdr:row>131</xdr:row>
      <xdr:rowOff>34641</xdr:rowOff>
    </xdr:from>
    <xdr:to>
      <xdr:col>11</xdr:col>
      <xdr:colOff>110836</xdr:colOff>
      <xdr:row>149</xdr:row>
      <xdr:rowOff>110837</xdr:rowOff>
    </xdr:to>
    <xdr:graphicFrame macro="">
      <xdr:nvGraphicFramePr>
        <xdr:cNvPr id="24" name="Grafiek 23">
          <a:extLst>
            <a:ext uri="{FF2B5EF4-FFF2-40B4-BE49-F238E27FC236}">
              <a16:creationId xmlns:a16="http://schemas.microsoft.com/office/drawing/2014/main" id="{46AD5D33-1A6D-4B33-980A-BB1F0E6DA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45</xdr:row>
      <xdr:rowOff>0</xdr:rowOff>
    </xdr:from>
    <xdr:to>
      <xdr:col>35</xdr:col>
      <xdr:colOff>60960</xdr:colOff>
      <xdr:row>51</xdr:row>
      <xdr:rowOff>60960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D15F727C-4895-4812-8496-F93891EBC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15240</xdr:colOff>
      <xdr:row>45</xdr:row>
      <xdr:rowOff>0</xdr:rowOff>
    </xdr:from>
    <xdr:to>
      <xdr:col>46</xdr:col>
      <xdr:colOff>76200</xdr:colOff>
      <xdr:row>51</xdr:row>
      <xdr:rowOff>53340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1E2665AB-34CF-4EF5-BCA6-21A6E352F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297180</xdr:colOff>
      <xdr:row>45</xdr:row>
      <xdr:rowOff>0</xdr:rowOff>
    </xdr:from>
    <xdr:to>
      <xdr:col>56</xdr:col>
      <xdr:colOff>358140</xdr:colOff>
      <xdr:row>51</xdr:row>
      <xdr:rowOff>60960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D545EEEC-29BC-4F9A-94D4-A1BC4EE17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53340</xdr:colOff>
      <xdr:row>45</xdr:row>
      <xdr:rowOff>0</xdr:rowOff>
    </xdr:from>
    <xdr:to>
      <xdr:col>46</xdr:col>
      <xdr:colOff>60960</xdr:colOff>
      <xdr:row>50</xdr:row>
      <xdr:rowOff>114300</xdr:rowOff>
    </xdr:to>
    <xdr:cxnSp macro="">
      <xdr:nvCxnSpPr>
        <xdr:cNvPr id="12" name="Rechte verbindingslijn 11">
          <a:extLst>
            <a:ext uri="{FF2B5EF4-FFF2-40B4-BE49-F238E27FC236}">
              <a16:creationId xmlns:a16="http://schemas.microsoft.com/office/drawing/2014/main" id="{7C6AB990-33BB-4D7B-B77E-35F736F5955E}"/>
            </a:ext>
          </a:extLst>
        </xdr:cNvPr>
        <xdr:cNvCxnSpPr/>
      </xdr:nvCxnSpPr>
      <xdr:spPr>
        <a:xfrm>
          <a:off x="40873680" y="8572500"/>
          <a:ext cx="7620" cy="61722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13</xdr:col>
      <xdr:colOff>213360</xdr:colOff>
      <xdr:row>26</xdr:row>
      <xdr:rowOff>106680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A1DDC065-23DB-46C0-BD9E-A06794223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1981200</xdr:colOff>
      <xdr:row>18</xdr:row>
      <xdr:rowOff>38100</xdr:rowOff>
    </xdr:from>
    <xdr:to>
      <xdr:col>7</xdr:col>
      <xdr:colOff>83820</xdr:colOff>
      <xdr:row>22</xdr:row>
      <xdr:rowOff>152400</xdr:rowOff>
    </xdr:to>
    <xdr:sp macro="" textlink="">
      <xdr:nvSpPr>
        <xdr:cNvPr id="5" name="Ovaal 4">
          <a:extLst>
            <a:ext uri="{FF2B5EF4-FFF2-40B4-BE49-F238E27FC236}">
              <a16:creationId xmlns:a16="http://schemas.microsoft.com/office/drawing/2014/main" id="{FA899FA9-9CDC-4E9A-A687-2A4995C959B8}"/>
            </a:ext>
          </a:extLst>
        </xdr:cNvPr>
        <xdr:cNvSpPr/>
      </xdr:nvSpPr>
      <xdr:spPr>
        <a:xfrm flipH="1">
          <a:off x="2590800" y="3360420"/>
          <a:ext cx="3939540" cy="83058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245919</xdr:colOff>
      <xdr:row>10</xdr:row>
      <xdr:rowOff>2</xdr:rowOff>
    </xdr:from>
    <xdr:to>
      <xdr:col>10</xdr:col>
      <xdr:colOff>595746</xdr:colOff>
      <xdr:row>26</xdr:row>
      <xdr:rowOff>55419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046D91F-9189-36D1-AA69-D8AD84AD33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238991</xdr:colOff>
      <xdr:row>50</xdr:row>
      <xdr:rowOff>20782</xdr:rowOff>
    </xdr:from>
    <xdr:to>
      <xdr:col>16</xdr:col>
      <xdr:colOff>169718</xdr:colOff>
      <xdr:row>65</xdr:row>
      <xdr:rowOff>159328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8BFE2AB-72D3-23D2-FD23-A9A084C3EA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242455</xdr:colOff>
      <xdr:row>67</xdr:row>
      <xdr:rowOff>166254</xdr:rowOff>
    </xdr:from>
    <xdr:to>
      <xdr:col>16</xdr:col>
      <xdr:colOff>180109</xdr:colOff>
      <xdr:row>85</xdr:row>
      <xdr:rowOff>69272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9CDE6E08-CE6C-4B7A-AFE9-64D13C60D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20782</xdr:colOff>
      <xdr:row>49</xdr:row>
      <xdr:rowOff>138545</xdr:rowOff>
    </xdr:from>
    <xdr:to>
      <xdr:col>23</xdr:col>
      <xdr:colOff>325582</xdr:colOff>
      <xdr:row>65</xdr:row>
      <xdr:rowOff>103909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1C608D8-02E9-4844-AD0A-86CD1AA83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13854</xdr:colOff>
      <xdr:row>67</xdr:row>
      <xdr:rowOff>166254</xdr:rowOff>
    </xdr:from>
    <xdr:to>
      <xdr:col>22</xdr:col>
      <xdr:colOff>318654</xdr:colOff>
      <xdr:row>85</xdr:row>
      <xdr:rowOff>69273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667F5736-BF90-4F3F-BB73-89D5279E6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417945</xdr:colOff>
      <xdr:row>31</xdr:row>
      <xdr:rowOff>36946</xdr:rowOff>
    </xdr:from>
    <xdr:to>
      <xdr:col>6</xdr:col>
      <xdr:colOff>174336</xdr:colOff>
      <xdr:row>46</xdr:row>
      <xdr:rowOff>108527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EC22765E-A1F0-47A2-ABE3-D66B93D6D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138545</xdr:colOff>
      <xdr:row>50</xdr:row>
      <xdr:rowOff>6927</xdr:rowOff>
    </xdr:from>
    <xdr:to>
      <xdr:col>31</xdr:col>
      <xdr:colOff>96981</xdr:colOff>
      <xdr:row>64</xdr:row>
      <xdr:rowOff>76200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4A2A81CD-5939-41FB-89CC-7755B1B28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131619</xdr:colOff>
      <xdr:row>49</xdr:row>
      <xdr:rowOff>103908</xdr:rowOff>
    </xdr:from>
    <xdr:to>
      <xdr:col>27</xdr:col>
      <xdr:colOff>159329</xdr:colOff>
      <xdr:row>64</xdr:row>
      <xdr:rowOff>41564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C0137E12-8E0E-4885-8997-1FD5C6E97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0</xdr:colOff>
      <xdr:row>69</xdr:row>
      <xdr:rowOff>0</xdr:rowOff>
    </xdr:from>
    <xdr:to>
      <xdr:col>27</xdr:col>
      <xdr:colOff>27710</xdr:colOff>
      <xdr:row>83</xdr:row>
      <xdr:rowOff>117765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83234FB3-856B-44B5-ACF7-B3BD7A18F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200890</xdr:colOff>
      <xdr:row>69</xdr:row>
      <xdr:rowOff>6928</xdr:rowOff>
    </xdr:from>
    <xdr:to>
      <xdr:col>31</xdr:col>
      <xdr:colOff>381000</xdr:colOff>
      <xdr:row>83</xdr:row>
      <xdr:rowOff>83128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DED1AEBD-AE4C-4824-99B5-24CA45CCA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20782</xdr:colOff>
      <xdr:row>9</xdr:row>
      <xdr:rowOff>159326</xdr:rowOff>
    </xdr:from>
    <xdr:to>
      <xdr:col>4</xdr:col>
      <xdr:colOff>751609</xdr:colOff>
      <xdr:row>26</xdr:row>
      <xdr:rowOff>41561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5327E4D0-2D37-4C45-BE81-94F50C649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32</xdr:col>
      <xdr:colOff>0</xdr:colOff>
      <xdr:row>68</xdr:row>
      <xdr:rowOff>0</xdr:rowOff>
    </xdr:from>
    <xdr:to>
      <xdr:col>39</xdr:col>
      <xdr:colOff>304800</xdr:colOff>
      <xdr:row>85</xdr:row>
      <xdr:rowOff>76201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463C27FB-9555-41AD-9448-17C12C759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33</xdr:col>
      <xdr:colOff>0</xdr:colOff>
      <xdr:row>50</xdr:row>
      <xdr:rowOff>0</xdr:rowOff>
    </xdr:from>
    <xdr:to>
      <xdr:col>39</xdr:col>
      <xdr:colOff>394855</xdr:colOff>
      <xdr:row>65</xdr:row>
      <xdr:rowOff>138546</xdr:rowOff>
    </xdr:to>
    <xdr:graphicFrame macro="">
      <xdr:nvGraphicFramePr>
        <xdr:cNvPr id="14" name="Grafiek 13">
          <a:extLst>
            <a:ext uri="{FF2B5EF4-FFF2-40B4-BE49-F238E27FC236}">
              <a16:creationId xmlns:a16="http://schemas.microsoft.com/office/drawing/2014/main" id="{247EBA69-6195-41CC-B3A8-45FF9A00C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439882</xdr:colOff>
      <xdr:row>12</xdr:row>
      <xdr:rowOff>75620</xdr:rowOff>
    </xdr:from>
    <xdr:to>
      <xdr:col>4</xdr:col>
      <xdr:colOff>741219</xdr:colOff>
      <xdr:row>27</xdr:row>
      <xdr:rowOff>151821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93EBFD65-7B23-4B26-AE1A-24C297CED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139700</xdr:colOff>
      <xdr:row>42</xdr:row>
      <xdr:rowOff>38101</xdr:rowOff>
    </xdr:from>
    <xdr:to>
      <xdr:col>2</xdr:col>
      <xdr:colOff>775854</xdr:colOff>
      <xdr:row>59</xdr:row>
      <xdr:rowOff>62346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D34D9034-D10E-4F68-9AAC-B2CD2A0E3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761424</xdr:colOff>
      <xdr:row>42</xdr:row>
      <xdr:rowOff>61768</xdr:rowOff>
    </xdr:from>
    <xdr:to>
      <xdr:col>4</xdr:col>
      <xdr:colOff>1198419</xdr:colOff>
      <xdr:row>59</xdr:row>
      <xdr:rowOff>96982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151B1EEE-24CF-443D-B913-175416D89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476251</xdr:colOff>
      <xdr:row>12</xdr:row>
      <xdr:rowOff>39829</xdr:rowOff>
    </xdr:from>
    <xdr:to>
      <xdr:col>2</xdr:col>
      <xdr:colOff>290945</xdr:colOff>
      <xdr:row>27</xdr:row>
      <xdr:rowOff>116030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6D0BF2C3-041C-4E8B-AF99-F9FB4F22B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644237</xdr:colOff>
      <xdr:row>75</xdr:row>
      <xdr:rowOff>34637</xdr:rowOff>
    </xdr:from>
    <xdr:to>
      <xdr:col>2</xdr:col>
      <xdr:colOff>1530928</xdr:colOff>
      <xdr:row>91</xdr:row>
      <xdr:rowOff>20782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C278C58-4AB7-4955-8AE7-3E994E89B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644238</xdr:colOff>
      <xdr:row>108</xdr:row>
      <xdr:rowOff>34637</xdr:rowOff>
    </xdr:from>
    <xdr:to>
      <xdr:col>2</xdr:col>
      <xdr:colOff>1634837</xdr:colOff>
      <xdr:row>124</xdr:row>
      <xdr:rowOff>124691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F7EDB4-2090-4EC3-9F0F-0B83DEF8F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297874</xdr:colOff>
      <xdr:row>12</xdr:row>
      <xdr:rowOff>55415</xdr:rowOff>
    </xdr:from>
    <xdr:to>
      <xdr:col>2</xdr:col>
      <xdr:colOff>2618509</xdr:colOff>
      <xdr:row>27</xdr:row>
      <xdr:rowOff>131616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34D260F9-3FE1-4AC1-84C5-4359C2543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685801</xdr:colOff>
      <xdr:row>12</xdr:row>
      <xdr:rowOff>62343</xdr:rowOff>
    </xdr:from>
    <xdr:to>
      <xdr:col>6</xdr:col>
      <xdr:colOff>304800</xdr:colOff>
      <xdr:row>27</xdr:row>
      <xdr:rowOff>138544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1FE71FC7-0609-4BE3-8A09-E09812F1B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852054</xdr:colOff>
      <xdr:row>42</xdr:row>
      <xdr:rowOff>41566</xdr:rowOff>
    </xdr:from>
    <xdr:to>
      <xdr:col>3</xdr:col>
      <xdr:colOff>512617</xdr:colOff>
      <xdr:row>59</xdr:row>
      <xdr:rowOff>62345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7A8D8ADB-7AD6-43C8-B9F1-122FCC37B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1149927</xdr:colOff>
      <xdr:row>42</xdr:row>
      <xdr:rowOff>90054</xdr:rowOff>
    </xdr:from>
    <xdr:to>
      <xdr:col>7</xdr:col>
      <xdr:colOff>505691</xdr:colOff>
      <xdr:row>59</xdr:row>
      <xdr:rowOff>103908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CADA4F93-E2C6-4488-969E-8F6D0F934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2015837</xdr:colOff>
      <xdr:row>75</xdr:row>
      <xdr:rowOff>20782</xdr:rowOff>
    </xdr:from>
    <xdr:to>
      <xdr:col>3</xdr:col>
      <xdr:colOff>1808018</xdr:colOff>
      <xdr:row>91</xdr:row>
      <xdr:rowOff>76200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BFF1DB00-B3ED-4263-A162-215BA9C20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552451</xdr:colOff>
      <xdr:row>9</xdr:row>
      <xdr:rowOff>114300</xdr:rowOff>
    </xdr:from>
    <xdr:to>
      <xdr:col>3</xdr:col>
      <xdr:colOff>443346</xdr:colOff>
      <xdr:row>27</xdr:row>
      <xdr:rowOff>114300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E57829F2-49A6-945A-4167-ED1BE53371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196851</xdr:colOff>
      <xdr:row>9</xdr:row>
      <xdr:rowOff>115454</xdr:rowOff>
    </xdr:from>
    <xdr:to>
      <xdr:col>8</xdr:col>
      <xdr:colOff>512618</xdr:colOff>
      <xdr:row>27</xdr:row>
      <xdr:rowOff>128154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6C62D182-A16C-4F93-AC38-F5D2A6491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558800</xdr:colOff>
      <xdr:row>86</xdr:row>
      <xdr:rowOff>107950</xdr:rowOff>
    </xdr:from>
    <xdr:to>
      <xdr:col>5</xdr:col>
      <xdr:colOff>615950</xdr:colOff>
      <xdr:row>104</xdr:row>
      <xdr:rowOff>120650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ECFE155-1AA4-4492-BA39-AC2FCE00C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336550</xdr:colOff>
      <xdr:row>49</xdr:row>
      <xdr:rowOff>76200</xdr:rowOff>
    </xdr:from>
    <xdr:to>
      <xdr:col>5</xdr:col>
      <xdr:colOff>787400</xdr:colOff>
      <xdr:row>67</xdr:row>
      <xdr:rowOff>88900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DC35EE92-179C-4D1D-8C5B-A00D6F6D7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491260</xdr:colOff>
      <xdr:row>88</xdr:row>
      <xdr:rowOff>11834</xdr:rowOff>
    </xdr:from>
    <xdr:to>
      <xdr:col>13</xdr:col>
      <xdr:colOff>553605</xdr:colOff>
      <xdr:row>103</xdr:row>
      <xdr:rowOff>83416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B21BA124-314F-6983-A7BB-03F35A97DA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353292</xdr:colOff>
      <xdr:row>50</xdr:row>
      <xdr:rowOff>159327</xdr:rowOff>
    </xdr:from>
    <xdr:to>
      <xdr:col>13</xdr:col>
      <xdr:colOff>415637</xdr:colOff>
      <xdr:row>66</xdr:row>
      <xdr:rowOff>62345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DB997CE3-E169-485F-BC8D-015F8A8B9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235528</xdr:colOff>
      <xdr:row>9</xdr:row>
      <xdr:rowOff>138546</xdr:rowOff>
    </xdr:from>
    <xdr:to>
      <xdr:col>14</xdr:col>
      <xdr:colOff>526473</xdr:colOff>
      <xdr:row>27</xdr:row>
      <xdr:rowOff>138546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3F82E4FD-528C-4E47-AE15-03EB811E1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311150</xdr:colOff>
      <xdr:row>10</xdr:row>
      <xdr:rowOff>25400</xdr:rowOff>
    </xdr:from>
    <xdr:to>
      <xdr:col>30</xdr:col>
      <xdr:colOff>19050</xdr:colOff>
      <xdr:row>29</xdr:row>
      <xdr:rowOff>69850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93DEF989-9375-4F04-A76A-9E53BD501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215900</xdr:colOff>
      <xdr:row>116</xdr:row>
      <xdr:rowOff>41275</xdr:rowOff>
    </xdr:from>
    <xdr:to>
      <xdr:col>5</xdr:col>
      <xdr:colOff>762000</xdr:colOff>
      <xdr:row>131</xdr:row>
      <xdr:rowOff>117475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4D630301-205C-4801-9A80-7132D9987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615950</xdr:colOff>
      <xdr:row>116</xdr:row>
      <xdr:rowOff>31750</xdr:rowOff>
    </xdr:from>
    <xdr:to>
      <xdr:col>14</xdr:col>
      <xdr:colOff>69850</xdr:colOff>
      <xdr:row>131</xdr:row>
      <xdr:rowOff>107950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68E60D9F-2AA1-49DD-8374-2FF422CDA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152400</xdr:colOff>
      <xdr:row>136</xdr:row>
      <xdr:rowOff>159327</xdr:rowOff>
    </xdr:from>
    <xdr:to>
      <xdr:col>13</xdr:col>
      <xdr:colOff>381000</xdr:colOff>
      <xdr:row>153</xdr:row>
      <xdr:rowOff>109335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BAF31A46-DD31-489F-A6E1-E73197307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533401</xdr:colOff>
      <xdr:row>29</xdr:row>
      <xdr:rowOff>96981</xdr:rowOff>
    </xdr:from>
    <xdr:to>
      <xdr:col>5</xdr:col>
      <xdr:colOff>658092</xdr:colOff>
      <xdr:row>46</xdr:row>
      <xdr:rowOff>145472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1BB2D71A-AB43-4FBD-9B6D-F4128604D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568037</xdr:colOff>
      <xdr:row>50</xdr:row>
      <xdr:rowOff>48490</xdr:rowOff>
    </xdr:from>
    <xdr:to>
      <xdr:col>5</xdr:col>
      <xdr:colOff>990600</xdr:colOff>
      <xdr:row>67</xdr:row>
      <xdr:rowOff>96981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EA3C8E57-7D66-4CC5-9F73-7E86FDA97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592282</xdr:colOff>
      <xdr:row>6</xdr:row>
      <xdr:rowOff>34636</xdr:rowOff>
    </xdr:from>
    <xdr:to>
      <xdr:col>25</xdr:col>
      <xdr:colOff>287482</xdr:colOff>
      <xdr:row>22</xdr:row>
      <xdr:rowOff>6927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8884C40D-298F-45DD-6BD5-65C2E8772A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0</xdr:colOff>
      <xdr:row>6</xdr:row>
      <xdr:rowOff>0</xdr:rowOff>
    </xdr:from>
    <xdr:to>
      <xdr:col>33</xdr:col>
      <xdr:colOff>304800</xdr:colOff>
      <xdr:row>21</xdr:row>
      <xdr:rowOff>145473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71EDC10B-6649-4694-A673-6E130E728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263238</xdr:colOff>
      <xdr:row>28</xdr:row>
      <xdr:rowOff>27711</xdr:rowOff>
    </xdr:from>
    <xdr:to>
      <xdr:col>10</xdr:col>
      <xdr:colOff>103909</xdr:colOff>
      <xdr:row>45</xdr:row>
      <xdr:rowOff>103910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903CC070-722C-4A11-8141-AD31E0209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70</xdr:row>
      <xdr:rowOff>57150</xdr:rowOff>
    </xdr:from>
    <xdr:to>
      <xdr:col>5</xdr:col>
      <xdr:colOff>0</xdr:colOff>
      <xdr:row>71</xdr:row>
      <xdr:rowOff>114300</xdr:rowOff>
    </xdr:to>
    <xdr:cxnSp macro="">
      <xdr:nvCxnSpPr>
        <xdr:cNvPr id="9" name="Rechte verbindingslijn met pijl 8">
          <a:extLst>
            <a:ext uri="{FF2B5EF4-FFF2-40B4-BE49-F238E27FC236}">
              <a16:creationId xmlns:a16="http://schemas.microsoft.com/office/drawing/2014/main" id="{4D2951BA-E540-BF7D-C1BB-3F251AFD07B7}"/>
            </a:ext>
          </a:extLst>
        </xdr:cNvPr>
        <xdr:cNvCxnSpPr/>
      </xdr:nvCxnSpPr>
      <xdr:spPr>
        <a:xfrm flipV="1">
          <a:off x="4343400" y="12319000"/>
          <a:ext cx="336550" cy="234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701040</xdr:colOff>
      <xdr:row>73</xdr:row>
      <xdr:rowOff>0</xdr:rowOff>
    </xdr:from>
    <xdr:to>
      <xdr:col>5</xdr:col>
      <xdr:colOff>6350</xdr:colOff>
      <xdr:row>75</xdr:row>
      <xdr:rowOff>146050</xdr:rowOff>
    </xdr:to>
    <xdr:cxnSp macro="">
      <xdr:nvCxnSpPr>
        <xdr:cNvPr id="11" name="Rechte verbindingslijn met pijl 10">
          <a:extLst>
            <a:ext uri="{FF2B5EF4-FFF2-40B4-BE49-F238E27FC236}">
              <a16:creationId xmlns:a16="http://schemas.microsoft.com/office/drawing/2014/main" id="{E235071B-C1A6-93FF-85E6-8F0E87A1C604}"/>
            </a:ext>
          </a:extLst>
        </xdr:cNvPr>
        <xdr:cNvCxnSpPr/>
      </xdr:nvCxnSpPr>
      <xdr:spPr>
        <a:xfrm>
          <a:off x="4328160" y="13060680"/>
          <a:ext cx="349250" cy="50419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66</xdr:row>
      <xdr:rowOff>99060</xdr:rowOff>
    </xdr:from>
    <xdr:to>
      <xdr:col>9</xdr:col>
      <xdr:colOff>22860</xdr:colOff>
      <xdr:row>69</xdr:row>
      <xdr:rowOff>167640</xdr:rowOff>
    </xdr:to>
    <xdr:cxnSp macro="">
      <xdr:nvCxnSpPr>
        <xdr:cNvPr id="16" name="Verbindingslijn: gebogen 15">
          <a:extLst>
            <a:ext uri="{FF2B5EF4-FFF2-40B4-BE49-F238E27FC236}">
              <a16:creationId xmlns:a16="http://schemas.microsoft.com/office/drawing/2014/main" id="{9E6CC572-04E5-A94A-F755-3202B7320D09}"/>
            </a:ext>
          </a:extLst>
        </xdr:cNvPr>
        <xdr:cNvCxnSpPr/>
      </xdr:nvCxnSpPr>
      <xdr:spPr>
        <a:xfrm flipV="1">
          <a:off x="5128260" y="11932920"/>
          <a:ext cx="2125980" cy="594360"/>
        </a:xfrm>
        <a:prstGeom prst="bentConnector3">
          <a:avLst>
            <a:gd name="adj1" fmla="val 896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77</xdr:row>
      <xdr:rowOff>12700</xdr:rowOff>
    </xdr:from>
    <xdr:to>
      <xdr:col>8</xdr:col>
      <xdr:colOff>469900</xdr:colOff>
      <xdr:row>80</xdr:row>
      <xdr:rowOff>101600</xdr:rowOff>
    </xdr:to>
    <xdr:cxnSp macro="">
      <xdr:nvCxnSpPr>
        <xdr:cNvPr id="19" name="Verbindingslijn: gebogen 18">
          <a:extLst>
            <a:ext uri="{FF2B5EF4-FFF2-40B4-BE49-F238E27FC236}">
              <a16:creationId xmlns:a16="http://schemas.microsoft.com/office/drawing/2014/main" id="{0BC78804-223D-7C45-9F0E-11BAB81D407D}"/>
            </a:ext>
          </a:extLst>
        </xdr:cNvPr>
        <xdr:cNvCxnSpPr/>
      </xdr:nvCxnSpPr>
      <xdr:spPr>
        <a:xfrm>
          <a:off x="5137150" y="13519150"/>
          <a:ext cx="2032000" cy="622300"/>
        </a:xfrm>
        <a:prstGeom prst="bentConnector3">
          <a:avLst>
            <a:gd name="adj1" fmla="val 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342900</xdr:colOff>
      <xdr:row>78</xdr:row>
      <xdr:rowOff>0</xdr:rowOff>
    </xdr:from>
    <xdr:to>
      <xdr:col>8</xdr:col>
      <xdr:colOff>457200</xdr:colOff>
      <xdr:row>81</xdr:row>
      <xdr:rowOff>129540</xdr:rowOff>
    </xdr:to>
    <xdr:cxnSp macro="">
      <xdr:nvCxnSpPr>
        <xdr:cNvPr id="22" name="Verbindingslijn: gebogen 21">
          <a:extLst>
            <a:ext uri="{FF2B5EF4-FFF2-40B4-BE49-F238E27FC236}">
              <a16:creationId xmlns:a16="http://schemas.microsoft.com/office/drawing/2014/main" id="{EA810BFF-0012-08D1-AA4F-11B5B39F18DA}"/>
            </a:ext>
          </a:extLst>
        </xdr:cNvPr>
        <xdr:cNvCxnSpPr/>
      </xdr:nvCxnSpPr>
      <xdr:spPr>
        <a:xfrm>
          <a:off x="3970020" y="13921740"/>
          <a:ext cx="3177540" cy="662940"/>
        </a:xfrm>
        <a:prstGeom prst="bentConnector3">
          <a:avLst>
            <a:gd name="adj1" fmla="val 6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</xdr:colOff>
      <xdr:row>79</xdr:row>
      <xdr:rowOff>76200</xdr:rowOff>
    </xdr:from>
    <xdr:to>
      <xdr:col>8</xdr:col>
      <xdr:colOff>450850</xdr:colOff>
      <xdr:row>79</xdr:row>
      <xdr:rowOff>76200</xdr:rowOff>
    </xdr:to>
    <xdr:cxnSp macro="">
      <xdr:nvCxnSpPr>
        <xdr:cNvPr id="25" name="Rechte verbindingslijn met pijl 24">
          <a:extLst>
            <a:ext uri="{FF2B5EF4-FFF2-40B4-BE49-F238E27FC236}">
              <a16:creationId xmlns:a16="http://schemas.microsoft.com/office/drawing/2014/main" id="{CA26CB2F-7DB3-BC3F-5DF2-EF00862408F2}"/>
            </a:ext>
          </a:extLst>
        </xdr:cNvPr>
        <xdr:cNvCxnSpPr/>
      </xdr:nvCxnSpPr>
      <xdr:spPr>
        <a:xfrm>
          <a:off x="6711950" y="1393825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</xdr:colOff>
      <xdr:row>76</xdr:row>
      <xdr:rowOff>88900</xdr:rowOff>
    </xdr:from>
    <xdr:to>
      <xdr:col>8</xdr:col>
      <xdr:colOff>450850</xdr:colOff>
      <xdr:row>76</xdr:row>
      <xdr:rowOff>88900</xdr:rowOff>
    </xdr:to>
    <xdr:cxnSp macro="">
      <xdr:nvCxnSpPr>
        <xdr:cNvPr id="26" name="Rechte verbindingslijn met pijl 25">
          <a:extLst>
            <a:ext uri="{FF2B5EF4-FFF2-40B4-BE49-F238E27FC236}">
              <a16:creationId xmlns:a16="http://schemas.microsoft.com/office/drawing/2014/main" id="{18A22A35-2F75-4EC4-91DD-355CA22406EE}"/>
            </a:ext>
          </a:extLst>
        </xdr:cNvPr>
        <xdr:cNvCxnSpPr/>
      </xdr:nvCxnSpPr>
      <xdr:spPr>
        <a:xfrm>
          <a:off x="6711950" y="1341755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6350</xdr:colOff>
      <xdr:row>70</xdr:row>
      <xdr:rowOff>76200</xdr:rowOff>
    </xdr:from>
    <xdr:to>
      <xdr:col>8</xdr:col>
      <xdr:colOff>444500</xdr:colOff>
      <xdr:row>70</xdr:row>
      <xdr:rowOff>76200</xdr:rowOff>
    </xdr:to>
    <xdr:cxnSp macro="">
      <xdr:nvCxnSpPr>
        <xdr:cNvPr id="27" name="Rechte verbindingslijn met pijl 26">
          <a:extLst>
            <a:ext uri="{FF2B5EF4-FFF2-40B4-BE49-F238E27FC236}">
              <a16:creationId xmlns:a16="http://schemas.microsoft.com/office/drawing/2014/main" id="{880F7AF9-88F3-4EA5-90F3-F33E274186A8}"/>
            </a:ext>
          </a:extLst>
        </xdr:cNvPr>
        <xdr:cNvCxnSpPr/>
      </xdr:nvCxnSpPr>
      <xdr:spPr>
        <a:xfrm>
          <a:off x="6705600" y="1233805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450850</xdr:colOff>
      <xdr:row>71</xdr:row>
      <xdr:rowOff>171450</xdr:rowOff>
    </xdr:from>
    <xdr:to>
      <xdr:col>5</xdr:col>
      <xdr:colOff>869950</xdr:colOff>
      <xdr:row>75</xdr:row>
      <xdr:rowOff>6350</xdr:rowOff>
    </xdr:to>
    <xdr:cxnSp macro="">
      <xdr:nvCxnSpPr>
        <xdr:cNvPr id="29" name="Rechte verbindingslijn met pijl 28">
          <a:extLst>
            <a:ext uri="{FF2B5EF4-FFF2-40B4-BE49-F238E27FC236}">
              <a16:creationId xmlns:a16="http://schemas.microsoft.com/office/drawing/2014/main" id="{6375268E-5F50-1014-18DF-A2DBCF9BF4ED}"/>
            </a:ext>
          </a:extLst>
        </xdr:cNvPr>
        <xdr:cNvCxnSpPr/>
      </xdr:nvCxnSpPr>
      <xdr:spPr>
        <a:xfrm flipV="1">
          <a:off x="5130800" y="12611100"/>
          <a:ext cx="419100" cy="546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775970</xdr:colOff>
      <xdr:row>68</xdr:row>
      <xdr:rowOff>173990</xdr:rowOff>
    </xdr:from>
    <xdr:to>
      <xdr:col>17</xdr:col>
      <xdr:colOff>510540</xdr:colOff>
      <xdr:row>72</xdr:row>
      <xdr:rowOff>163830</xdr:rowOff>
    </xdr:to>
    <xdr:sp macro="" textlink="">
      <xdr:nvSpPr>
        <xdr:cNvPr id="32" name="Pijl: rechts 31">
          <a:extLst>
            <a:ext uri="{FF2B5EF4-FFF2-40B4-BE49-F238E27FC236}">
              <a16:creationId xmlns:a16="http://schemas.microsoft.com/office/drawing/2014/main" id="{8B768D21-79EC-469D-BC3A-1D1BFEF552F2}"/>
            </a:ext>
          </a:extLst>
        </xdr:cNvPr>
        <xdr:cNvSpPr/>
      </xdr:nvSpPr>
      <xdr:spPr>
        <a:xfrm>
          <a:off x="12495530" y="12358370"/>
          <a:ext cx="572770" cy="690880"/>
        </a:xfrm>
        <a:prstGeom prst="rightArrow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14</xdr:col>
      <xdr:colOff>647700</xdr:colOff>
      <xdr:row>70</xdr:row>
      <xdr:rowOff>118110</xdr:rowOff>
    </xdr:from>
    <xdr:to>
      <xdr:col>16</xdr:col>
      <xdr:colOff>7620</xdr:colOff>
      <xdr:row>71</xdr:row>
      <xdr:rowOff>167640</xdr:rowOff>
    </xdr:to>
    <xdr:cxnSp macro="">
      <xdr:nvCxnSpPr>
        <xdr:cNvPr id="33" name="Rechte verbindingslijn met pijl 32">
          <a:extLst>
            <a:ext uri="{FF2B5EF4-FFF2-40B4-BE49-F238E27FC236}">
              <a16:creationId xmlns:a16="http://schemas.microsoft.com/office/drawing/2014/main" id="{170819D4-24D8-4C00-BF12-19818113D5A6}"/>
            </a:ext>
          </a:extLst>
        </xdr:cNvPr>
        <xdr:cNvCxnSpPr/>
      </xdr:nvCxnSpPr>
      <xdr:spPr>
        <a:xfrm flipV="1">
          <a:off x="11239500" y="12653010"/>
          <a:ext cx="403860" cy="22479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655320</xdr:colOff>
      <xdr:row>73</xdr:row>
      <xdr:rowOff>15240</xdr:rowOff>
    </xdr:from>
    <xdr:to>
      <xdr:col>15</xdr:col>
      <xdr:colOff>373380</xdr:colOff>
      <xdr:row>75</xdr:row>
      <xdr:rowOff>137160</xdr:rowOff>
    </xdr:to>
    <xdr:cxnSp macro="">
      <xdr:nvCxnSpPr>
        <xdr:cNvPr id="34" name="Rechte verbindingslijn met pijl 33">
          <a:extLst>
            <a:ext uri="{FF2B5EF4-FFF2-40B4-BE49-F238E27FC236}">
              <a16:creationId xmlns:a16="http://schemas.microsoft.com/office/drawing/2014/main" id="{07CE930B-118B-4913-BA0C-8D8A79CA2F49}"/>
            </a:ext>
          </a:extLst>
        </xdr:cNvPr>
        <xdr:cNvCxnSpPr/>
      </xdr:nvCxnSpPr>
      <xdr:spPr>
        <a:xfrm>
          <a:off x="11247120" y="13075920"/>
          <a:ext cx="381000" cy="4800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777240</xdr:colOff>
      <xdr:row>74</xdr:row>
      <xdr:rowOff>0</xdr:rowOff>
    </xdr:from>
    <xdr:to>
      <xdr:col>17</xdr:col>
      <xdr:colOff>516890</xdr:colOff>
      <xdr:row>77</xdr:row>
      <xdr:rowOff>165100</xdr:rowOff>
    </xdr:to>
    <xdr:sp macro="" textlink="">
      <xdr:nvSpPr>
        <xdr:cNvPr id="35" name="Pijl: rechts 34">
          <a:extLst>
            <a:ext uri="{FF2B5EF4-FFF2-40B4-BE49-F238E27FC236}">
              <a16:creationId xmlns:a16="http://schemas.microsoft.com/office/drawing/2014/main" id="{919AB7B3-6FB7-4E38-B956-A863B6924C2C}"/>
            </a:ext>
          </a:extLst>
        </xdr:cNvPr>
        <xdr:cNvSpPr/>
      </xdr:nvSpPr>
      <xdr:spPr>
        <a:xfrm>
          <a:off x="12496800" y="13243560"/>
          <a:ext cx="577850" cy="69088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457200</xdr:colOff>
      <xdr:row>77</xdr:row>
      <xdr:rowOff>12700</xdr:rowOff>
    </xdr:from>
    <xdr:to>
      <xdr:col>19</xdr:col>
      <xdr:colOff>469900</xdr:colOff>
      <xdr:row>80</xdr:row>
      <xdr:rowOff>101600</xdr:rowOff>
    </xdr:to>
    <xdr:cxnSp macro="">
      <xdr:nvCxnSpPr>
        <xdr:cNvPr id="37" name="Verbindingslijn: gebogen 36">
          <a:extLst>
            <a:ext uri="{FF2B5EF4-FFF2-40B4-BE49-F238E27FC236}">
              <a16:creationId xmlns:a16="http://schemas.microsoft.com/office/drawing/2014/main" id="{816EEF73-7E23-4AAD-B30D-0EF73E8B609C}"/>
            </a:ext>
          </a:extLst>
        </xdr:cNvPr>
        <xdr:cNvCxnSpPr/>
      </xdr:nvCxnSpPr>
      <xdr:spPr>
        <a:xfrm>
          <a:off x="12092940" y="13957300"/>
          <a:ext cx="1849120" cy="614680"/>
        </a:xfrm>
        <a:prstGeom prst="bentConnector3">
          <a:avLst>
            <a:gd name="adj1" fmla="val 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342900</xdr:colOff>
      <xdr:row>78</xdr:row>
      <xdr:rowOff>0</xdr:rowOff>
    </xdr:from>
    <xdr:to>
      <xdr:col>19</xdr:col>
      <xdr:colOff>464820</xdr:colOff>
      <xdr:row>81</xdr:row>
      <xdr:rowOff>91440</xdr:rowOff>
    </xdr:to>
    <xdr:cxnSp macro="">
      <xdr:nvCxnSpPr>
        <xdr:cNvPr id="38" name="Verbindingslijn: gebogen 37">
          <a:extLst>
            <a:ext uri="{FF2B5EF4-FFF2-40B4-BE49-F238E27FC236}">
              <a16:creationId xmlns:a16="http://schemas.microsoft.com/office/drawing/2014/main" id="{875C8B30-B5C0-4607-B6E5-43D0BDAC6F61}"/>
            </a:ext>
          </a:extLst>
        </xdr:cNvPr>
        <xdr:cNvCxnSpPr/>
      </xdr:nvCxnSpPr>
      <xdr:spPr>
        <a:xfrm>
          <a:off x="10934700" y="14119860"/>
          <a:ext cx="3002280" cy="617220"/>
        </a:xfrm>
        <a:prstGeom prst="bentConnector3">
          <a:avLst>
            <a:gd name="adj1" fmla="val 588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12700</xdr:colOff>
      <xdr:row>79</xdr:row>
      <xdr:rowOff>76200</xdr:rowOff>
    </xdr:from>
    <xdr:to>
      <xdr:col>19</xdr:col>
      <xdr:colOff>450850</xdr:colOff>
      <xdr:row>79</xdr:row>
      <xdr:rowOff>76200</xdr:rowOff>
    </xdr:to>
    <xdr:cxnSp macro="">
      <xdr:nvCxnSpPr>
        <xdr:cNvPr id="39" name="Rechte verbindingslijn met pijl 38">
          <a:extLst>
            <a:ext uri="{FF2B5EF4-FFF2-40B4-BE49-F238E27FC236}">
              <a16:creationId xmlns:a16="http://schemas.microsoft.com/office/drawing/2014/main" id="{E387671F-3532-4C6C-BDF9-378BA6937629}"/>
            </a:ext>
          </a:extLst>
        </xdr:cNvPr>
        <xdr:cNvCxnSpPr/>
      </xdr:nvCxnSpPr>
      <xdr:spPr>
        <a:xfrm>
          <a:off x="6711950" y="1393825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12700</xdr:colOff>
      <xdr:row>76</xdr:row>
      <xdr:rowOff>88900</xdr:rowOff>
    </xdr:from>
    <xdr:to>
      <xdr:col>19</xdr:col>
      <xdr:colOff>450850</xdr:colOff>
      <xdr:row>76</xdr:row>
      <xdr:rowOff>88900</xdr:rowOff>
    </xdr:to>
    <xdr:cxnSp macro="">
      <xdr:nvCxnSpPr>
        <xdr:cNvPr id="40" name="Rechte verbindingslijn met pijl 39">
          <a:extLst>
            <a:ext uri="{FF2B5EF4-FFF2-40B4-BE49-F238E27FC236}">
              <a16:creationId xmlns:a16="http://schemas.microsoft.com/office/drawing/2014/main" id="{241F8706-5775-45AA-A0F0-A85177A9A4E4}"/>
            </a:ext>
          </a:extLst>
        </xdr:cNvPr>
        <xdr:cNvCxnSpPr/>
      </xdr:nvCxnSpPr>
      <xdr:spPr>
        <a:xfrm>
          <a:off x="6711950" y="1341755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6350</xdr:colOff>
      <xdr:row>70</xdr:row>
      <xdr:rowOff>76200</xdr:rowOff>
    </xdr:from>
    <xdr:to>
      <xdr:col>19</xdr:col>
      <xdr:colOff>444500</xdr:colOff>
      <xdr:row>70</xdr:row>
      <xdr:rowOff>76200</xdr:rowOff>
    </xdr:to>
    <xdr:cxnSp macro="">
      <xdr:nvCxnSpPr>
        <xdr:cNvPr id="41" name="Rechte verbindingslijn met pijl 40">
          <a:extLst>
            <a:ext uri="{FF2B5EF4-FFF2-40B4-BE49-F238E27FC236}">
              <a16:creationId xmlns:a16="http://schemas.microsoft.com/office/drawing/2014/main" id="{4E27C3D8-F33B-4FE3-A15D-65181C89DF8E}"/>
            </a:ext>
          </a:extLst>
        </xdr:cNvPr>
        <xdr:cNvCxnSpPr/>
      </xdr:nvCxnSpPr>
      <xdr:spPr>
        <a:xfrm>
          <a:off x="6705600" y="1233805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450850</xdr:colOff>
      <xdr:row>71</xdr:row>
      <xdr:rowOff>171450</xdr:rowOff>
    </xdr:from>
    <xdr:to>
      <xdr:col>17</xdr:col>
      <xdr:colOff>1270</xdr:colOff>
      <xdr:row>75</xdr:row>
      <xdr:rowOff>6350</xdr:rowOff>
    </xdr:to>
    <xdr:cxnSp macro="">
      <xdr:nvCxnSpPr>
        <xdr:cNvPr id="42" name="Rechte verbindingslijn met pijl 41">
          <a:extLst>
            <a:ext uri="{FF2B5EF4-FFF2-40B4-BE49-F238E27FC236}">
              <a16:creationId xmlns:a16="http://schemas.microsoft.com/office/drawing/2014/main" id="{690E11A6-9EAF-45A1-8A13-A21244B0BBA1}"/>
            </a:ext>
          </a:extLst>
        </xdr:cNvPr>
        <xdr:cNvCxnSpPr/>
      </xdr:nvCxnSpPr>
      <xdr:spPr>
        <a:xfrm flipV="1">
          <a:off x="5130800" y="12611100"/>
          <a:ext cx="419100" cy="546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194310</xdr:colOff>
      <xdr:row>72</xdr:row>
      <xdr:rowOff>137160</xdr:rowOff>
    </xdr:from>
    <xdr:to>
      <xdr:col>18</xdr:col>
      <xdr:colOff>198120</xdr:colOff>
      <xdr:row>73</xdr:row>
      <xdr:rowOff>160020</xdr:rowOff>
    </xdr:to>
    <xdr:cxnSp macro="">
      <xdr:nvCxnSpPr>
        <xdr:cNvPr id="43" name="Rechte verbindingslijn met pijl 42">
          <a:extLst>
            <a:ext uri="{FF2B5EF4-FFF2-40B4-BE49-F238E27FC236}">
              <a16:creationId xmlns:a16="http://schemas.microsoft.com/office/drawing/2014/main" id="{63E827C2-D4BA-4CBA-9395-CB192A3DE2E7}"/>
            </a:ext>
          </a:extLst>
        </xdr:cNvPr>
        <xdr:cNvCxnSpPr/>
      </xdr:nvCxnSpPr>
      <xdr:spPr>
        <a:xfrm flipH="1" flipV="1">
          <a:off x="13590270" y="12999720"/>
          <a:ext cx="3810" cy="19812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205740</xdr:colOff>
      <xdr:row>73</xdr:row>
      <xdr:rowOff>0</xdr:rowOff>
    </xdr:from>
    <xdr:to>
      <xdr:col>7</xdr:col>
      <xdr:colOff>209550</xdr:colOff>
      <xdr:row>74</xdr:row>
      <xdr:rowOff>22860</xdr:rowOff>
    </xdr:to>
    <xdr:cxnSp macro="">
      <xdr:nvCxnSpPr>
        <xdr:cNvPr id="7" name="Rechte verbindingslijn met pijl 6">
          <a:extLst>
            <a:ext uri="{FF2B5EF4-FFF2-40B4-BE49-F238E27FC236}">
              <a16:creationId xmlns:a16="http://schemas.microsoft.com/office/drawing/2014/main" id="{C1AFAFA1-3A0D-45F2-B8B5-D6DAFBDB08CE}"/>
            </a:ext>
          </a:extLst>
        </xdr:cNvPr>
        <xdr:cNvCxnSpPr/>
      </xdr:nvCxnSpPr>
      <xdr:spPr>
        <a:xfrm flipH="1" flipV="1">
          <a:off x="6492240" y="13037820"/>
          <a:ext cx="3810" cy="19812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373380</xdr:colOff>
      <xdr:row>65</xdr:row>
      <xdr:rowOff>91440</xdr:rowOff>
    </xdr:from>
    <xdr:to>
      <xdr:col>9</xdr:col>
      <xdr:colOff>22860</xdr:colOff>
      <xdr:row>68</xdr:row>
      <xdr:rowOff>7620</xdr:rowOff>
    </xdr:to>
    <xdr:cxnSp macro="">
      <xdr:nvCxnSpPr>
        <xdr:cNvPr id="8" name="Verbindingslijn: gebogen 7">
          <a:extLst>
            <a:ext uri="{FF2B5EF4-FFF2-40B4-BE49-F238E27FC236}">
              <a16:creationId xmlns:a16="http://schemas.microsoft.com/office/drawing/2014/main" id="{EC461B67-9613-4BCB-A53A-0D75F1E8EA7F}"/>
            </a:ext>
          </a:extLst>
        </xdr:cNvPr>
        <xdr:cNvCxnSpPr/>
      </xdr:nvCxnSpPr>
      <xdr:spPr>
        <a:xfrm flipV="1">
          <a:off x="4000500" y="11727180"/>
          <a:ext cx="3253740" cy="441960"/>
        </a:xfrm>
        <a:prstGeom prst="bentConnector3">
          <a:avLst>
            <a:gd name="adj1" fmla="val -351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396240</xdr:colOff>
      <xdr:row>65</xdr:row>
      <xdr:rowOff>91440</xdr:rowOff>
    </xdr:from>
    <xdr:to>
      <xdr:col>19</xdr:col>
      <xdr:colOff>533400</xdr:colOff>
      <xdr:row>68</xdr:row>
      <xdr:rowOff>7620</xdr:rowOff>
    </xdr:to>
    <xdr:cxnSp macro="">
      <xdr:nvCxnSpPr>
        <xdr:cNvPr id="4" name="Verbindingslijn: gebogen 3">
          <a:extLst>
            <a:ext uri="{FF2B5EF4-FFF2-40B4-BE49-F238E27FC236}">
              <a16:creationId xmlns:a16="http://schemas.microsoft.com/office/drawing/2014/main" id="{DD6029E0-EA72-4FC4-B71B-100022500741}"/>
            </a:ext>
          </a:extLst>
        </xdr:cNvPr>
        <xdr:cNvCxnSpPr/>
      </xdr:nvCxnSpPr>
      <xdr:spPr>
        <a:xfrm flipV="1">
          <a:off x="11071860" y="11727180"/>
          <a:ext cx="3253740" cy="441960"/>
        </a:xfrm>
        <a:prstGeom prst="bentConnector3">
          <a:avLst>
            <a:gd name="adj1" fmla="val -351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381000</xdr:colOff>
      <xdr:row>66</xdr:row>
      <xdr:rowOff>99060</xdr:rowOff>
    </xdr:from>
    <xdr:to>
      <xdr:col>20</xdr:col>
      <xdr:colOff>0</xdr:colOff>
      <xdr:row>69</xdr:row>
      <xdr:rowOff>167640</xdr:rowOff>
    </xdr:to>
    <xdr:cxnSp macro="">
      <xdr:nvCxnSpPr>
        <xdr:cNvPr id="6" name="Verbindingslijn: gebogen 5">
          <a:extLst>
            <a:ext uri="{FF2B5EF4-FFF2-40B4-BE49-F238E27FC236}">
              <a16:creationId xmlns:a16="http://schemas.microsoft.com/office/drawing/2014/main" id="{B8E53939-F973-49AD-A616-8D6AE9E69CC3}"/>
            </a:ext>
          </a:extLst>
        </xdr:cNvPr>
        <xdr:cNvCxnSpPr/>
      </xdr:nvCxnSpPr>
      <xdr:spPr>
        <a:xfrm flipV="1">
          <a:off x="12222480" y="11932920"/>
          <a:ext cx="2125980" cy="594360"/>
        </a:xfrm>
        <a:prstGeom prst="bentConnector3">
          <a:avLst>
            <a:gd name="adj1" fmla="val 896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838200</xdr:colOff>
      <xdr:row>69</xdr:row>
      <xdr:rowOff>0</xdr:rowOff>
    </xdr:from>
    <xdr:to>
      <xdr:col>6</xdr:col>
      <xdr:colOff>519430</xdr:colOff>
      <xdr:row>72</xdr:row>
      <xdr:rowOff>165100</xdr:rowOff>
    </xdr:to>
    <xdr:sp macro="" textlink="">
      <xdr:nvSpPr>
        <xdr:cNvPr id="2" name="Pijl: rechts 1">
          <a:extLst>
            <a:ext uri="{FF2B5EF4-FFF2-40B4-BE49-F238E27FC236}">
              <a16:creationId xmlns:a16="http://schemas.microsoft.com/office/drawing/2014/main" id="{A38E4FF4-A808-4291-B0AB-E05CA96A38D5}"/>
            </a:ext>
          </a:extLst>
        </xdr:cNvPr>
        <xdr:cNvSpPr/>
      </xdr:nvSpPr>
      <xdr:spPr>
        <a:xfrm>
          <a:off x="5509260" y="12359640"/>
          <a:ext cx="572770" cy="690880"/>
        </a:xfrm>
        <a:prstGeom prst="rightArrow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839470</xdr:colOff>
      <xdr:row>74</xdr:row>
      <xdr:rowOff>1270</xdr:rowOff>
    </xdr:from>
    <xdr:to>
      <xdr:col>6</xdr:col>
      <xdr:colOff>525780</xdr:colOff>
      <xdr:row>77</xdr:row>
      <xdr:rowOff>166370</xdr:rowOff>
    </xdr:to>
    <xdr:sp macro="" textlink="">
      <xdr:nvSpPr>
        <xdr:cNvPr id="3" name="Pijl: rechts 2">
          <a:extLst>
            <a:ext uri="{FF2B5EF4-FFF2-40B4-BE49-F238E27FC236}">
              <a16:creationId xmlns:a16="http://schemas.microsoft.com/office/drawing/2014/main" id="{15D87793-02C5-4696-9B03-3E2A483EC3CD}"/>
            </a:ext>
          </a:extLst>
        </xdr:cNvPr>
        <xdr:cNvSpPr/>
      </xdr:nvSpPr>
      <xdr:spPr>
        <a:xfrm>
          <a:off x="5510530" y="13244830"/>
          <a:ext cx="577850" cy="69088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28</xdr:col>
      <xdr:colOff>783590</xdr:colOff>
      <xdr:row>68</xdr:row>
      <xdr:rowOff>173990</xdr:rowOff>
    </xdr:from>
    <xdr:to>
      <xdr:col>29</xdr:col>
      <xdr:colOff>518160</xdr:colOff>
      <xdr:row>72</xdr:row>
      <xdr:rowOff>163830</xdr:rowOff>
    </xdr:to>
    <xdr:sp macro="" textlink="">
      <xdr:nvSpPr>
        <xdr:cNvPr id="5" name="Pijl: rechts 4">
          <a:extLst>
            <a:ext uri="{FF2B5EF4-FFF2-40B4-BE49-F238E27FC236}">
              <a16:creationId xmlns:a16="http://schemas.microsoft.com/office/drawing/2014/main" id="{DCDA5513-6664-4D83-8649-6374890C4A5A}"/>
            </a:ext>
          </a:extLst>
        </xdr:cNvPr>
        <xdr:cNvSpPr/>
      </xdr:nvSpPr>
      <xdr:spPr>
        <a:xfrm>
          <a:off x="19673570" y="12533630"/>
          <a:ext cx="534670" cy="690880"/>
        </a:xfrm>
        <a:prstGeom prst="rightArrow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26</xdr:col>
      <xdr:colOff>647700</xdr:colOff>
      <xdr:row>70</xdr:row>
      <xdr:rowOff>118110</xdr:rowOff>
    </xdr:from>
    <xdr:to>
      <xdr:col>28</xdr:col>
      <xdr:colOff>7620</xdr:colOff>
      <xdr:row>71</xdr:row>
      <xdr:rowOff>167640</xdr:rowOff>
    </xdr:to>
    <xdr:cxnSp macro="">
      <xdr:nvCxnSpPr>
        <xdr:cNvPr id="10" name="Rechte verbindingslijn met pijl 9">
          <a:extLst>
            <a:ext uri="{FF2B5EF4-FFF2-40B4-BE49-F238E27FC236}">
              <a16:creationId xmlns:a16="http://schemas.microsoft.com/office/drawing/2014/main" id="{411ECDDB-C459-435C-884D-F0803C47A658}"/>
            </a:ext>
          </a:extLst>
        </xdr:cNvPr>
        <xdr:cNvCxnSpPr/>
      </xdr:nvCxnSpPr>
      <xdr:spPr>
        <a:xfrm flipV="1">
          <a:off x="11239500" y="12828270"/>
          <a:ext cx="403860" cy="22479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655320</xdr:colOff>
      <xdr:row>73</xdr:row>
      <xdr:rowOff>15240</xdr:rowOff>
    </xdr:from>
    <xdr:to>
      <xdr:col>27</xdr:col>
      <xdr:colOff>373380</xdr:colOff>
      <xdr:row>75</xdr:row>
      <xdr:rowOff>137160</xdr:rowOff>
    </xdr:to>
    <xdr:cxnSp macro="">
      <xdr:nvCxnSpPr>
        <xdr:cNvPr id="12" name="Rechte verbindingslijn met pijl 11">
          <a:extLst>
            <a:ext uri="{FF2B5EF4-FFF2-40B4-BE49-F238E27FC236}">
              <a16:creationId xmlns:a16="http://schemas.microsoft.com/office/drawing/2014/main" id="{79AE9767-ADC5-47FC-BB4D-612D6B28B743}"/>
            </a:ext>
          </a:extLst>
        </xdr:cNvPr>
        <xdr:cNvCxnSpPr/>
      </xdr:nvCxnSpPr>
      <xdr:spPr>
        <a:xfrm>
          <a:off x="11247120" y="13251180"/>
          <a:ext cx="381000" cy="4800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0</xdr:colOff>
      <xdr:row>74</xdr:row>
      <xdr:rowOff>10160</xdr:rowOff>
    </xdr:from>
    <xdr:to>
      <xdr:col>29</xdr:col>
      <xdr:colOff>539750</xdr:colOff>
      <xdr:row>78</xdr:row>
      <xdr:rowOff>0</xdr:rowOff>
    </xdr:to>
    <xdr:sp macro="" textlink="">
      <xdr:nvSpPr>
        <xdr:cNvPr id="13" name="Pijl: rechts 12">
          <a:extLst>
            <a:ext uri="{FF2B5EF4-FFF2-40B4-BE49-F238E27FC236}">
              <a16:creationId xmlns:a16="http://schemas.microsoft.com/office/drawing/2014/main" id="{2E1FFC32-7409-46B8-8414-759C15FB8686}"/>
            </a:ext>
          </a:extLst>
        </xdr:cNvPr>
        <xdr:cNvSpPr/>
      </xdr:nvSpPr>
      <xdr:spPr>
        <a:xfrm>
          <a:off x="19690080" y="13428980"/>
          <a:ext cx="539750" cy="69088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28</xdr:col>
      <xdr:colOff>457200</xdr:colOff>
      <xdr:row>77</xdr:row>
      <xdr:rowOff>12700</xdr:rowOff>
    </xdr:from>
    <xdr:to>
      <xdr:col>31</xdr:col>
      <xdr:colOff>469900</xdr:colOff>
      <xdr:row>80</xdr:row>
      <xdr:rowOff>101600</xdr:rowOff>
    </xdr:to>
    <xdr:cxnSp macro="">
      <xdr:nvCxnSpPr>
        <xdr:cNvPr id="14" name="Verbindingslijn: gebogen 13">
          <a:extLst>
            <a:ext uri="{FF2B5EF4-FFF2-40B4-BE49-F238E27FC236}">
              <a16:creationId xmlns:a16="http://schemas.microsoft.com/office/drawing/2014/main" id="{64BF1857-2168-41ED-8904-0CA90024B717}"/>
            </a:ext>
          </a:extLst>
        </xdr:cNvPr>
        <xdr:cNvCxnSpPr/>
      </xdr:nvCxnSpPr>
      <xdr:spPr>
        <a:xfrm>
          <a:off x="12092940" y="13957300"/>
          <a:ext cx="1849120" cy="614680"/>
        </a:xfrm>
        <a:prstGeom prst="bentConnector3">
          <a:avLst>
            <a:gd name="adj1" fmla="val 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342900</xdr:colOff>
      <xdr:row>78</xdr:row>
      <xdr:rowOff>0</xdr:rowOff>
    </xdr:from>
    <xdr:to>
      <xdr:col>31</xdr:col>
      <xdr:colOff>464820</xdr:colOff>
      <xdr:row>81</xdr:row>
      <xdr:rowOff>91440</xdr:rowOff>
    </xdr:to>
    <xdr:cxnSp macro="">
      <xdr:nvCxnSpPr>
        <xdr:cNvPr id="15" name="Verbindingslijn: gebogen 14">
          <a:extLst>
            <a:ext uri="{FF2B5EF4-FFF2-40B4-BE49-F238E27FC236}">
              <a16:creationId xmlns:a16="http://schemas.microsoft.com/office/drawing/2014/main" id="{E04FA7D7-8E3D-4146-A568-9A37BB260F2C}"/>
            </a:ext>
          </a:extLst>
        </xdr:cNvPr>
        <xdr:cNvCxnSpPr/>
      </xdr:nvCxnSpPr>
      <xdr:spPr>
        <a:xfrm>
          <a:off x="10934700" y="14119860"/>
          <a:ext cx="3002280" cy="617220"/>
        </a:xfrm>
        <a:prstGeom prst="bentConnector3">
          <a:avLst>
            <a:gd name="adj1" fmla="val 588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12700</xdr:colOff>
      <xdr:row>79</xdr:row>
      <xdr:rowOff>76200</xdr:rowOff>
    </xdr:from>
    <xdr:to>
      <xdr:col>31</xdr:col>
      <xdr:colOff>450850</xdr:colOff>
      <xdr:row>79</xdr:row>
      <xdr:rowOff>76200</xdr:rowOff>
    </xdr:to>
    <xdr:cxnSp macro="">
      <xdr:nvCxnSpPr>
        <xdr:cNvPr id="17" name="Rechte verbindingslijn met pijl 16">
          <a:extLst>
            <a:ext uri="{FF2B5EF4-FFF2-40B4-BE49-F238E27FC236}">
              <a16:creationId xmlns:a16="http://schemas.microsoft.com/office/drawing/2014/main" id="{DD2F0DE0-1CC5-4857-BF14-7CD0167B1B4D}"/>
            </a:ext>
          </a:extLst>
        </xdr:cNvPr>
        <xdr:cNvCxnSpPr/>
      </xdr:nvCxnSpPr>
      <xdr:spPr>
        <a:xfrm>
          <a:off x="13484860" y="1437132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12700</xdr:colOff>
      <xdr:row>76</xdr:row>
      <xdr:rowOff>88900</xdr:rowOff>
    </xdr:from>
    <xdr:to>
      <xdr:col>31</xdr:col>
      <xdr:colOff>450850</xdr:colOff>
      <xdr:row>76</xdr:row>
      <xdr:rowOff>88900</xdr:rowOff>
    </xdr:to>
    <xdr:cxnSp macro="">
      <xdr:nvCxnSpPr>
        <xdr:cNvPr id="18" name="Rechte verbindingslijn met pijl 17">
          <a:extLst>
            <a:ext uri="{FF2B5EF4-FFF2-40B4-BE49-F238E27FC236}">
              <a16:creationId xmlns:a16="http://schemas.microsoft.com/office/drawing/2014/main" id="{FE580616-BC5E-4D91-8AEB-46E0559EACFA}"/>
            </a:ext>
          </a:extLst>
        </xdr:cNvPr>
        <xdr:cNvCxnSpPr/>
      </xdr:nvCxnSpPr>
      <xdr:spPr>
        <a:xfrm>
          <a:off x="13484860" y="1385824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6350</xdr:colOff>
      <xdr:row>70</xdr:row>
      <xdr:rowOff>76200</xdr:rowOff>
    </xdr:from>
    <xdr:to>
      <xdr:col>31</xdr:col>
      <xdr:colOff>444500</xdr:colOff>
      <xdr:row>70</xdr:row>
      <xdr:rowOff>76200</xdr:rowOff>
    </xdr:to>
    <xdr:cxnSp macro="">
      <xdr:nvCxnSpPr>
        <xdr:cNvPr id="20" name="Rechte verbindingslijn met pijl 19">
          <a:extLst>
            <a:ext uri="{FF2B5EF4-FFF2-40B4-BE49-F238E27FC236}">
              <a16:creationId xmlns:a16="http://schemas.microsoft.com/office/drawing/2014/main" id="{743EC641-B3E3-456B-BEC7-5DF5251A54D2}"/>
            </a:ext>
          </a:extLst>
        </xdr:cNvPr>
        <xdr:cNvCxnSpPr/>
      </xdr:nvCxnSpPr>
      <xdr:spPr>
        <a:xfrm>
          <a:off x="13478510" y="1278636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450850</xdr:colOff>
      <xdr:row>71</xdr:row>
      <xdr:rowOff>171450</xdr:rowOff>
    </xdr:from>
    <xdr:to>
      <xdr:col>29</xdr:col>
      <xdr:colOff>1270</xdr:colOff>
      <xdr:row>75</xdr:row>
      <xdr:rowOff>6350</xdr:rowOff>
    </xdr:to>
    <xdr:cxnSp macro="">
      <xdr:nvCxnSpPr>
        <xdr:cNvPr id="21" name="Rechte verbindingslijn met pijl 20">
          <a:extLst>
            <a:ext uri="{FF2B5EF4-FFF2-40B4-BE49-F238E27FC236}">
              <a16:creationId xmlns:a16="http://schemas.microsoft.com/office/drawing/2014/main" id="{BEC66205-16E2-4BAE-897F-3C057CBC6F04}"/>
            </a:ext>
          </a:extLst>
        </xdr:cNvPr>
        <xdr:cNvCxnSpPr/>
      </xdr:nvCxnSpPr>
      <xdr:spPr>
        <a:xfrm flipV="1">
          <a:off x="12086590" y="13056870"/>
          <a:ext cx="388620" cy="5435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194310</xdr:colOff>
      <xdr:row>72</xdr:row>
      <xdr:rowOff>137160</xdr:rowOff>
    </xdr:from>
    <xdr:to>
      <xdr:col>30</xdr:col>
      <xdr:colOff>198120</xdr:colOff>
      <xdr:row>73</xdr:row>
      <xdr:rowOff>160020</xdr:rowOff>
    </xdr:to>
    <xdr:cxnSp macro="">
      <xdr:nvCxnSpPr>
        <xdr:cNvPr id="23" name="Rechte verbindingslijn met pijl 22">
          <a:extLst>
            <a:ext uri="{FF2B5EF4-FFF2-40B4-BE49-F238E27FC236}">
              <a16:creationId xmlns:a16="http://schemas.microsoft.com/office/drawing/2014/main" id="{01979487-0FEC-4621-B857-9B6CAD51D84B}"/>
            </a:ext>
          </a:extLst>
        </xdr:cNvPr>
        <xdr:cNvCxnSpPr/>
      </xdr:nvCxnSpPr>
      <xdr:spPr>
        <a:xfrm flipH="1" flipV="1">
          <a:off x="13270230" y="13197840"/>
          <a:ext cx="3810" cy="19812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396240</xdr:colOff>
      <xdr:row>65</xdr:row>
      <xdr:rowOff>91440</xdr:rowOff>
    </xdr:from>
    <xdr:to>
      <xdr:col>31</xdr:col>
      <xdr:colOff>533400</xdr:colOff>
      <xdr:row>68</xdr:row>
      <xdr:rowOff>7620</xdr:rowOff>
    </xdr:to>
    <xdr:cxnSp macro="">
      <xdr:nvCxnSpPr>
        <xdr:cNvPr id="24" name="Verbindingslijn: gebogen 23">
          <a:extLst>
            <a:ext uri="{FF2B5EF4-FFF2-40B4-BE49-F238E27FC236}">
              <a16:creationId xmlns:a16="http://schemas.microsoft.com/office/drawing/2014/main" id="{5D4FD571-359B-4B71-A87C-656413A53457}"/>
            </a:ext>
          </a:extLst>
        </xdr:cNvPr>
        <xdr:cNvCxnSpPr/>
      </xdr:nvCxnSpPr>
      <xdr:spPr>
        <a:xfrm flipV="1">
          <a:off x="10988040" y="11925300"/>
          <a:ext cx="3017520" cy="441960"/>
        </a:xfrm>
        <a:prstGeom prst="bentConnector3">
          <a:avLst>
            <a:gd name="adj1" fmla="val -351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381000</xdr:colOff>
      <xdr:row>66</xdr:row>
      <xdr:rowOff>99060</xdr:rowOff>
    </xdr:from>
    <xdr:to>
      <xdr:col>32</xdr:col>
      <xdr:colOff>0</xdr:colOff>
      <xdr:row>69</xdr:row>
      <xdr:rowOff>167640</xdr:rowOff>
    </xdr:to>
    <xdr:cxnSp macro="">
      <xdr:nvCxnSpPr>
        <xdr:cNvPr id="28" name="Verbindingslijn: gebogen 27">
          <a:extLst>
            <a:ext uri="{FF2B5EF4-FFF2-40B4-BE49-F238E27FC236}">
              <a16:creationId xmlns:a16="http://schemas.microsoft.com/office/drawing/2014/main" id="{300A71E0-52D2-48CE-A70F-4F215AE05D34}"/>
            </a:ext>
          </a:extLst>
        </xdr:cNvPr>
        <xdr:cNvCxnSpPr/>
      </xdr:nvCxnSpPr>
      <xdr:spPr>
        <a:xfrm flipV="1">
          <a:off x="12016740" y="12108180"/>
          <a:ext cx="2011680" cy="594360"/>
        </a:xfrm>
        <a:prstGeom prst="bentConnector3">
          <a:avLst>
            <a:gd name="adj1" fmla="val 896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177800</xdr:colOff>
      <xdr:row>11</xdr:row>
      <xdr:rowOff>66675</xdr:rowOff>
    </xdr:from>
    <xdr:to>
      <xdr:col>4</xdr:col>
      <xdr:colOff>565150</xdr:colOff>
      <xdr:row>26</xdr:row>
      <xdr:rowOff>142875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C83E213D-4B32-1898-3AAD-E70A5196CF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104774</xdr:rowOff>
    </xdr:from>
    <xdr:to>
      <xdr:col>3</xdr:col>
      <xdr:colOff>361950</xdr:colOff>
      <xdr:row>54</xdr:row>
      <xdr:rowOff>95249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081612C0-9C8A-63F3-6935-C7EC48952A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920750</xdr:colOff>
      <xdr:row>11</xdr:row>
      <xdr:rowOff>76200</xdr:rowOff>
    </xdr:from>
    <xdr:to>
      <xdr:col>10</xdr:col>
      <xdr:colOff>495300</xdr:colOff>
      <xdr:row>26</xdr:row>
      <xdr:rowOff>152400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15DA62F-FDE4-451F-8E85-7867BD9A4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74</xdr:row>
      <xdr:rowOff>127000</xdr:rowOff>
    </xdr:from>
    <xdr:to>
      <xdr:col>5</xdr:col>
      <xdr:colOff>889000</xdr:colOff>
      <xdr:row>92</xdr:row>
      <xdr:rowOff>15875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565A293-A4D5-464A-B159-770D37201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113</xdr:row>
      <xdr:rowOff>0</xdr:rowOff>
    </xdr:from>
    <xdr:to>
      <xdr:col>5</xdr:col>
      <xdr:colOff>889000</xdr:colOff>
      <xdr:row>134</xdr:row>
      <xdr:rowOff>12700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358BF70-72A0-46E5-A289-EB1B13491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169</xdr:row>
      <xdr:rowOff>0</xdr:rowOff>
    </xdr:from>
    <xdr:to>
      <xdr:col>7</xdr:col>
      <xdr:colOff>260350</xdr:colOff>
      <xdr:row>186</xdr:row>
      <xdr:rowOff>66675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A62610CB-5839-4F9C-8256-246FC481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508000</xdr:colOff>
      <xdr:row>38</xdr:row>
      <xdr:rowOff>152400</xdr:rowOff>
    </xdr:from>
    <xdr:to>
      <xdr:col>6</xdr:col>
      <xdr:colOff>812800</xdr:colOff>
      <xdr:row>54</xdr:row>
      <xdr:rowOff>142875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C81BD483-3353-4441-BB0C-B5E78BB50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eron\Dropbox\1.%20LOPEND\24217%20Model%20RA-VSV\Werkdocumenten%20leidraad\cirkels.xlsx" TargetMode="External"/><Relationship Id="rId1" Type="http://schemas.openxmlformats.org/officeDocument/2006/relationships/externalLinkPath" Target="file:///C:\Users\merei\Dropbox\1.%20Lopend\24217%20Model%20RA-VSV\Werkdocumenten%20leidraad\cirkel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eron\Dropbox\1.%20LOPEND\24221%20RA%20Zuidkennemerland\LPBL%20Tool%20Regio-analyse%20v.1.1%20ZK%20en%20IJm.xlsx" TargetMode="External"/><Relationship Id="rId1" Type="http://schemas.openxmlformats.org/officeDocument/2006/relationships/externalLinkPath" Target="file:///C:\Users\veron\Dropbox\1.%20LOPEND\24221%20RA%20Zuidkennemerland\LPBL%20Tool%20Regio-analyse%20v.1.1%20ZK%20en%20IJm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eron\Dropbox\1.%20LOPEND\24217%20Model%20RA-VSV\Data%20info%20RMC%20en%20gemeenten\20240503_NEETs_2021-2022.xlsx" TargetMode="External"/><Relationship Id="rId1" Type="http://schemas.openxmlformats.org/officeDocument/2006/relationships/externalLinkPath" Target="file:///C:\Users\merei\Dropbox\1.%20Lopend\24217%20Model%20RA-VSV\Data%20info%20RMC%20en%20gemeenten\20240503_NEETs_2021-2022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eron\Dropbox\1.%20LOPEND\24217%20Model%20RA-VSV\Info%20RMC-gemeenten.xlsx" TargetMode="External"/><Relationship Id="rId1" Type="http://schemas.openxmlformats.org/officeDocument/2006/relationships/externalLinkPath" Target="file:///C:\Users\merei\Dropbox\1.%20Lopend\24217%20Model%20RA-VSV\Info%20RMC-gemeente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lad1"/>
    </sheetNames>
    <sheetDataSet>
      <sheetData sheetId="0">
        <row r="1">
          <cell r="D1" t="str">
            <v>% stedelijkheid obv bev.di</v>
          </cell>
        </row>
        <row r="2">
          <cell r="B2" t="str">
            <v>MC13</v>
          </cell>
          <cell r="C2">
            <v>7.6933482810164433E-2</v>
          </cell>
          <cell r="D2">
            <v>4.9095946529391123E-2</v>
          </cell>
        </row>
        <row r="3">
          <cell r="B3" t="str">
            <v>MC21</v>
          </cell>
          <cell r="C3">
            <v>0.12451224823081108</v>
          </cell>
          <cell r="D3">
            <v>0.76001907831307713</v>
          </cell>
        </row>
        <row r="4">
          <cell r="B4" t="str">
            <v>MC41</v>
          </cell>
          <cell r="C4">
            <v>0.10855165069222578</v>
          </cell>
          <cell r="D4">
            <v>0.203819903278703</v>
          </cell>
        </row>
        <row r="5">
          <cell r="B5" t="str">
            <v>MC03</v>
          </cell>
          <cell r="C5">
            <v>0.13305904288377873</v>
          </cell>
          <cell r="D5">
            <v>0.16624474861508468</v>
          </cell>
        </row>
        <row r="6">
          <cell r="B6" t="str">
            <v>MC16</v>
          </cell>
          <cell r="C6">
            <v>7.1616709417368987E-2</v>
          </cell>
          <cell r="D6">
            <v>0.26903265978480101</v>
          </cell>
        </row>
        <row r="7">
          <cell r="B7" t="str">
            <v>MC18</v>
          </cell>
          <cell r="C7">
            <v>8.8996996996996994E-2</v>
          </cell>
          <cell r="D7">
            <v>0.2053899188719033</v>
          </cell>
        </row>
        <row r="8">
          <cell r="B8" t="str">
            <v>MC04</v>
          </cell>
          <cell r="C8">
            <v>0.11325721561969442</v>
          </cell>
          <cell r="D8">
            <v>4.8962263609021471E-2</v>
          </cell>
        </row>
        <row r="9">
          <cell r="B9" t="str">
            <v>MC06</v>
          </cell>
          <cell r="C9">
            <v>9.4638811513463345E-2</v>
          </cell>
          <cell r="D9">
            <v>2.7868978426653684E-2</v>
          </cell>
        </row>
        <row r="10">
          <cell r="B10" t="str">
            <v>MC38</v>
          </cell>
          <cell r="C10">
            <v>8.2729029424681605E-2</v>
          </cell>
          <cell r="D10">
            <v>7.7648790568287829E-2</v>
          </cell>
        </row>
        <row r="11">
          <cell r="B11" t="str">
            <v>MC39</v>
          </cell>
          <cell r="C11">
            <v>0.11708254545454544</v>
          </cell>
          <cell r="D11">
            <v>0.27878101376145559</v>
          </cell>
        </row>
        <row r="12">
          <cell r="B12" t="str">
            <v>MC20</v>
          </cell>
          <cell r="C12">
            <v>8.1689090909090892E-2</v>
          </cell>
          <cell r="D12">
            <v>0.33377609210903397</v>
          </cell>
        </row>
        <row r="13">
          <cell r="B13" t="str">
            <v>MC28</v>
          </cell>
          <cell r="C13">
            <v>0.11935918202065197</v>
          </cell>
          <cell r="D13">
            <v>1</v>
          </cell>
        </row>
        <row r="14">
          <cell r="B14" t="str">
            <v>MC10</v>
          </cell>
          <cell r="C14">
            <v>7.6517962466487927E-2</v>
          </cell>
          <cell r="D14">
            <v>8.2652396034523457E-2</v>
          </cell>
        </row>
        <row r="15">
          <cell r="B15" t="str">
            <v>MC23</v>
          </cell>
          <cell r="C15">
            <v>7.8485175202156338E-2</v>
          </cell>
          <cell r="D15">
            <v>9.1080380942844472E-2</v>
          </cell>
        </row>
        <row r="16">
          <cell r="B16" t="str">
            <v>MC35</v>
          </cell>
          <cell r="C16">
            <v>9.2710412147505417E-2</v>
          </cell>
          <cell r="D16">
            <v>0.23601264098004793</v>
          </cell>
        </row>
        <row r="17">
          <cell r="B17" t="str">
            <v>MC07</v>
          </cell>
          <cell r="C17">
            <v>7.8268867924528293E-2</v>
          </cell>
          <cell r="D17">
            <v>5.7495874001896E-2</v>
          </cell>
        </row>
        <row r="18">
          <cell r="B18" t="str">
            <v>MC02</v>
          </cell>
          <cell r="C18">
            <v>0.10230714285714285</v>
          </cell>
          <cell r="D18">
            <v>0</v>
          </cell>
        </row>
        <row r="19">
          <cell r="B19" t="str">
            <v>MC24</v>
          </cell>
          <cell r="C19">
            <v>7.5652923538230887E-2</v>
          </cell>
          <cell r="D19">
            <v>0.19645971025492734</v>
          </cell>
        </row>
        <row r="20">
          <cell r="B20" t="str">
            <v>MC36</v>
          </cell>
          <cell r="C20">
            <v>7.2775253407899337E-2</v>
          </cell>
          <cell r="D20">
            <v>0.11959435592181773</v>
          </cell>
        </row>
        <row r="21">
          <cell r="B21" t="str">
            <v>MC17</v>
          </cell>
          <cell r="C21">
            <v>6.4873449131513661E-2</v>
          </cell>
          <cell r="D21">
            <v>8.0202687106166723E-2</v>
          </cell>
        </row>
        <row r="22">
          <cell r="B22" t="str">
            <v>MC31</v>
          </cell>
          <cell r="C22">
            <v>7.1462833099579237E-2</v>
          </cell>
          <cell r="D22">
            <v>2.381729776472219E-2</v>
          </cell>
        </row>
        <row r="23">
          <cell r="B23" t="str">
            <v>MC01</v>
          </cell>
          <cell r="C23">
            <v>0.1163377049180328</v>
          </cell>
          <cell r="D23">
            <v>1.984295527577843E-2</v>
          </cell>
        </row>
        <row r="24">
          <cell r="B24" t="str">
            <v>MC40</v>
          </cell>
          <cell r="C24">
            <v>0.11251584022038567</v>
          </cell>
          <cell r="D24">
            <v>0.42955546943769979</v>
          </cell>
        </row>
        <row r="25">
          <cell r="B25" t="str">
            <v>MC29</v>
          </cell>
          <cell r="C25">
            <v>0.13176803776129467</v>
          </cell>
          <cell r="D25">
            <v>0.56130474572538391</v>
          </cell>
        </row>
        <row r="26">
          <cell r="B26" t="str">
            <v>MC15</v>
          </cell>
          <cell r="C26">
            <v>6.6605647517039929E-2</v>
          </cell>
          <cell r="D26">
            <v>9.1638649049217868E-2</v>
          </cell>
        </row>
        <row r="27">
          <cell r="B27" t="str">
            <v>MC11</v>
          </cell>
          <cell r="C27">
            <v>8.9703628002043956E-2</v>
          </cell>
          <cell r="D27">
            <v>8.9218589526016343E-2</v>
          </cell>
        </row>
        <row r="28">
          <cell r="B28" t="str">
            <v>MC12</v>
          </cell>
          <cell r="C28">
            <v>0.10216566716641681</v>
          </cell>
          <cell r="D28">
            <v>0.1455187262433647</v>
          </cell>
        </row>
        <row r="29">
          <cell r="B29" t="str">
            <v>MC19</v>
          </cell>
          <cell r="C29">
            <v>8.1216928657799267E-2</v>
          </cell>
          <cell r="D29">
            <v>0.41240339849999302</v>
          </cell>
        </row>
        <row r="30">
          <cell r="B30" t="str">
            <v>MC32</v>
          </cell>
          <cell r="C30">
            <v>9.723674242424242E-2</v>
          </cell>
          <cell r="D30">
            <v>0.18138459477619664</v>
          </cell>
        </row>
        <row r="31">
          <cell r="B31" t="str">
            <v>MC34</v>
          </cell>
          <cell r="C31">
            <v>8.1418093699515359E-2</v>
          </cell>
          <cell r="D31">
            <v>0.13973348420083087</v>
          </cell>
        </row>
        <row r="32">
          <cell r="B32" t="str">
            <v>MC22</v>
          </cell>
          <cell r="C32">
            <v>7.6448537378114842E-2</v>
          </cell>
          <cell r="D32">
            <v>0.34161574108484966</v>
          </cell>
        </row>
        <row r="33">
          <cell r="B33" t="str">
            <v>MC33</v>
          </cell>
          <cell r="C33">
            <v>7.9342553191489362E-2</v>
          </cell>
          <cell r="D33">
            <v>7.2250617685999932E-3</v>
          </cell>
        </row>
        <row r="34">
          <cell r="B34" t="str">
            <v>MC26</v>
          </cell>
          <cell r="C34">
            <v>7.4161599999999994E-2</v>
          </cell>
          <cell r="D34">
            <v>0.61415077640852078</v>
          </cell>
        </row>
        <row r="35">
          <cell r="B35" t="str">
            <v>MC27</v>
          </cell>
          <cell r="C35">
            <v>6.8665228113440197E-2</v>
          </cell>
          <cell r="D35">
            <v>0.28505181735545249</v>
          </cell>
        </row>
        <row r="36">
          <cell r="B36" t="str">
            <v>MC30</v>
          </cell>
          <cell r="C36">
            <v>8.2195320447609355E-2</v>
          </cell>
          <cell r="D36">
            <v>0.31300721234062645</v>
          </cell>
        </row>
        <row r="37">
          <cell r="B37" t="str">
            <v>MC25</v>
          </cell>
          <cell r="C37">
            <v>8.6343057176196045E-2</v>
          </cell>
          <cell r="D37">
            <v>0.70008409950921735</v>
          </cell>
        </row>
        <row r="38">
          <cell r="B38" t="str">
            <v>MC37</v>
          </cell>
          <cell r="C38">
            <v>8.2339693553050014E-2</v>
          </cell>
          <cell r="D38">
            <v>0.26906402629160497</v>
          </cell>
        </row>
        <row r="39">
          <cell r="B39" t="str">
            <v>MC08</v>
          </cell>
          <cell r="C39">
            <v>9.9807277628032348E-2</v>
          </cell>
          <cell r="D39">
            <v>2.4206629181699274E-2</v>
          </cell>
        </row>
        <row r="40">
          <cell r="B40" t="str">
            <v>MC09</v>
          </cell>
          <cell r="C40">
            <v>8.1559176672384215E-2</v>
          </cell>
          <cell r="D40">
            <v>5.2170174249508358E-2</v>
          </cell>
        </row>
        <row r="41">
          <cell r="B41" t="str">
            <v>MC05</v>
          </cell>
          <cell r="C41">
            <v>8.7799027552674228E-2</v>
          </cell>
          <cell r="D41">
            <v>6.4497605162137294E-3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anpassingen"/>
      <sheetName val="Selectie Benchmark Regio"/>
      <sheetName val="Grafiek selectie"/>
      <sheetName val="Selectie Benchmark Gemeenten"/>
      <sheetName val="Grafiek selectie (2)"/>
      <sheetName val="RMC info"/>
      <sheetName val="gemeenten info"/>
      <sheetName val="0. VSV &amp; benchmark"/>
      <sheetName val="I. Scholen"/>
      <sheetName val="II. VSV"/>
      <sheetName val="II. VSV t.o.v. Problematiek"/>
      <sheetName val="III. Stroomschema"/>
      <sheetName val="IV. DSP"/>
      <sheetName val="V. JWL"/>
      <sheetName val="RMC-indeling"/>
    </sheetNames>
    <sheetDataSet>
      <sheetData sheetId="0"/>
      <sheetData sheetId="1"/>
      <sheetData sheetId="2"/>
      <sheetData sheetId="3"/>
      <sheetData sheetId="4">
        <row r="29">
          <cell r="E29" t="str">
            <v>% stedelijkheid</v>
          </cell>
        </row>
      </sheetData>
      <sheetData sheetId="5">
        <row r="10">
          <cell r="B10" t="str">
            <v>MC13</v>
          </cell>
        </row>
      </sheetData>
      <sheetData sheetId="6">
        <row r="9">
          <cell r="A9" t="str">
            <v>Aa en Hunze</v>
          </cell>
          <cell r="B9" t="str">
            <v>Noord-enMiddenDrenthe</v>
          </cell>
          <cell r="C9" t="str">
            <v>MC07</v>
          </cell>
          <cell r="D9">
            <v>0.7</v>
          </cell>
          <cell r="E9">
            <v>11100</v>
          </cell>
          <cell r="F9">
            <v>6.7000000000000004E-2</v>
          </cell>
          <cell r="G9">
            <v>0</v>
          </cell>
          <cell r="H9">
            <v>25579</v>
          </cell>
          <cell r="I9">
            <v>93</v>
          </cell>
          <cell r="J9">
            <v>1.0612855007473842E-2</v>
          </cell>
          <cell r="K9">
            <v>0</v>
          </cell>
          <cell r="L9">
            <v>0</v>
          </cell>
          <cell r="M9">
            <v>0.13089622641509435</v>
          </cell>
        </row>
        <row r="10">
          <cell r="A10" t="str">
            <v>Aalsmeer</v>
          </cell>
          <cell r="B10" t="str">
            <v>AgglomeratieAmsterdam</v>
          </cell>
          <cell r="C10" t="str">
            <v>MC21</v>
          </cell>
          <cell r="D10">
            <v>0.7</v>
          </cell>
          <cell r="E10">
            <v>13200</v>
          </cell>
          <cell r="F10">
            <v>5.4000000000000006E-2</v>
          </cell>
          <cell r="G10">
            <v>0</v>
          </cell>
          <cell r="H10">
            <v>32452</v>
          </cell>
          <cell r="I10">
            <v>1615</v>
          </cell>
          <cell r="J10">
            <v>0.23811659192825113</v>
          </cell>
          <cell r="K10">
            <v>1</v>
          </cell>
          <cell r="L10">
            <v>0</v>
          </cell>
          <cell r="M10">
            <v>1.7964071856287425E-2</v>
          </cell>
        </row>
        <row r="11">
          <cell r="A11" t="str">
            <v>Aalten</v>
          </cell>
          <cell r="B11" t="str">
            <v>Achterhoek</v>
          </cell>
          <cell r="C11" t="str">
            <v>MC13</v>
          </cell>
          <cell r="D11">
            <v>0.7</v>
          </cell>
          <cell r="E11">
            <v>11400</v>
          </cell>
          <cell r="F11">
            <v>6.3E-2</v>
          </cell>
          <cell r="G11">
            <v>0</v>
          </cell>
          <cell r="H11">
            <v>27100</v>
          </cell>
          <cell r="I11">
            <v>281</v>
          </cell>
          <cell r="J11">
            <v>3.8714499252615844E-2</v>
          </cell>
          <cell r="K11">
            <v>0</v>
          </cell>
          <cell r="L11">
            <v>0</v>
          </cell>
          <cell r="M11">
            <v>8.520179372197309E-2</v>
          </cell>
        </row>
        <row r="12">
          <cell r="A12" t="str">
            <v>Achtkarspelen</v>
          </cell>
          <cell r="B12" t="str">
            <v>Friesland-Oost('deFrieseWouden')</v>
          </cell>
          <cell r="C12" t="str">
            <v>MC06</v>
          </cell>
          <cell r="D12">
            <v>1.2</v>
          </cell>
          <cell r="E12">
            <v>11700</v>
          </cell>
          <cell r="F12">
            <v>0.10300000000000001</v>
          </cell>
          <cell r="G12">
            <v>1</v>
          </cell>
          <cell r="H12">
            <v>27954</v>
          </cell>
          <cell r="I12">
            <v>274</v>
          </cell>
          <cell r="J12">
            <v>3.766816143497758E-2</v>
          </cell>
          <cell r="K12">
            <v>0</v>
          </cell>
          <cell r="L12">
            <v>0</v>
          </cell>
          <cell r="M12">
            <v>0.10863509749303621</v>
          </cell>
        </row>
        <row r="13">
          <cell r="A13" t="str">
            <v>Alblasserdam</v>
          </cell>
          <cell r="B13" t="str">
            <v>Zuid-Holland-Zuid</v>
          </cell>
          <cell r="C13" t="str">
            <v>MC30</v>
          </cell>
          <cell r="D13">
            <v>0.7</v>
          </cell>
          <cell r="E13">
            <v>8100</v>
          </cell>
          <cell r="F13">
            <v>0.08</v>
          </cell>
          <cell r="G13">
            <v>0</v>
          </cell>
          <cell r="H13">
            <v>20087</v>
          </cell>
          <cell r="I13">
            <v>2290</v>
          </cell>
          <cell r="J13">
            <v>0.33901345291479823</v>
          </cell>
          <cell r="K13">
            <v>1</v>
          </cell>
          <cell r="L13">
            <v>0</v>
          </cell>
          <cell r="M13">
            <v>4.1200406917599186E-2</v>
          </cell>
        </row>
        <row r="14">
          <cell r="A14" t="str">
            <v>Albrandswaard</v>
          </cell>
          <cell r="B14" t="str">
            <v>Rijnmond</v>
          </cell>
          <cell r="C14" t="str">
            <v>MC29</v>
          </cell>
          <cell r="D14">
            <v>0.6</v>
          </cell>
          <cell r="E14">
            <v>10300</v>
          </cell>
          <cell r="F14">
            <v>5.5E-2</v>
          </cell>
          <cell r="G14">
            <v>0</v>
          </cell>
          <cell r="H14">
            <v>25934</v>
          </cell>
          <cell r="I14">
            <v>1197</v>
          </cell>
          <cell r="J14">
            <v>0.17563527653213751</v>
          </cell>
          <cell r="K14">
            <v>0</v>
          </cell>
          <cell r="L14">
            <v>0</v>
          </cell>
          <cell r="M14">
            <v>1.7363452461227242E-2</v>
          </cell>
        </row>
        <row r="15">
          <cell r="A15" t="str">
            <v>Alkmaar</v>
          </cell>
          <cell r="B15" t="str">
            <v>Noord-Kennemerland</v>
          </cell>
          <cell r="C15" t="str">
            <v>MC24</v>
          </cell>
          <cell r="D15">
            <v>5.0999999999999996</v>
          </cell>
          <cell r="E15">
            <v>51600</v>
          </cell>
          <cell r="F15">
            <v>9.8000000000000004E-2</v>
          </cell>
          <cell r="G15">
            <v>1</v>
          </cell>
          <cell r="H15">
            <v>110783</v>
          </cell>
          <cell r="I15">
            <v>1004</v>
          </cell>
          <cell r="J15">
            <v>0.14678624813153962</v>
          </cell>
          <cell r="K15">
            <v>0</v>
          </cell>
          <cell r="L15">
            <v>1</v>
          </cell>
          <cell r="M15">
            <v>0.38680659670164919</v>
          </cell>
        </row>
        <row r="16">
          <cell r="A16" t="str">
            <v>Almelo</v>
          </cell>
          <cell r="B16" t="str">
            <v>Twente</v>
          </cell>
          <cell r="C16" t="str">
            <v>MC12</v>
          </cell>
          <cell r="D16">
            <v>4.5</v>
          </cell>
          <cell r="E16">
            <v>32000</v>
          </cell>
          <cell r="F16">
            <v>0.14000000000000001</v>
          </cell>
          <cell r="G16">
            <v>0</v>
          </cell>
          <cell r="H16">
            <v>73155</v>
          </cell>
          <cell r="I16">
            <v>1089</v>
          </cell>
          <cell r="J16">
            <v>0.15949177877428999</v>
          </cell>
          <cell r="K16">
            <v>0</v>
          </cell>
          <cell r="L16">
            <v>0</v>
          </cell>
          <cell r="M16">
            <v>0.1199400299850075</v>
          </cell>
        </row>
        <row r="17">
          <cell r="A17" t="str">
            <v>Almere</v>
          </cell>
          <cell r="B17" t="str">
            <v>Flevoland</v>
          </cell>
          <cell r="C17" t="str">
            <v>MC18</v>
          </cell>
          <cell r="D17">
            <v>8</v>
          </cell>
          <cell r="E17">
            <v>88800</v>
          </cell>
          <cell r="F17">
            <v>0.09</v>
          </cell>
          <cell r="G17">
            <v>1</v>
          </cell>
          <cell r="H17">
            <v>217828</v>
          </cell>
          <cell r="I17">
            <v>1686</v>
          </cell>
          <cell r="J17">
            <v>0.24872944693572496</v>
          </cell>
          <cell r="K17">
            <v>1</v>
          </cell>
          <cell r="L17">
            <v>1</v>
          </cell>
          <cell r="M17">
            <v>0.53333333333333333</v>
          </cell>
        </row>
        <row r="18">
          <cell r="A18" t="str">
            <v>Alphen aan den Rijn</v>
          </cell>
          <cell r="B18" t="str">
            <v>Zuid-Holland-Oost</v>
          </cell>
          <cell r="C18" t="str">
            <v>MC27</v>
          </cell>
          <cell r="D18">
            <v>3</v>
          </cell>
          <cell r="E18">
            <v>48300</v>
          </cell>
          <cell r="F18">
            <v>6.3E-2</v>
          </cell>
          <cell r="G18">
            <v>0</v>
          </cell>
          <cell r="H18">
            <v>112926</v>
          </cell>
          <cell r="I18">
            <v>897</v>
          </cell>
          <cell r="J18">
            <v>0.13079222720478326</v>
          </cell>
          <cell r="K18">
            <v>0</v>
          </cell>
          <cell r="L18">
            <v>0</v>
          </cell>
          <cell r="M18">
            <v>0.29778051787916154</v>
          </cell>
        </row>
        <row r="19">
          <cell r="A19" t="str">
            <v>Alphen-Chaam</v>
          </cell>
          <cell r="B19" t="str">
            <v>West-Brabant</v>
          </cell>
          <cell r="C19" t="str">
            <v>MC34</v>
          </cell>
          <cell r="D19">
            <v>0.2</v>
          </cell>
          <cell r="E19">
            <v>4300</v>
          </cell>
          <cell r="F19">
            <v>5.4000000000000006E-2</v>
          </cell>
          <cell r="G19">
            <v>0</v>
          </cell>
          <cell r="H19">
            <v>10425</v>
          </cell>
          <cell r="I19">
            <v>112</v>
          </cell>
          <cell r="J19">
            <v>1.3452914798206279E-2</v>
          </cell>
          <cell r="K19">
            <v>0</v>
          </cell>
          <cell r="L19">
            <v>0</v>
          </cell>
          <cell r="M19">
            <v>1.3893376413570274E-2</v>
          </cell>
        </row>
        <row r="20">
          <cell r="A20" t="str">
            <v>Altena</v>
          </cell>
          <cell r="B20" t="str">
            <v>West-Brabant</v>
          </cell>
          <cell r="C20" t="str">
            <v>MC34</v>
          </cell>
          <cell r="D20">
            <v>1.3</v>
          </cell>
          <cell r="E20">
            <v>22600</v>
          </cell>
          <cell r="F20">
            <v>5.5999999999999994E-2</v>
          </cell>
          <cell r="G20">
            <v>0</v>
          </cell>
          <cell r="H20">
            <v>57009</v>
          </cell>
          <cell r="I20">
            <v>285</v>
          </cell>
          <cell r="J20">
            <v>3.9312406576980569E-2</v>
          </cell>
          <cell r="K20">
            <v>0</v>
          </cell>
          <cell r="L20">
            <v>0</v>
          </cell>
          <cell r="M20">
            <v>7.3021001615508882E-2</v>
          </cell>
        </row>
        <row r="21">
          <cell r="A21" t="str">
            <v>Ameland</v>
          </cell>
          <cell r="B21" t="str">
            <v>FrieslandNoord</v>
          </cell>
          <cell r="C21" t="str">
            <v>MC04</v>
          </cell>
          <cell r="D21">
            <v>0.1</v>
          </cell>
          <cell r="E21">
            <v>1700</v>
          </cell>
          <cell r="F21">
            <v>4.4999999999999998E-2</v>
          </cell>
          <cell r="G21">
            <v>0</v>
          </cell>
          <cell r="H21">
            <v>3757</v>
          </cell>
          <cell r="I21">
            <v>66</v>
          </cell>
          <cell r="J21">
            <v>6.5769805680119583E-3</v>
          </cell>
          <cell r="K21">
            <v>0</v>
          </cell>
          <cell r="L21">
            <v>0</v>
          </cell>
          <cell r="M21">
            <v>1.4431239388794566E-2</v>
          </cell>
        </row>
        <row r="22">
          <cell r="A22" t="str">
            <v>Amersfoort</v>
          </cell>
          <cell r="B22" t="str">
            <v>EemenVallei</v>
          </cell>
          <cell r="C22" t="str">
            <v>MC16</v>
          </cell>
          <cell r="D22">
            <v>5.9</v>
          </cell>
          <cell r="E22">
            <v>68300</v>
          </cell>
          <cell r="F22">
            <v>8.5999999999999993E-2</v>
          </cell>
          <cell r="G22">
            <v>1</v>
          </cell>
          <cell r="H22">
            <v>158590</v>
          </cell>
          <cell r="I22">
            <v>2538</v>
          </cell>
          <cell r="J22">
            <v>0.37608370702541105</v>
          </cell>
          <cell r="K22">
            <v>1</v>
          </cell>
          <cell r="L22">
            <v>1</v>
          </cell>
          <cell r="M22">
            <v>0.25027482594356909</v>
          </cell>
        </row>
        <row r="23">
          <cell r="A23" t="str">
            <v>Amstelveen</v>
          </cell>
          <cell r="B23" t="str">
            <v>AgglomeratieAmsterdam</v>
          </cell>
          <cell r="C23" t="str">
            <v>MC21</v>
          </cell>
          <cell r="D23">
            <v>3.1</v>
          </cell>
          <cell r="E23">
            <v>39400</v>
          </cell>
          <cell r="F23">
            <v>7.9000000000000001E-2</v>
          </cell>
          <cell r="G23">
            <v>0</v>
          </cell>
          <cell r="H23">
            <v>92331</v>
          </cell>
          <cell r="I23">
            <v>2246</v>
          </cell>
          <cell r="J23">
            <v>0.33243647234678625</v>
          </cell>
          <cell r="K23">
            <v>1</v>
          </cell>
          <cell r="L23">
            <v>0</v>
          </cell>
          <cell r="M23">
            <v>5.3620032661948827E-2</v>
          </cell>
        </row>
        <row r="24">
          <cell r="A24" t="str">
            <v>Amsterdam</v>
          </cell>
          <cell r="B24" t="str">
            <v>AgglomeratieAmsterdam</v>
          </cell>
          <cell r="C24" t="str">
            <v>MC21</v>
          </cell>
          <cell r="D24">
            <v>69.099999999999994</v>
          </cell>
          <cell r="E24">
            <v>437000</v>
          </cell>
          <cell r="F24">
            <v>0.158</v>
          </cell>
          <cell r="G24">
            <v>0</v>
          </cell>
          <cell r="H24">
            <v>882633</v>
          </cell>
          <cell r="I24">
            <v>5336</v>
          </cell>
          <cell r="J24">
            <v>0.79431988041853507</v>
          </cell>
          <cell r="K24">
            <v>1</v>
          </cell>
          <cell r="L24">
            <v>1</v>
          </cell>
          <cell r="M24">
            <v>0.59471965160587914</v>
          </cell>
        </row>
        <row r="25">
          <cell r="A25" t="str">
            <v>Apeldoorn</v>
          </cell>
          <cell r="B25" t="str">
            <v>Stedendriehoek</v>
          </cell>
          <cell r="C25" t="str">
            <v>MC11</v>
          </cell>
          <cell r="D25">
            <v>6.6</v>
          </cell>
          <cell r="E25">
            <v>72600</v>
          </cell>
          <cell r="F25">
            <v>9.0999999999999998E-2</v>
          </cell>
          <cell r="G25">
            <v>1</v>
          </cell>
          <cell r="H25">
            <v>165611</v>
          </cell>
          <cell r="I25">
            <v>487</v>
          </cell>
          <cell r="J25">
            <v>6.9506726457399109E-2</v>
          </cell>
          <cell r="K25">
            <v>0</v>
          </cell>
          <cell r="L25">
            <v>1</v>
          </cell>
          <cell r="M25">
            <v>0.37097598364844148</v>
          </cell>
        </row>
        <row r="26">
          <cell r="A26" t="str">
            <v>Arnhem (gemeente)</v>
          </cell>
          <cell r="B26" t="str">
            <v>Arnhem</v>
          </cell>
          <cell r="C26" t="str">
            <v>MC41</v>
          </cell>
          <cell r="D26">
            <v>11.7</v>
          </cell>
          <cell r="E26">
            <v>76200</v>
          </cell>
          <cell r="F26">
            <v>0.154</v>
          </cell>
          <cell r="G26">
            <v>0</v>
          </cell>
          <cell r="H26">
            <v>163888</v>
          </cell>
          <cell r="I26">
            <v>1677</v>
          </cell>
          <cell r="J26">
            <v>0.24738415545590434</v>
          </cell>
          <cell r="K26">
            <v>1</v>
          </cell>
          <cell r="L26">
            <v>1</v>
          </cell>
          <cell r="M26">
            <v>0.40575079872204473</v>
          </cell>
        </row>
        <row r="27">
          <cell r="A27" t="str">
            <v>Assen</v>
          </cell>
          <cell r="B27" t="str">
            <v>Noord-enMiddenDrenthe</v>
          </cell>
          <cell r="C27" t="str">
            <v>MC07</v>
          </cell>
          <cell r="D27">
            <v>3.1</v>
          </cell>
          <cell r="E27">
            <v>31100</v>
          </cell>
          <cell r="F27">
            <v>0.10099999999999999</v>
          </cell>
          <cell r="G27">
            <v>1</v>
          </cell>
          <cell r="H27">
            <v>68979</v>
          </cell>
          <cell r="I27">
            <v>842</v>
          </cell>
          <cell r="J27">
            <v>0.12257100149476831</v>
          </cell>
          <cell r="K27">
            <v>0</v>
          </cell>
          <cell r="L27">
            <v>1</v>
          </cell>
          <cell r="M27">
            <v>0.36674528301886794</v>
          </cell>
        </row>
        <row r="28">
          <cell r="A28" t="str">
            <v>Asten</v>
          </cell>
          <cell r="B28" t="str">
            <v>Zuidoost-Brabant</v>
          </cell>
          <cell r="C28" t="str">
            <v>MC37</v>
          </cell>
          <cell r="D28">
            <v>0.5</v>
          </cell>
          <cell r="E28">
            <v>7100</v>
          </cell>
          <cell r="F28">
            <v>6.4000000000000001E-2</v>
          </cell>
          <cell r="G28">
            <v>0</v>
          </cell>
          <cell r="H28">
            <v>17068</v>
          </cell>
          <cell r="I28">
            <v>243</v>
          </cell>
          <cell r="J28">
            <v>3.3034379671150971E-2</v>
          </cell>
          <cell r="K28">
            <v>0</v>
          </cell>
          <cell r="L28">
            <v>0</v>
          </cell>
          <cell r="M28">
            <v>2.0526163631107257E-2</v>
          </cell>
        </row>
        <row r="29">
          <cell r="A29" t="str">
            <v>Baarle-Nassau</v>
          </cell>
          <cell r="B29" t="str">
            <v>West-Brabant</v>
          </cell>
          <cell r="C29" t="str">
            <v>MC34</v>
          </cell>
          <cell r="D29">
            <v>0.2</v>
          </cell>
          <cell r="E29">
            <v>3000</v>
          </cell>
          <cell r="F29">
            <v>6.4000000000000001E-2</v>
          </cell>
          <cell r="G29">
            <v>0</v>
          </cell>
          <cell r="H29">
            <v>6931</v>
          </cell>
          <cell r="I29">
            <v>91</v>
          </cell>
          <cell r="J29">
            <v>1.031390134529148E-2</v>
          </cell>
          <cell r="K29">
            <v>0</v>
          </cell>
          <cell r="L29">
            <v>0</v>
          </cell>
          <cell r="M29">
            <v>9.6930533117932146E-3</v>
          </cell>
        </row>
        <row r="30">
          <cell r="A30" t="str">
            <v>Baarn</v>
          </cell>
          <cell r="B30" t="str">
            <v>EemenVallei</v>
          </cell>
          <cell r="C30" t="str">
            <v>MC16</v>
          </cell>
          <cell r="D30">
            <v>0.8</v>
          </cell>
          <cell r="E30">
            <v>10900</v>
          </cell>
          <cell r="F30">
            <v>7.2999999999999995E-2</v>
          </cell>
          <cell r="G30">
            <v>0</v>
          </cell>
          <cell r="H30">
            <v>24876</v>
          </cell>
          <cell r="I30">
            <v>764</v>
          </cell>
          <cell r="J30">
            <v>0.11091180866965621</v>
          </cell>
          <cell r="K30">
            <v>0</v>
          </cell>
          <cell r="L30">
            <v>0</v>
          </cell>
          <cell r="M30">
            <v>3.9941370465371932E-2</v>
          </cell>
        </row>
        <row r="31">
          <cell r="A31" t="str">
            <v>Barendrecht</v>
          </cell>
          <cell r="B31" t="str">
            <v>Rijnmond</v>
          </cell>
          <cell r="C31" t="str">
            <v>MC29</v>
          </cell>
          <cell r="D31">
            <v>1</v>
          </cell>
          <cell r="E31">
            <v>19100</v>
          </cell>
          <cell r="F31">
            <v>0.05</v>
          </cell>
          <cell r="G31">
            <v>0</v>
          </cell>
          <cell r="H31">
            <v>48714</v>
          </cell>
          <cell r="I31">
            <v>2488</v>
          </cell>
          <cell r="J31">
            <v>0.36860986547085201</v>
          </cell>
          <cell r="K31">
            <v>1</v>
          </cell>
          <cell r="L31">
            <v>0</v>
          </cell>
          <cell r="M31">
            <v>3.2198246797033044E-2</v>
          </cell>
        </row>
        <row r="32">
          <cell r="A32" t="str">
            <v>Barneveld</v>
          </cell>
          <cell r="B32" t="str">
            <v>EemenVallei</v>
          </cell>
          <cell r="C32" t="str">
            <v>MC16</v>
          </cell>
          <cell r="D32">
            <v>1.2</v>
          </cell>
          <cell r="E32">
            <v>22300</v>
          </cell>
          <cell r="F32">
            <v>5.4000000000000006E-2</v>
          </cell>
          <cell r="G32">
            <v>0</v>
          </cell>
          <cell r="H32">
            <v>60584</v>
          </cell>
          <cell r="I32">
            <v>345</v>
          </cell>
          <cell r="J32">
            <v>4.8281016442451419E-2</v>
          </cell>
          <cell r="K32">
            <v>0</v>
          </cell>
          <cell r="L32">
            <v>0</v>
          </cell>
          <cell r="M32">
            <v>8.1714913887871013E-2</v>
          </cell>
        </row>
        <row r="33">
          <cell r="A33" t="str">
            <v>Beek (L.)</v>
          </cell>
          <cell r="B33" t="str">
            <v>GewestZuid-Limburg</v>
          </cell>
          <cell r="C33" t="str">
            <v>MC39</v>
          </cell>
          <cell r="D33">
            <v>0.5</v>
          </cell>
          <cell r="E33">
            <v>7200</v>
          </cell>
          <cell r="F33">
            <v>7.4999999999999997E-2</v>
          </cell>
          <cell r="G33">
            <v>0</v>
          </cell>
          <cell r="H33">
            <v>15817</v>
          </cell>
          <cell r="I33">
            <v>751</v>
          </cell>
          <cell r="J33">
            <v>0.10896860986547086</v>
          </cell>
          <cell r="K33">
            <v>0</v>
          </cell>
          <cell r="L33">
            <v>0</v>
          </cell>
          <cell r="M33">
            <v>2.6181818181818181E-2</v>
          </cell>
        </row>
        <row r="34">
          <cell r="A34" t="str">
            <v>Beekdaelen</v>
          </cell>
          <cell r="B34" t="str">
            <v>GewestZuid-Limburg</v>
          </cell>
          <cell r="C34" t="str">
            <v>MC39</v>
          </cell>
          <cell r="D34">
            <v>1.1000000000000001</v>
          </cell>
          <cell r="E34">
            <v>16000</v>
          </cell>
          <cell r="F34">
            <v>7.0000000000000007E-2</v>
          </cell>
          <cell r="G34">
            <v>0</v>
          </cell>
          <cell r="H34">
            <v>35922</v>
          </cell>
          <cell r="I34">
            <v>459</v>
          </cell>
          <cell r="J34">
            <v>6.532137518684604E-2</v>
          </cell>
          <cell r="K34">
            <v>0</v>
          </cell>
          <cell r="L34">
            <v>0</v>
          </cell>
          <cell r="M34">
            <v>5.8181818181818182E-2</v>
          </cell>
        </row>
        <row r="35">
          <cell r="A35" t="str">
            <v>Beesel</v>
          </cell>
          <cell r="B35" t="str">
            <v>GewestLimburg-Noord</v>
          </cell>
          <cell r="C35" t="str">
            <v>MC38</v>
          </cell>
          <cell r="D35">
            <v>0.5</v>
          </cell>
          <cell r="E35">
            <v>5900</v>
          </cell>
          <cell r="F35">
            <v>8.1000000000000003E-2</v>
          </cell>
          <cell r="G35">
            <v>1</v>
          </cell>
          <cell r="H35">
            <v>13408</v>
          </cell>
          <cell r="I35">
            <v>481</v>
          </cell>
          <cell r="J35">
            <v>6.8609865470852016E-2</v>
          </cell>
          <cell r="K35">
            <v>0</v>
          </cell>
          <cell r="L35">
            <v>0</v>
          </cell>
          <cell r="M35">
            <v>2.5911286780852E-2</v>
          </cell>
        </row>
        <row r="36">
          <cell r="A36" t="str">
            <v>Berg en Dal</v>
          </cell>
          <cell r="B36" t="str">
            <v>RijkvanNijmegen</v>
          </cell>
          <cell r="C36" t="str">
            <v>MC40</v>
          </cell>
          <cell r="D36">
            <v>1.5</v>
          </cell>
          <cell r="E36">
            <v>15500</v>
          </cell>
          <cell r="F36">
            <v>9.6000000000000002E-2</v>
          </cell>
          <cell r="G36">
            <v>1</v>
          </cell>
          <cell r="H36">
            <v>34951</v>
          </cell>
          <cell r="I36">
            <v>405</v>
          </cell>
          <cell r="J36">
            <v>5.7249626307922269E-2</v>
          </cell>
          <cell r="K36">
            <v>0</v>
          </cell>
          <cell r="L36">
            <v>0</v>
          </cell>
          <cell r="M36">
            <v>0.10674931129476584</v>
          </cell>
        </row>
        <row r="37">
          <cell r="A37" t="str">
            <v>Bergeijk</v>
          </cell>
          <cell r="B37" t="str">
            <v>Zuidoost-Brabant</v>
          </cell>
          <cell r="C37" t="str">
            <v>MC37</v>
          </cell>
          <cell r="D37">
            <v>0.4</v>
          </cell>
          <cell r="E37">
            <v>7900</v>
          </cell>
          <cell r="F37">
            <v>4.7E-2</v>
          </cell>
          <cell r="G37">
            <v>0</v>
          </cell>
          <cell r="H37">
            <v>18879</v>
          </cell>
          <cell r="I37">
            <v>187</v>
          </cell>
          <cell r="J37">
            <v>2.4663677130044841E-2</v>
          </cell>
          <cell r="K37">
            <v>0</v>
          </cell>
          <cell r="L37">
            <v>0</v>
          </cell>
          <cell r="M37">
            <v>2.2838970800809481E-2</v>
          </cell>
        </row>
        <row r="38">
          <cell r="A38" t="str">
            <v>Bergen (L.)</v>
          </cell>
          <cell r="B38" t="str">
            <v>GewestLimburg-Noord</v>
          </cell>
          <cell r="C38" t="str">
            <v>MC38</v>
          </cell>
          <cell r="D38">
            <v>0.4</v>
          </cell>
          <cell r="E38">
            <v>5600</v>
          </cell>
          <cell r="F38">
            <v>6.4000000000000001E-2</v>
          </cell>
          <cell r="G38">
            <v>0</v>
          </cell>
          <cell r="H38">
            <v>13106</v>
          </cell>
          <cell r="I38">
            <v>127</v>
          </cell>
          <cell r="J38">
            <v>1.5695067264573991E-2</v>
          </cell>
          <cell r="K38">
            <v>0</v>
          </cell>
          <cell r="L38">
            <v>0</v>
          </cell>
          <cell r="M38">
            <v>2.4593763724198508E-2</v>
          </cell>
        </row>
        <row r="39">
          <cell r="A39" t="str">
            <v>Bergen (NH.)</v>
          </cell>
          <cell r="B39" t="str">
            <v>Noord-Kennemerland</v>
          </cell>
          <cell r="C39" t="str">
            <v>MC24</v>
          </cell>
          <cell r="D39">
            <v>1</v>
          </cell>
          <cell r="E39">
            <v>13700</v>
          </cell>
          <cell r="F39">
            <v>7.0000000000000007E-2</v>
          </cell>
          <cell r="G39">
            <v>0</v>
          </cell>
          <cell r="H39">
            <v>29723</v>
          </cell>
          <cell r="I39">
            <v>300</v>
          </cell>
          <cell r="J39">
            <v>4.1554559043348281E-2</v>
          </cell>
          <cell r="K39">
            <v>0</v>
          </cell>
          <cell r="L39">
            <v>0</v>
          </cell>
          <cell r="M39">
            <v>0.10269865067466268</v>
          </cell>
        </row>
        <row r="40">
          <cell r="A40" t="str">
            <v>Bergen op Zoom</v>
          </cell>
          <cell r="B40" t="str">
            <v>West-Brabant</v>
          </cell>
          <cell r="C40" t="str">
            <v>MC34</v>
          </cell>
          <cell r="D40">
            <v>3</v>
          </cell>
          <cell r="E40">
            <v>29800</v>
          </cell>
          <cell r="F40">
            <v>0.10199999999999999</v>
          </cell>
          <cell r="G40">
            <v>1</v>
          </cell>
          <cell r="H40">
            <v>67894</v>
          </cell>
          <cell r="I40">
            <v>849</v>
          </cell>
          <cell r="J40">
            <v>0.12361733931240658</v>
          </cell>
          <cell r="K40">
            <v>0</v>
          </cell>
          <cell r="L40">
            <v>0</v>
          </cell>
          <cell r="M40">
            <v>9.6284329563812596E-2</v>
          </cell>
        </row>
        <row r="41">
          <cell r="A41" t="str">
            <v>Berkelland</v>
          </cell>
          <cell r="B41" t="str">
            <v>Achterhoek</v>
          </cell>
          <cell r="C41" t="str">
            <v>MC13</v>
          </cell>
          <cell r="D41">
            <v>1.2</v>
          </cell>
          <cell r="E41">
            <v>18700</v>
          </cell>
          <cell r="F41">
            <v>6.5000000000000002E-2</v>
          </cell>
          <cell r="G41">
            <v>0</v>
          </cell>
          <cell r="H41">
            <v>43850</v>
          </cell>
          <cell r="I41">
            <v>170</v>
          </cell>
          <cell r="J41">
            <v>2.2122571001494767E-2</v>
          </cell>
          <cell r="K41">
            <v>0</v>
          </cell>
          <cell r="L41">
            <v>0</v>
          </cell>
          <cell r="M41">
            <v>0.13976083707025411</v>
          </cell>
        </row>
        <row r="42">
          <cell r="A42" t="str">
            <v>Bernheze</v>
          </cell>
          <cell r="B42" t="str">
            <v>Noord-Oost-Brabant</v>
          </cell>
          <cell r="C42" t="str">
            <v>MC36</v>
          </cell>
          <cell r="D42">
            <v>0.7</v>
          </cell>
          <cell r="E42">
            <v>12700</v>
          </cell>
          <cell r="F42">
            <v>5.2999999999999999E-2</v>
          </cell>
          <cell r="G42">
            <v>0</v>
          </cell>
          <cell r="H42">
            <v>31715</v>
          </cell>
          <cell r="I42">
            <v>353</v>
          </cell>
          <cell r="J42">
            <v>4.9476831091180867E-2</v>
          </cell>
          <cell r="K42">
            <v>0</v>
          </cell>
          <cell r="L42">
            <v>0</v>
          </cell>
          <cell r="M42">
            <v>4.4390073400908774E-2</v>
          </cell>
        </row>
        <row r="43">
          <cell r="A43" t="str">
            <v>Best</v>
          </cell>
          <cell r="B43" t="str">
            <v>Zuidoost-Brabant</v>
          </cell>
          <cell r="C43" t="str">
            <v>MC37</v>
          </cell>
          <cell r="D43">
            <v>0.7</v>
          </cell>
          <cell r="E43">
            <v>13000</v>
          </cell>
          <cell r="F43">
            <v>5.7000000000000002E-2</v>
          </cell>
          <cell r="G43">
            <v>0</v>
          </cell>
          <cell r="H43">
            <v>30608</v>
          </cell>
          <cell r="I43">
            <v>903</v>
          </cell>
          <cell r="J43">
            <v>0.13168908819133035</v>
          </cell>
          <cell r="K43">
            <v>0</v>
          </cell>
          <cell r="L43">
            <v>0</v>
          </cell>
          <cell r="M43">
            <v>3.7583116507661177E-2</v>
          </cell>
        </row>
        <row r="44">
          <cell r="A44" t="str">
            <v>Beuningen</v>
          </cell>
          <cell r="B44" t="str">
            <v>RijkvanNijmegen</v>
          </cell>
          <cell r="C44" t="str">
            <v>MC40</v>
          </cell>
          <cell r="D44">
            <v>0.7</v>
          </cell>
          <cell r="E44">
            <v>11200</v>
          </cell>
          <cell r="F44">
            <v>6.5000000000000002E-2</v>
          </cell>
          <cell r="G44">
            <v>0</v>
          </cell>
          <cell r="H44">
            <v>26235</v>
          </cell>
          <cell r="I44">
            <v>602</v>
          </cell>
          <cell r="J44">
            <v>8.6696562032884908E-2</v>
          </cell>
          <cell r="K44">
            <v>0</v>
          </cell>
          <cell r="L44">
            <v>0</v>
          </cell>
          <cell r="M44">
            <v>7.7134986225895319E-2</v>
          </cell>
        </row>
        <row r="45">
          <cell r="A45" t="str">
            <v>Beverwijk</v>
          </cell>
          <cell r="B45" t="str">
            <v>Zuid-KennemerlandenIJmond</v>
          </cell>
          <cell r="C45" t="str">
            <v>MC25</v>
          </cell>
          <cell r="D45">
            <v>1.8</v>
          </cell>
          <cell r="E45">
            <v>18900</v>
          </cell>
          <cell r="F45">
            <v>9.3000000000000013E-2</v>
          </cell>
          <cell r="G45">
            <v>1</v>
          </cell>
          <cell r="H45">
            <v>42084</v>
          </cell>
          <cell r="I45">
            <v>2293</v>
          </cell>
          <cell r="J45">
            <v>0.33946188340807176</v>
          </cell>
          <cell r="K45">
            <v>1</v>
          </cell>
          <cell r="L45">
            <v>0</v>
          </cell>
          <cell r="M45">
            <v>0.1102683780630105</v>
          </cell>
        </row>
        <row r="46">
          <cell r="A46" t="str">
            <v>De Bilt</v>
          </cell>
          <cell r="B46" t="str">
            <v>Utrecht</v>
          </cell>
          <cell r="C46" t="str">
            <v>MC19</v>
          </cell>
          <cell r="D46">
            <v>1.4</v>
          </cell>
          <cell r="E46">
            <v>18800</v>
          </cell>
          <cell r="F46">
            <v>7.2999999999999995E-2</v>
          </cell>
          <cell r="G46">
            <v>0</v>
          </cell>
          <cell r="H46">
            <v>43508</v>
          </cell>
          <cell r="I46">
            <v>657</v>
          </cell>
          <cell r="J46">
            <v>9.4917787742899856E-2</v>
          </cell>
          <cell r="K46">
            <v>0</v>
          </cell>
          <cell r="L46">
            <v>0</v>
          </cell>
          <cell r="M46">
            <v>4.5465538089480048E-2</v>
          </cell>
        </row>
        <row r="47">
          <cell r="A47" t="str">
            <v>Bladel</v>
          </cell>
          <cell r="B47" t="str">
            <v>Zuidoost-Brabant</v>
          </cell>
          <cell r="C47" t="str">
            <v>MC37</v>
          </cell>
          <cell r="D47">
            <v>0.4</v>
          </cell>
          <cell r="E47">
            <v>8700</v>
          </cell>
          <cell r="F47">
            <v>5.0999999999999997E-2</v>
          </cell>
          <cell r="G47">
            <v>0</v>
          </cell>
          <cell r="H47">
            <v>20718</v>
          </cell>
          <cell r="I47">
            <v>275</v>
          </cell>
          <cell r="J47">
            <v>3.7817638266068758E-2</v>
          </cell>
          <cell r="K47">
            <v>0</v>
          </cell>
          <cell r="L47">
            <v>0</v>
          </cell>
          <cell r="M47">
            <v>2.5151777970511709E-2</v>
          </cell>
        </row>
        <row r="48">
          <cell r="A48" t="str">
            <v>Blaricum</v>
          </cell>
          <cell r="B48" t="str">
            <v>GooienVechtstreek</v>
          </cell>
          <cell r="C48" t="str">
            <v>MC20</v>
          </cell>
          <cell r="D48">
            <v>0.3</v>
          </cell>
          <cell r="E48">
            <v>5100</v>
          </cell>
          <cell r="F48">
            <v>6.3E-2</v>
          </cell>
          <cell r="G48">
            <v>0</v>
          </cell>
          <cell r="H48">
            <v>12359</v>
          </cell>
          <cell r="I48">
            <v>1116</v>
          </cell>
          <cell r="J48">
            <v>0.16352765321375187</v>
          </cell>
          <cell r="K48">
            <v>0</v>
          </cell>
          <cell r="L48">
            <v>0</v>
          </cell>
          <cell r="M48">
            <v>4.6363636363636364E-2</v>
          </cell>
        </row>
        <row r="49">
          <cell r="A49" t="str">
            <v>Bloemendaal</v>
          </cell>
          <cell r="B49" t="str">
            <v>Zuid-KennemerlandenIJmond</v>
          </cell>
          <cell r="C49" t="str">
            <v>MC25</v>
          </cell>
          <cell r="D49">
            <v>0.5</v>
          </cell>
          <cell r="E49">
            <v>9600</v>
          </cell>
          <cell r="F49">
            <v>5.5E-2</v>
          </cell>
          <cell r="G49">
            <v>0</v>
          </cell>
          <cell r="H49">
            <v>23732</v>
          </cell>
          <cell r="I49">
            <v>597</v>
          </cell>
          <cell r="J49">
            <v>8.5949177877428992E-2</v>
          </cell>
          <cell r="K49">
            <v>0</v>
          </cell>
          <cell r="L49">
            <v>0</v>
          </cell>
          <cell r="M49">
            <v>5.6009334889148193E-2</v>
          </cell>
        </row>
        <row r="50">
          <cell r="A50" t="str">
            <v>Bodegraven-Reeuwijk</v>
          </cell>
          <cell r="B50" t="str">
            <v>Zuid-Holland-Oost</v>
          </cell>
          <cell r="C50" t="str">
            <v>MC27</v>
          </cell>
          <cell r="D50">
            <v>0.8</v>
          </cell>
          <cell r="E50">
            <v>14500</v>
          </cell>
          <cell r="F50">
            <v>5.5999999999999994E-2</v>
          </cell>
          <cell r="G50">
            <v>0</v>
          </cell>
          <cell r="H50">
            <v>35752</v>
          </cell>
          <cell r="I50">
            <v>474</v>
          </cell>
          <cell r="J50">
            <v>6.7563527653213745E-2</v>
          </cell>
          <cell r="K50">
            <v>0</v>
          </cell>
          <cell r="L50">
            <v>0</v>
          </cell>
          <cell r="M50">
            <v>8.9395807644882863E-2</v>
          </cell>
        </row>
        <row r="51">
          <cell r="A51" t="str">
            <v>Boekel</v>
          </cell>
          <cell r="B51" t="str">
            <v>Noord-Oost-Brabant</v>
          </cell>
          <cell r="C51" t="str">
            <v>MC36</v>
          </cell>
          <cell r="D51">
            <v>0.2</v>
          </cell>
          <cell r="E51">
            <v>4300</v>
          </cell>
          <cell r="F51">
            <v>4.4000000000000004E-2</v>
          </cell>
          <cell r="G51">
            <v>0</v>
          </cell>
          <cell r="H51">
            <v>11030</v>
          </cell>
          <cell r="I51">
            <v>320</v>
          </cell>
          <cell r="J51">
            <v>4.4544095665171896E-2</v>
          </cell>
          <cell r="K51">
            <v>0</v>
          </cell>
          <cell r="L51">
            <v>0</v>
          </cell>
          <cell r="M51">
            <v>1.5029709891646278E-2</v>
          </cell>
        </row>
        <row r="52">
          <cell r="A52" t="str">
            <v>Borger-Odoorn</v>
          </cell>
          <cell r="B52" t="str">
            <v>Zuid-OostDrenthe</v>
          </cell>
          <cell r="C52" t="str">
            <v>MC08</v>
          </cell>
          <cell r="D52">
            <v>0.8</v>
          </cell>
          <cell r="E52">
            <v>11100</v>
          </cell>
          <cell r="F52">
            <v>7.0999999999999994E-2</v>
          </cell>
          <cell r="G52">
            <v>0</v>
          </cell>
          <cell r="H52">
            <v>25681</v>
          </cell>
          <cell r="I52">
            <v>93</v>
          </cell>
          <cell r="J52">
            <v>1.0612855007473842E-2</v>
          </cell>
          <cell r="K52">
            <v>0</v>
          </cell>
          <cell r="L52">
            <v>0</v>
          </cell>
          <cell r="M52">
            <v>0.14959568733153639</v>
          </cell>
        </row>
        <row r="53">
          <cell r="A53" t="str">
            <v>Borne</v>
          </cell>
          <cell r="B53" t="str">
            <v>Twente</v>
          </cell>
          <cell r="C53" t="str">
            <v>MC12</v>
          </cell>
          <cell r="D53">
            <v>0.6</v>
          </cell>
          <cell r="E53">
            <v>9900</v>
          </cell>
          <cell r="F53">
            <v>6.4000000000000001E-2</v>
          </cell>
          <cell r="G53">
            <v>0</v>
          </cell>
          <cell r="H53">
            <v>24007</v>
          </cell>
          <cell r="I53">
            <v>924</v>
          </cell>
          <cell r="J53">
            <v>0.13482810164424514</v>
          </cell>
          <cell r="K53">
            <v>0</v>
          </cell>
          <cell r="L53">
            <v>0</v>
          </cell>
          <cell r="M53">
            <v>3.7106446776611693E-2</v>
          </cell>
        </row>
        <row r="54">
          <cell r="A54" t="str">
            <v>Borsele</v>
          </cell>
          <cell r="B54" t="str">
            <v>OosterscheldeRegio</v>
          </cell>
          <cell r="C54" t="str">
            <v>MC31</v>
          </cell>
          <cell r="D54">
            <v>0.6</v>
          </cell>
          <cell r="E54">
            <v>9500</v>
          </cell>
          <cell r="F54">
            <v>5.7999999999999996E-2</v>
          </cell>
          <cell r="G54">
            <v>0</v>
          </cell>
          <cell r="H54">
            <v>22847</v>
          </cell>
          <cell r="I54">
            <v>161</v>
          </cell>
          <cell r="J54">
            <v>2.0777279521674141E-2</v>
          </cell>
          <cell r="K54">
            <v>0</v>
          </cell>
          <cell r="L54">
            <v>0</v>
          </cell>
          <cell r="M54">
            <v>0.13323983169705469</v>
          </cell>
        </row>
        <row r="55">
          <cell r="A55" t="str">
            <v>Boxtel</v>
          </cell>
          <cell r="B55" t="str">
            <v>Noord-Oost-Brabant</v>
          </cell>
          <cell r="C55" t="str">
            <v>MC36</v>
          </cell>
          <cell r="D55">
            <v>0.9</v>
          </cell>
          <cell r="E55">
            <v>14300</v>
          </cell>
          <cell r="F55">
            <v>6.5000000000000002E-2</v>
          </cell>
          <cell r="G55">
            <v>0</v>
          </cell>
          <cell r="H55">
            <v>33129</v>
          </cell>
          <cell r="I55">
            <v>480</v>
          </cell>
          <cell r="J55">
            <v>6.8460388639760839E-2</v>
          </cell>
          <cell r="K55">
            <v>0</v>
          </cell>
          <cell r="L55">
            <v>0</v>
          </cell>
          <cell r="M55">
            <v>4.9982523593149246E-2</v>
          </cell>
        </row>
        <row r="56">
          <cell r="A56" t="str">
            <v>Breda</v>
          </cell>
          <cell r="B56" t="str">
            <v>West-Brabant</v>
          </cell>
          <cell r="C56" t="str">
            <v>MC34</v>
          </cell>
          <cell r="D56">
            <v>8.1</v>
          </cell>
          <cell r="E56">
            <v>82500</v>
          </cell>
          <cell r="F56">
            <v>9.8000000000000004E-2</v>
          </cell>
          <cell r="G56">
            <v>1</v>
          </cell>
          <cell r="H56">
            <v>184702</v>
          </cell>
          <cell r="I56">
            <v>1469</v>
          </cell>
          <cell r="J56">
            <v>0.2162929745889387</v>
          </cell>
          <cell r="K56">
            <v>1</v>
          </cell>
          <cell r="L56">
            <v>1</v>
          </cell>
          <cell r="M56">
            <v>0.2665589660743134</v>
          </cell>
        </row>
        <row r="57">
          <cell r="A57" t="str">
            <v>Bronckhorst</v>
          </cell>
          <cell r="B57" t="str">
            <v>Achterhoek</v>
          </cell>
          <cell r="C57" t="str">
            <v>MC13</v>
          </cell>
          <cell r="D57">
            <v>1</v>
          </cell>
          <cell r="E57">
            <v>15400</v>
          </cell>
          <cell r="F57">
            <v>6.2E-2</v>
          </cell>
          <cell r="G57">
            <v>0</v>
          </cell>
          <cell r="H57">
            <v>36077</v>
          </cell>
          <cell r="I57">
            <v>127</v>
          </cell>
          <cell r="J57">
            <v>1.5695067264573991E-2</v>
          </cell>
          <cell r="K57">
            <v>0</v>
          </cell>
          <cell r="L57">
            <v>0</v>
          </cell>
          <cell r="M57">
            <v>0.11509715994020926</v>
          </cell>
        </row>
        <row r="58">
          <cell r="A58" t="str">
            <v>Brummen</v>
          </cell>
          <cell r="B58" t="str">
            <v>Stedendriehoek</v>
          </cell>
          <cell r="C58" t="str">
            <v>MC11</v>
          </cell>
          <cell r="D58">
            <v>0.6</v>
          </cell>
          <cell r="E58">
            <v>9100</v>
          </cell>
          <cell r="F58">
            <v>6.7000000000000004E-2</v>
          </cell>
          <cell r="G58">
            <v>0</v>
          </cell>
          <cell r="H58">
            <v>20890</v>
          </cell>
          <cell r="I58">
            <v>250</v>
          </cell>
          <cell r="J58">
            <v>3.4080717488789235E-2</v>
          </cell>
          <cell r="K58">
            <v>0</v>
          </cell>
          <cell r="L58">
            <v>0</v>
          </cell>
          <cell r="M58">
            <v>4.6499744506898311E-2</v>
          </cell>
        </row>
        <row r="59">
          <cell r="A59" t="str">
            <v>Brunssum</v>
          </cell>
          <cell r="B59" t="str">
            <v>GewestZuid-Limburg</v>
          </cell>
          <cell r="C59" t="str">
            <v>MC39</v>
          </cell>
          <cell r="D59">
            <v>1.4</v>
          </cell>
          <cell r="E59">
            <v>13300</v>
          </cell>
          <cell r="F59">
            <v>0.109</v>
          </cell>
          <cell r="G59">
            <v>0</v>
          </cell>
          <cell r="H59">
            <v>27674</v>
          </cell>
          <cell r="I59">
            <v>1605</v>
          </cell>
          <cell r="J59">
            <v>0.2366218236173393</v>
          </cell>
          <cell r="K59">
            <v>1</v>
          </cell>
          <cell r="L59">
            <v>0</v>
          </cell>
          <cell r="M59">
            <v>4.8363636363636366E-2</v>
          </cell>
        </row>
        <row r="60">
          <cell r="A60" t="str">
            <v>Bunnik</v>
          </cell>
          <cell r="B60" t="str">
            <v>Utrecht</v>
          </cell>
          <cell r="C60" t="str">
            <v>MC19</v>
          </cell>
          <cell r="D60">
            <v>0.3</v>
          </cell>
          <cell r="E60">
            <v>6400</v>
          </cell>
          <cell r="F60">
            <v>4.2999999999999997E-2</v>
          </cell>
          <cell r="G60">
            <v>0</v>
          </cell>
          <cell r="H60">
            <v>15590</v>
          </cell>
          <cell r="I60">
            <v>422</v>
          </cell>
          <cell r="J60">
            <v>5.9790732436472344E-2</v>
          </cell>
          <cell r="K60">
            <v>0</v>
          </cell>
          <cell r="L60">
            <v>0</v>
          </cell>
          <cell r="M60">
            <v>1.5477629987908102E-2</v>
          </cell>
        </row>
        <row r="61">
          <cell r="A61" t="str">
            <v>Bunschoten</v>
          </cell>
          <cell r="B61" t="str">
            <v>EemenVallei</v>
          </cell>
          <cell r="C61" t="str">
            <v>MC16</v>
          </cell>
          <cell r="D61">
            <v>0.4</v>
          </cell>
          <cell r="E61">
            <v>8400</v>
          </cell>
          <cell r="F61">
            <v>4.9000000000000002E-2</v>
          </cell>
          <cell r="G61">
            <v>0</v>
          </cell>
          <cell r="H61">
            <v>22325</v>
          </cell>
          <cell r="I61">
            <v>735</v>
          </cell>
          <cell r="J61">
            <v>0.10657698056801196</v>
          </cell>
          <cell r="K61">
            <v>0</v>
          </cell>
          <cell r="L61">
            <v>0</v>
          </cell>
          <cell r="M61">
            <v>3.0780505679736166E-2</v>
          </cell>
        </row>
        <row r="62">
          <cell r="A62" t="str">
            <v>Buren</v>
          </cell>
          <cell r="B62" t="str">
            <v>Rivierenland</v>
          </cell>
          <cell r="C62" t="str">
            <v>MC15</v>
          </cell>
          <cell r="D62">
            <v>0.5</v>
          </cell>
          <cell r="E62">
            <v>11100</v>
          </cell>
          <cell r="F62">
            <v>4.9000000000000002E-2</v>
          </cell>
          <cell r="G62">
            <v>0</v>
          </cell>
          <cell r="H62">
            <v>27155</v>
          </cell>
          <cell r="I62">
            <v>203</v>
          </cell>
          <cell r="J62">
            <v>2.7055306427503738E-2</v>
          </cell>
          <cell r="K62">
            <v>0</v>
          </cell>
          <cell r="L62">
            <v>0</v>
          </cell>
          <cell r="M62">
            <v>0.10808179162609542</v>
          </cell>
        </row>
        <row r="63">
          <cell r="A63" t="str">
            <v>Capelle aan den IJssel</v>
          </cell>
          <cell r="B63" t="str">
            <v>Rijnmond</v>
          </cell>
          <cell r="C63" t="str">
            <v>MC29</v>
          </cell>
          <cell r="D63">
            <v>3.3</v>
          </cell>
          <cell r="E63">
            <v>30300</v>
          </cell>
          <cell r="F63">
            <v>0.10800000000000001</v>
          </cell>
          <cell r="G63">
            <v>0</v>
          </cell>
          <cell r="H63">
            <v>67188</v>
          </cell>
          <cell r="I63">
            <v>4751</v>
          </cell>
          <cell r="J63">
            <v>0.70687593423019435</v>
          </cell>
          <cell r="K63">
            <v>1</v>
          </cell>
          <cell r="L63">
            <v>0</v>
          </cell>
          <cell r="M63">
            <v>5.1078894133513152E-2</v>
          </cell>
        </row>
        <row r="64">
          <cell r="A64" t="str">
            <v>Castricum</v>
          </cell>
          <cell r="B64" t="str">
            <v>Noord-Kennemerland</v>
          </cell>
          <cell r="C64" t="str">
            <v>MC24</v>
          </cell>
          <cell r="D64">
            <v>0.8</v>
          </cell>
          <cell r="E64">
            <v>15800</v>
          </cell>
          <cell r="F64">
            <v>5.0999999999999997E-2</v>
          </cell>
          <cell r="G64">
            <v>0</v>
          </cell>
          <cell r="H64">
            <v>36263</v>
          </cell>
          <cell r="I64">
            <v>730</v>
          </cell>
          <cell r="J64">
            <v>0.10582959641255606</v>
          </cell>
          <cell r="K64">
            <v>0</v>
          </cell>
          <cell r="L64">
            <v>0</v>
          </cell>
          <cell r="M64">
            <v>0.1184407796101949</v>
          </cell>
        </row>
        <row r="65">
          <cell r="A65" t="str">
            <v>Coevorden</v>
          </cell>
          <cell r="B65" t="str">
            <v>Zuid-OostDrenthe</v>
          </cell>
          <cell r="C65" t="str">
            <v>MC08</v>
          </cell>
          <cell r="D65">
            <v>1.4</v>
          </cell>
          <cell r="E65">
            <v>15400</v>
          </cell>
          <cell r="F65">
            <v>8.900000000000001E-2</v>
          </cell>
          <cell r="G65">
            <v>1</v>
          </cell>
          <cell r="H65">
            <v>35517</v>
          </cell>
          <cell r="I65">
            <v>120</v>
          </cell>
          <cell r="J65">
            <v>1.4648729446935725E-2</v>
          </cell>
          <cell r="K65">
            <v>0</v>
          </cell>
          <cell r="L65">
            <v>0</v>
          </cell>
          <cell r="M65">
            <v>0.20754716981132076</v>
          </cell>
        </row>
        <row r="66">
          <cell r="A66" t="str">
            <v>Cranendonck</v>
          </cell>
          <cell r="B66" t="str">
            <v>Zuidoost-Brabant</v>
          </cell>
          <cell r="C66" t="str">
            <v>MC37</v>
          </cell>
          <cell r="D66">
            <v>0.5</v>
          </cell>
          <cell r="E66">
            <v>8800</v>
          </cell>
          <cell r="F66">
            <v>5.9000000000000004E-2</v>
          </cell>
          <cell r="G66">
            <v>0</v>
          </cell>
          <cell r="H66">
            <v>20669</v>
          </cell>
          <cell r="I66">
            <v>270</v>
          </cell>
          <cell r="J66">
            <v>3.7070254110612856E-2</v>
          </cell>
          <cell r="K66">
            <v>0</v>
          </cell>
          <cell r="L66">
            <v>0</v>
          </cell>
          <cell r="M66">
            <v>2.5440878866724487E-2</v>
          </cell>
        </row>
        <row r="67">
          <cell r="A67" t="str">
            <v>Culemborg</v>
          </cell>
          <cell r="B67" t="str">
            <v>Rivierenland</v>
          </cell>
          <cell r="C67" t="str">
            <v>MC15</v>
          </cell>
          <cell r="D67">
            <v>0.9</v>
          </cell>
          <cell r="E67">
            <v>12600</v>
          </cell>
          <cell r="F67">
            <v>7.400000000000001E-2</v>
          </cell>
          <cell r="G67">
            <v>0</v>
          </cell>
          <cell r="H67">
            <v>29397</v>
          </cell>
          <cell r="I67">
            <v>1004</v>
          </cell>
          <cell r="J67">
            <v>0.14678624813153962</v>
          </cell>
          <cell r="K67">
            <v>0</v>
          </cell>
          <cell r="L67">
            <v>0</v>
          </cell>
          <cell r="M67">
            <v>0.12268743914313535</v>
          </cell>
        </row>
        <row r="68">
          <cell r="A68" t="str">
            <v>Dalfsen</v>
          </cell>
          <cell r="B68" t="str">
            <v>IJssel-Vecht</v>
          </cell>
          <cell r="C68" t="str">
            <v>MC10</v>
          </cell>
          <cell r="D68">
            <v>0.7</v>
          </cell>
          <cell r="E68">
            <v>11800</v>
          </cell>
          <cell r="F68">
            <v>5.5E-2</v>
          </cell>
          <cell r="G68">
            <v>0</v>
          </cell>
          <cell r="H68">
            <v>29162</v>
          </cell>
          <cell r="I68">
            <v>177</v>
          </cell>
          <cell r="J68">
            <v>2.3168908819133034E-2</v>
          </cell>
          <cell r="K68">
            <v>0</v>
          </cell>
          <cell r="L68">
            <v>0</v>
          </cell>
          <cell r="M68">
            <v>6.3270777479892765E-2</v>
          </cell>
        </row>
        <row r="69">
          <cell r="A69" t="str">
            <v>Dantumadiel</v>
          </cell>
          <cell r="B69" t="str">
            <v>FrieslandNoord</v>
          </cell>
          <cell r="C69" t="str">
            <v>MC04</v>
          </cell>
          <cell r="D69">
            <v>0.8</v>
          </cell>
          <cell r="E69">
            <v>7800</v>
          </cell>
          <cell r="F69">
            <v>9.8000000000000004E-2</v>
          </cell>
          <cell r="G69">
            <v>1</v>
          </cell>
          <cell r="H69">
            <v>18957</v>
          </cell>
          <cell r="I69">
            <v>224</v>
          </cell>
          <cell r="J69">
            <v>3.0194319880418534E-2</v>
          </cell>
          <cell r="K69">
            <v>0</v>
          </cell>
          <cell r="L69">
            <v>0</v>
          </cell>
          <cell r="M69">
            <v>6.6213921901528014E-2</v>
          </cell>
        </row>
        <row r="70">
          <cell r="A70" t="str">
            <v>Delft</v>
          </cell>
          <cell r="B70" t="str">
            <v>Haaglanden/Westland</v>
          </cell>
          <cell r="C70" t="str">
            <v>MC28</v>
          </cell>
          <cell r="D70">
            <v>5.3</v>
          </cell>
          <cell r="E70">
            <v>44500</v>
          </cell>
          <cell r="F70">
            <v>0.11800000000000001</v>
          </cell>
          <cell r="G70">
            <v>0</v>
          </cell>
          <cell r="H70">
            <v>104572</v>
          </cell>
          <cell r="I70">
            <v>4614</v>
          </cell>
          <cell r="J70">
            <v>0.68639760837070252</v>
          </cell>
          <cell r="K70">
            <v>1</v>
          </cell>
          <cell r="L70">
            <v>0</v>
          </cell>
          <cell r="M70">
            <v>9.009921036647095E-2</v>
          </cell>
        </row>
        <row r="71">
          <cell r="A71" t="str">
            <v>Deurne</v>
          </cell>
          <cell r="B71" t="str">
            <v>Zuidoost-Brabant</v>
          </cell>
          <cell r="C71" t="str">
            <v>MC37</v>
          </cell>
          <cell r="D71">
            <v>0.9</v>
          </cell>
          <cell r="E71">
            <v>13800</v>
          </cell>
          <cell r="F71">
            <v>6.6000000000000003E-2</v>
          </cell>
          <cell r="G71">
            <v>0</v>
          </cell>
          <cell r="H71">
            <v>32606</v>
          </cell>
          <cell r="I71">
            <v>279</v>
          </cell>
          <cell r="J71">
            <v>3.8415545590433482E-2</v>
          </cell>
          <cell r="K71">
            <v>0</v>
          </cell>
          <cell r="L71">
            <v>0</v>
          </cell>
          <cell r="M71">
            <v>3.9895923677363401E-2</v>
          </cell>
        </row>
        <row r="72">
          <cell r="A72" t="str">
            <v>Deventer</v>
          </cell>
          <cell r="B72" t="str">
            <v>Stedendriehoek</v>
          </cell>
          <cell r="C72" t="str">
            <v>MC11</v>
          </cell>
          <cell r="D72">
            <v>4.9000000000000004</v>
          </cell>
          <cell r="E72">
            <v>45200</v>
          </cell>
          <cell r="F72">
            <v>0.10800000000000001</v>
          </cell>
          <cell r="G72">
            <v>0</v>
          </cell>
          <cell r="H72">
            <v>101446</v>
          </cell>
          <cell r="I72">
            <v>777</v>
          </cell>
          <cell r="J72">
            <v>0.11285500747384156</v>
          </cell>
          <cell r="K72">
            <v>0</v>
          </cell>
          <cell r="L72">
            <v>0</v>
          </cell>
          <cell r="M72">
            <v>0.23096576392437404</v>
          </cell>
        </row>
        <row r="73">
          <cell r="A73" t="str">
            <v>Diemen</v>
          </cell>
          <cell r="B73" t="str">
            <v>AgglomeratieAmsterdam</v>
          </cell>
          <cell r="C73" t="str">
            <v>MC21</v>
          </cell>
          <cell r="D73">
            <v>1.1000000000000001</v>
          </cell>
          <cell r="E73">
            <v>13600</v>
          </cell>
          <cell r="F73">
            <v>8.3000000000000004E-2</v>
          </cell>
          <cell r="G73">
            <v>1</v>
          </cell>
          <cell r="H73">
            <v>31822</v>
          </cell>
          <cell r="I73">
            <v>2664</v>
          </cell>
          <cell r="J73">
            <v>0.39491778774289987</v>
          </cell>
          <cell r="K73">
            <v>1</v>
          </cell>
          <cell r="L73">
            <v>0</v>
          </cell>
          <cell r="M73">
            <v>1.8508437670114317E-2</v>
          </cell>
        </row>
        <row r="74">
          <cell r="A74" t="str">
            <v>Dijk en Waard</v>
          </cell>
          <cell r="B74" t="str">
            <v>Noord-Kennemerland</v>
          </cell>
          <cell r="C74" t="str">
            <v>MC24</v>
          </cell>
          <cell r="D74">
            <v>2.2999999999999998</v>
          </cell>
          <cell r="E74">
            <v>35900</v>
          </cell>
          <cell r="F74">
            <v>6.3E-2</v>
          </cell>
          <cell r="G74">
            <v>0</v>
          </cell>
          <cell r="H74">
            <v>87695</v>
          </cell>
          <cell r="I74">
            <v>1417</v>
          </cell>
          <cell r="J74">
            <v>0.2085201793721973</v>
          </cell>
          <cell r="K74">
            <v>1</v>
          </cell>
          <cell r="L74">
            <v>0</v>
          </cell>
          <cell r="M74">
            <v>0.26911544227886058</v>
          </cell>
        </row>
        <row r="75">
          <cell r="A75" t="str">
            <v>Dinkelland</v>
          </cell>
          <cell r="B75" t="str">
            <v>Twente</v>
          </cell>
          <cell r="C75" t="str">
            <v>MC12</v>
          </cell>
          <cell r="D75">
            <v>0.5</v>
          </cell>
          <cell r="E75">
            <v>10400</v>
          </cell>
          <cell r="F75">
            <v>5.0999999999999997E-2</v>
          </cell>
          <cell r="G75">
            <v>0</v>
          </cell>
          <cell r="H75">
            <v>26594</v>
          </cell>
          <cell r="I75">
            <v>151</v>
          </cell>
          <cell r="J75">
            <v>1.9282511210762333E-2</v>
          </cell>
          <cell r="K75">
            <v>0</v>
          </cell>
          <cell r="L75">
            <v>0</v>
          </cell>
          <cell r="M75">
            <v>3.8980509745127435E-2</v>
          </cell>
        </row>
        <row r="76">
          <cell r="A76" t="str">
            <v>Doesburg</v>
          </cell>
          <cell r="B76" t="str">
            <v>Achterhoek</v>
          </cell>
          <cell r="C76" t="str">
            <v>MC13</v>
          </cell>
          <cell r="D76">
            <v>0.6</v>
          </cell>
          <cell r="E76">
            <v>5200</v>
          </cell>
          <cell r="F76">
            <v>0.124</v>
          </cell>
          <cell r="G76">
            <v>0</v>
          </cell>
          <cell r="H76">
            <v>11036</v>
          </cell>
          <cell r="I76">
            <v>955</v>
          </cell>
          <cell r="J76">
            <v>0.13946188340807175</v>
          </cell>
          <cell r="K76">
            <v>0</v>
          </cell>
          <cell r="L76">
            <v>0</v>
          </cell>
          <cell r="M76">
            <v>3.8863976083707022E-2</v>
          </cell>
        </row>
        <row r="77">
          <cell r="A77" t="str">
            <v>Doetinchem</v>
          </cell>
          <cell r="B77" t="str">
            <v>Achterhoek</v>
          </cell>
          <cell r="C77" t="str">
            <v>MC13</v>
          </cell>
          <cell r="D77">
            <v>2.6</v>
          </cell>
          <cell r="E77">
            <v>25600</v>
          </cell>
          <cell r="F77">
            <v>0.1</v>
          </cell>
          <cell r="G77">
            <v>1</v>
          </cell>
          <cell r="H77">
            <v>58546</v>
          </cell>
          <cell r="I77">
            <v>741</v>
          </cell>
          <cell r="J77">
            <v>0.10747384155455904</v>
          </cell>
          <cell r="K77">
            <v>0</v>
          </cell>
          <cell r="L77">
            <v>1</v>
          </cell>
          <cell r="M77">
            <v>0.19133034379671152</v>
          </cell>
        </row>
        <row r="78">
          <cell r="A78" t="str">
            <v>Dongen</v>
          </cell>
          <cell r="B78" t="str">
            <v>Midden-Brabant</v>
          </cell>
          <cell r="C78" t="str">
            <v>MC35</v>
          </cell>
          <cell r="D78">
            <v>0.7</v>
          </cell>
          <cell r="E78">
            <v>11200</v>
          </cell>
          <cell r="F78">
            <v>0.06</v>
          </cell>
          <cell r="G78">
            <v>0</v>
          </cell>
          <cell r="H78">
            <v>26483</v>
          </cell>
          <cell r="I78">
            <v>906</v>
          </cell>
          <cell r="J78">
            <v>0.13213751868460388</v>
          </cell>
          <cell r="K78">
            <v>0</v>
          </cell>
          <cell r="L78">
            <v>0</v>
          </cell>
          <cell r="M78">
            <v>6.0737527114967459E-2</v>
          </cell>
        </row>
        <row r="79">
          <cell r="A79" t="str">
            <v>Dordrecht</v>
          </cell>
          <cell r="B79" t="str">
            <v>Zuid-Holland-Zuid</v>
          </cell>
          <cell r="C79" t="str">
            <v>MC30</v>
          </cell>
          <cell r="D79">
            <v>6.1</v>
          </cell>
          <cell r="E79">
            <v>53700</v>
          </cell>
          <cell r="F79">
            <v>0.114</v>
          </cell>
          <cell r="G79">
            <v>0</v>
          </cell>
          <cell r="H79">
            <v>119537</v>
          </cell>
          <cell r="I79">
            <v>1541</v>
          </cell>
          <cell r="J79">
            <v>0.22705530642750374</v>
          </cell>
          <cell r="K79">
            <v>1</v>
          </cell>
          <cell r="L79">
            <v>1</v>
          </cell>
          <cell r="M79">
            <v>0.27314343845371314</v>
          </cell>
        </row>
        <row r="80">
          <cell r="A80" t="str">
            <v>Drechterland</v>
          </cell>
          <cell r="B80" t="str">
            <v>West-Friesland</v>
          </cell>
          <cell r="C80" t="str">
            <v>MC22</v>
          </cell>
          <cell r="D80">
            <v>0.5</v>
          </cell>
          <cell r="E80">
            <v>8200</v>
          </cell>
          <cell r="F80">
            <v>5.9000000000000004E-2</v>
          </cell>
          <cell r="G80">
            <v>0</v>
          </cell>
          <cell r="H80">
            <v>19983</v>
          </cell>
          <cell r="I80">
            <v>339</v>
          </cell>
          <cell r="J80">
            <v>4.7384155455904332E-2</v>
          </cell>
          <cell r="K80">
            <v>0</v>
          </cell>
          <cell r="L80">
            <v>0</v>
          </cell>
          <cell r="M80">
            <v>8.8840736728060671E-2</v>
          </cell>
        </row>
        <row r="81">
          <cell r="A81" t="str">
            <v>Drimmelen</v>
          </cell>
          <cell r="B81" t="str">
            <v>West-Brabant</v>
          </cell>
          <cell r="C81" t="str">
            <v>MC34</v>
          </cell>
          <cell r="D81">
            <v>0.5</v>
          </cell>
          <cell r="E81">
            <v>11600</v>
          </cell>
          <cell r="F81">
            <v>4.4999999999999998E-2</v>
          </cell>
          <cell r="G81">
            <v>0</v>
          </cell>
          <cell r="H81">
            <v>27476</v>
          </cell>
          <cell r="I81">
            <v>289</v>
          </cell>
          <cell r="J81">
            <v>3.9910313901345293E-2</v>
          </cell>
          <cell r="K81">
            <v>0</v>
          </cell>
          <cell r="L81">
            <v>0</v>
          </cell>
          <cell r="M81">
            <v>3.7479806138933765E-2</v>
          </cell>
        </row>
        <row r="82">
          <cell r="A82" t="str">
            <v>Dronten</v>
          </cell>
          <cell r="B82" t="str">
            <v>Flevoland</v>
          </cell>
          <cell r="C82" t="str">
            <v>MC18</v>
          </cell>
          <cell r="D82">
            <v>1.2</v>
          </cell>
          <cell r="E82">
            <v>17500</v>
          </cell>
          <cell r="F82">
            <v>6.8000000000000005E-2</v>
          </cell>
          <cell r="G82">
            <v>0</v>
          </cell>
          <cell r="H82">
            <v>42865</v>
          </cell>
          <cell r="I82">
            <v>128</v>
          </cell>
          <cell r="J82">
            <v>1.5844544095665172E-2</v>
          </cell>
          <cell r="K82">
            <v>0</v>
          </cell>
          <cell r="L82">
            <v>0</v>
          </cell>
          <cell r="M82">
            <v>0.10510510510510511</v>
          </cell>
        </row>
        <row r="83">
          <cell r="A83" t="str">
            <v>Druten</v>
          </cell>
          <cell r="B83" t="str">
            <v>RijkvanNijmegen</v>
          </cell>
          <cell r="C83" t="str">
            <v>MC40</v>
          </cell>
          <cell r="D83">
            <v>0.5</v>
          </cell>
          <cell r="E83">
            <v>7900</v>
          </cell>
          <cell r="F83">
            <v>6.3E-2</v>
          </cell>
          <cell r="G83">
            <v>0</v>
          </cell>
          <cell r="H83">
            <v>19178</v>
          </cell>
          <cell r="I83">
            <v>511</v>
          </cell>
          <cell r="J83">
            <v>7.3094170403587441E-2</v>
          </cell>
          <cell r="K83">
            <v>0</v>
          </cell>
          <cell r="L83">
            <v>0</v>
          </cell>
          <cell r="M83">
            <v>5.4407713498622591E-2</v>
          </cell>
        </row>
        <row r="84">
          <cell r="A84" t="str">
            <v>Duiven</v>
          </cell>
          <cell r="B84" t="str">
            <v>Arnhem</v>
          </cell>
          <cell r="C84" t="str">
            <v>MC41</v>
          </cell>
          <cell r="D84">
            <v>0.7</v>
          </cell>
          <cell r="E84">
            <v>10500</v>
          </cell>
          <cell r="F84">
            <v>6.9000000000000006E-2</v>
          </cell>
          <cell r="G84">
            <v>0</v>
          </cell>
          <cell r="H84">
            <v>24946</v>
          </cell>
          <cell r="I84">
            <v>736</v>
          </cell>
          <cell r="J84">
            <v>0.10672645739910314</v>
          </cell>
          <cell r="K84">
            <v>0</v>
          </cell>
          <cell r="L84">
            <v>0</v>
          </cell>
          <cell r="M84">
            <v>5.5910543130990413E-2</v>
          </cell>
        </row>
        <row r="85">
          <cell r="A85" t="str">
            <v>Echt-Susteren</v>
          </cell>
          <cell r="B85" t="str">
            <v>GewestLimburg-Noord</v>
          </cell>
          <cell r="C85" t="str">
            <v>MC38</v>
          </cell>
          <cell r="D85">
            <v>1</v>
          </cell>
          <cell r="E85">
            <v>14100</v>
          </cell>
          <cell r="F85">
            <v>7.400000000000001E-2</v>
          </cell>
          <cell r="G85">
            <v>0</v>
          </cell>
          <cell r="H85">
            <v>31731</v>
          </cell>
          <cell r="I85">
            <v>308</v>
          </cell>
          <cell r="J85">
            <v>4.275037369207773E-2</v>
          </cell>
          <cell r="K85">
            <v>0</v>
          </cell>
          <cell r="L85">
            <v>0</v>
          </cell>
          <cell r="M85">
            <v>6.1923583662714096E-2</v>
          </cell>
        </row>
        <row r="86">
          <cell r="A86" t="str">
            <v>Edam-Volendam</v>
          </cell>
          <cell r="B86" t="str">
            <v>AgglomeratieAmsterdam</v>
          </cell>
          <cell r="C86" t="str">
            <v>MC21</v>
          </cell>
          <cell r="D86">
            <v>0.7</v>
          </cell>
          <cell r="E86">
            <v>15000</v>
          </cell>
          <cell r="F86">
            <v>4.9000000000000002E-2</v>
          </cell>
          <cell r="G86">
            <v>0</v>
          </cell>
          <cell r="H86">
            <v>36471</v>
          </cell>
          <cell r="I86">
            <v>671</v>
          </cell>
          <cell r="J86">
            <v>9.7010463378176384E-2</v>
          </cell>
          <cell r="K86">
            <v>0</v>
          </cell>
          <cell r="L86">
            <v>0</v>
          </cell>
          <cell r="M86">
            <v>2.0413718018508439E-2</v>
          </cell>
        </row>
        <row r="87">
          <cell r="A87" t="str">
            <v>Ede</v>
          </cell>
          <cell r="B87" t="str">
            <v>EemenVallei</v>
          </cell>
          <cell r="C87" t="str">
            <v>MC16</v>
          </cell>
          <cell r="D87">
            <v>3.3</v>
          </cell>
          <cell r="E87">
            <v>48800</v>
          </cell>
          <cell r="F87">
            <v>6.8000000000000005E-2</v>
          </cell>
          <cell r="G87">
            <v>0</v>
          </cell>
          <cell r="H87">
            <v>119986</v>
          </cell>
          <cell r="I87">
            <v>377</v>
          </cell>
          <cell r="J87">
            <v>5.3064275037369206E-2</v>
          </cell>
          <cell r="K87">
            <v>0</v>
          </cell>
          <cell r="L87">
            <v>0</v>
          </cell>
          <cell r="M87">
            <v>0.17882008061561011</v>
          </cell>
        </row>
        <row r="88">
          <cell r="A88" t="str">
            <v>Eemnes</v>
          </cell>
          <cell r="B88" t="str">
            <v>GooienVechtstreek</v>
          </cell>
          <cell r="C88" t="str">
            <v>MC20</v>
          </cell>
          <cell r="D88">
            <v>0.2</v>
          </cell>
          <cell r="E88">
            <v>4000</v>
          </cell>
          <cell r="F88">
            <v>5.7000000000000002E-2</v>
          </cell>
          <cell r="G88">
            <v>0</v>
          </cell>
          <cell r="H88">
            <v>9450</v>
          </cell>
          <cell r="I88">
            <v>304</v>
          </cell>
          <cell r="J88">
            <v>4.2152466367713005E-2</v>
          </cell>
          <cell r="K88">
            <v>0</v>
          </cell>
          <cell r="L88">
            <v>0</v>
          </cell>
          <cell r="M88">
            <v>3.6363636363636362E-2</v>
          </cell>
        </row>
        <row r="89">
          <cell r="A89" t="str">
            <v>Eemsdelta</v>
          </cell>
          <cell r="B89" t="str">
            <v>Noord-Groningen-Eemsmond</v>
          </cell>
          <cell r="C89" t="str">
            <v>MC02</v>
          </cell>
          <cell r="D89">
            <v>2.4</v>
          </cell>
          <cell r="E89">
            <v>20700</v>
          </cell>
          <cell r="F89">
            <v>0.11599999999999999</v>
          </cell>
          <cell r="G89">
            <v>0</v>
          </cell>
          <cell r="H89">
            <v>45389</v>
          </cell>
          <cell r="I89">
            <v>169</v>
          </cell>
          <cell r="J89">
            <v>2.1973094170403589E-2</v>
          </cell>
          <cell r="K89">
            <v>0</v>
          </cell>
          <cell r="L89">
            <v>1</v>
          </cell>
          <cell r="M89">
            <v>0.49285714285714288</v>
          </cell>
        </row>
        <row r="90">
          <cell r="A90" t="str">
            <v>Eersel</v>
          </cell>
          <cell r="B90" t="str">
            <v>Zuidoost-Brabant</v>
          </cell>
          <cell r="C90" t="str">
            <v>MC37</v>
          </cell>
          <cell r="D90">
            <v>0.4</v>
          </cell>
          <cell r="E90">
            <v>8200</v>
          </cell>
          <cell r="F90">
            <v>4.9000000000000002E-2</v>
          </cell>
          <cell r="G90">
            <v>0</v>
          </cell>
          <cell r="H90">
            <v>19823</v>
          </cell>
          <cell r="I90">
            <v>240</v>
          </cell>
          <cell r="J90">
            <v>3.2585949177877431E-2</v>
          </cell>
          <cell r="K90">
            <v>0</v>
          </cell>
          <cell r="L90">
            <v>0</v>
          </cell>
          <cell r="M90">
            <v>2.3706273489447819E-2</v>
          </cell>
        </row>
        <row r="91">
          <cell r="A91" t="str">
            <v>Eijsden-Margraten</v>
          </cell>
          <cell r="B91" t="str">
            <v>GewestZuid-Limburg</v>
          </cell>
          <cell r="C91" t="str">
            <v>MC39</v>
          </cell>
          <cell r="D91">
            <v>0.5</v>
          </cell>
          <cell r="E91">
            <v>11000</v>
          </cell>
          <cell r="F91">
            <v>4.7E-2</v>
          </cell>
          <cell r="G91">
            <v>0</v>
          </cell>
          <cell r="H91">
            <v>25857</v>
          </cell>
          <cell r="I91">
            <v>333</v>
          </cell>
          <cell r="J91">
            <v>4.6487294469357253E-2</v>
          </cell>
          <cell r="K91">
            <v>0</v>
          </cell>
          <cell r="L91">
            <v>0</v>
          </cell>
          <cell r="M91">
            <v>0.04</v>
          </cell>
        </row>
        <row r="92">
          <cell r="A92" t="str">
            <v>Eindhoven</v>
          </cell>
          <cell r="B92" t="str">
            <v>Zuidoost-Brabant</v>
          </cell>
          <cell r="C92" t="str">
            <v>MC37</v>
          </cell>
          <cell r="D92">
            <v>12.1</v>
          </cell>
          <cell r="E92">
            <v>109600</v>
          </cell>
          <cell r="F92">
            <v>0.111</v>
          </cell>
          <cell r="G92">
            <v>0</v>
          </cell>
          <cell r="H92">
            <v>238326</v>
          </cell>
          <cell r="I92">
            <v>2708</v>
          </cell>
          <cell r="J92">
            <v>0.4014947683109118</v>
          </cell>
          <cell r="K92">
            <v>1</v>
          </cell>
          <cell r="L92">
            <v>1</v>
          </cell>
          <cell r="M92">
            <v>0.31685458224920499</v>
          </cell>
        </row>
        <row r="93">
          <cell r="A93" t="str">
            <v>Elburg</v>
          </cell>
          <cell r="B93" t="str">
            <v>Noordwest-Veluwe</v>
          </cell>
          <cell r="C93" t="str">
            <v>MC17</v>
          </cell>
          <cell r="D93">
            <v>0.6</v>
          </cell>
          <cell r="E93">
            <v>9400</v>
          </cell>
          <cell r="F93">
            <v>0.06</v>
          </cell>
          <cell r="G93">
            <v>0</v>
          </cell>
          <cell r="H93">
            <v>23740</v>
          </cell>
          <cell r="I93">
            <v>372</v>
          </cell>
          <cell r="J93">
            <v>5.2316890881913304E-2</v>
          </cell>
          <cell r="K93">
            <v>0</v>
          </cell>
          <cell r="L93">
            <v>0</v>
          </cell>
          <cell r="M93">
            <v>0.11662531017369727</v>
          </cell>
        </row>
        <row r="94">
          <cell r="A94" t="str">
            <v>Emmen</v>
          </cell>
          <cell r="B94" t="str">
            <v>Zuid-OostDrenthe</v>
          </cell>
          <cell r="C94" t="str">
            <v>MC08</v>
          </cell>
          <cell r="D94">
            <v>5.3</v>
          </cell>
          <cell r="E94">
            <v>47700</v>
          </cell>
          <cell r="F94">
            <v>0.11</v>
          </cell>
          <cell r="G94">
            <v>0</v>
          </cell>
          <cell r="H94">
            <v>107856</v>
          </cell>
          <cell r="I94">
            <v>322</v>
          </cell>
          <cell r="J94">
            <v>4.4843049327354258E-2</v>
          </cell>
          <cell r="K94">
            <v>0</v>
          </cell>
          <cell r="L94">
            <v>1</v>
          </cell>
          <cell r="M94">
            <v>0.6428571428571429</v>
          </cell>
        </row>
        <row r="95">
          <cell r="A95" t="str">
            <v>Enkhuizen</v>
          </cell>
          <cell r="B95" t="str">
            <v>West-Friesland</v>
          </cell>
          <cell r="C95" t="str">
            <v>MC22</v>
          </cell>
          <cell r="D95">
            <v>0.8</v>
          </cell>
          <cell r="E95">
            <v>8500</v>
          </cell>
          <cell r="F95">
            <v>9.0999999999999998E-2</v>
          </cell>
          <cell r="G95">
            <v>1</v>
          </cell>
          <cell r="H95">
            <v>18620</v>
          </cell>
          <cell r="I95">
            <v>1470</v>
          </cell>
          <cell r="J95">
            <v>0.21644245142002991</v>
          </cell>
          <cell r="K95">
            <v>1</v>
          </cell>
          <cell r="L95">
            <v>0</v>
          </cell>
          <cell r="M95">
            <v>9.2091007583965337E-2</v>
          </cell>
        </row>
        <row r="96">
          <cell r="A96" t="str">
            <v>Enschede</v>
          </cell>
          <cell r="B96" t="str">
            <v>Twente</v>
          </cell>
          <cell r="C96" t="str">
            <v>MC12</v>
          </cell>
          <cell r="D96">
            <v>10.5</v>
          </cell>
          <cell r="E96">
            <v>69200</v>
          </cell>
          <cell r="F96">
            <v>0.152</v>
          </cell>
          <cell r="G96">
            <v>0</v>
          </cell>
          <cell r="H96">
            <v>160640</v>
          </cell>
          <cell r="I96">
            <v>1141</v>
          </cell>
          <cell r="J96">
            <v>0.1672645739910314</v>
          </cell>
          <cell r="K96">
            <v>0</v>
          </cell>
          <cell r="L96">
            <v>1</v>
          </cell>
          <cell r="M96">
            <v>0.25937031484257872</v>
          </cell>
        </row>
        <row r="97">
          <cell r="A97" t="str">
            <v>Epe</v>
          </cell>
          <cell r="B97" t="str">
            <v>Stedendriehoek</v>
          </cell>
          <cell r="C97" t="str">
            <v>MC11</v>
          </cell>
          <cell r="D97">
            <v>1</v>
          </cell>
          <cell r="E97">
            <v>14100</v>
          </cell>
          <cell r="F97">
            <v>7.0000000000000007E-2</v>
          </cell>
          <cell r="G97">
            <v>0</v>
          </cell>
          <cell r="H97">
            <v>33257</v>
          </cell>
          <cell r="I97">
            <v>213</v>
          </cell>
          <cell r="J97">
            <v>2.8550074738415546E-2</v>
          </cell>
          <cell r="K97">
            <v>0</v>
          </cell>
          <cell r="L97">
            <v>0</v>
          </cell>
          <cell r="M97">
            <v>7.2049054675523763E-2</v>
          </cell>
        </row>
        <row r="98">
          <cell r="A98" t="str">
            <v>Ermelo</v>
          </cell>
          <cell r="B98" t="str">
            <v>Noordwest-Veluwe</v>
          </cell>
          <cell r="C98" t="str">
            <v>MC17</v>
          </cell>
          <cell r="D98">
            <v>0.7</v>
          </cell>
          <cell r="E98">
            <v>11200</v>
          </cell>
          <cell r="F98">
            <v>6.4000000000000001E-2</v>
          </cell>
          <cell r="G98">
            <v>0</v>
          </cell>
          <cell r="H98">
            <v>27258</v>
          </cell>
          <cell r="I98">
            <v>318</v>
          </cell>
          <cell r="J98">
            <v>4.4245142002989533E-2</v>
          </cell>
          <cell r="K98">
            <v>0</v>
          </cell>
          <cell r="L98">
            <v>0</v>
          </cell>
          <cell r="M98">
            <v>0.13895781637717122</v>
          </cell>
        </row>
        <row r="99">
          <cell r="A99" t="str">
            <v>Etten-Leur</v>
          </cell>
          <cell r="B99" t="str">
            <v>West-Brabant</v>
          </cell>
          <cell r="C99" t="str">
            <v>MC34</v>
          </cell>
          <cell r="D99">
            <v>1.4</v>
          </cell>
          <cell r="E99">
            <v>18700</v>
          </cell>
          <cell r="F99">
            <v>7.4999999999999997E-2</v>
          </cell>
          <cell r="G99">
            <v>0</v>
          </cell>
          <cell r="H99">
            <v>44152</v>
          </cell>
          <cell r="I99">
            <v>799</v>
          </cell>
          <cell r="J99">
            <v>0.11614349775784753</v>
          </cell>
          <cell r="K99">
            <v>0</v>
          </cell>
          <cell r="L99">
            <v>0</v>
          </cell>
          <cell r="M99">
            <v>6.0420032310177708E-2</v>
          </cell>
        </row>
        <row r="100">
          <cell r="A100" t="str">
            <v>De Fryske Marren</v>
          </cell>
          <cell r="B100" t="str">
            <v>Zuid-WestFriesland</v>
          </cell>
          <cell r="C100" t="str">
            <v>MC05</v>
          </cell>
          <cell r="D100">
            <v>1.6</v>
          </cell>
          <cell r="E100">
            <v>22000</v>
          </cell>
          <cell r="F100">
            <v>7.2999999999999995E-2</v>
          </cell>
          <cell r="G100">
            <v>0</v>
          </cell>
          <cell r="H100">
            <v>51597</v>
          </cell>
          <cell r="I100">
            <v>147</v>
          </cell>
          <cell r="J100">
            <v>1.8684603886397609E-2</v>
          </cell>
          <cell r="K100">
            <v>0</v>
          </cell>
          <cell r="L100">
            <v>0</v>
          </cell>
          <cell r="M100">
            <v>0.3565640194489465</v>
          </cell>
        </row>
        <row r="101">
          <cell r="A101" t="str">
            <v>Geertruidenberg</v>
          </cell>
          <cell r="B101" t="str">
            <v>West-Brabant</v>
          </cell>
          <cell r="C101" t="str">
            <v>MC34</v>
          </cell>
          <cell r="D101">
            <v>0.7</v>
          </cell>
          <cell r="E101">
            <v>9500</v>
          </cell>
          <cell r="F101">
            <v>6.9000000000000006E-2</v>
          </cell>
          <cell r="G101">
            <v>0</v>
          </cell>
          <cell r="H101">
            <v>21944</v>
          </cell>
          <cell r="I101">
            <v>825</v>
          </cell>
          <cell r="J101">
            <v>0.12002989536621823</v>
          </cell>
          <cell r="K101">
            <v>0</v>
          </cell>
          <cell r="L101">
            <v>0</v>
          </cell>
          <cell r="M101">
            <v>3.0694668820678513E-2</v>
          </cell>
        </row>
        <row r="102">
          <cell r="A102" t="str">
            <v>Geldrop-Mierlo</v>
          </cell>
          <cell r="B102" t="str">
            <v>Zuidoost-Brabant</v>
          </cell>
          <cell r="C102" t="str">
            <v>MC37</v>
          </cell>
          <cell r="D102">
            <v>1.3</v>
          </cell>
          <cell r="E102">
            <v>17600</v>
          </cell>
          <cell r="F102">
            <v>7.400000000000001E-2</v>
          </cell>
          <cell r="G102">
            <v>0</v>
          </cell>
          <cell r="H102">
            <v>40131</v>
          </cell>
          <cell r="I102">
            <v>1294</v>
          </cell>
          <cell r="J102">
            <v>0.19013452914798207</v>
          </cell>
          <cell r="K102">
            <v>0</v>
          </cell>
          <cell r="L102">
            <v>0</v>
          </cell>
          <cell r="M102">
            <v>5.0881757733448975E-2</v>
          </cell>
        </row>
        <row r="103">
          <cell r="A103" t="str">
            <v>Gemert-Bakel</v>
          </cell>
          <cell r="B103" t="str">
            <v>Zuidoost-Brabant</v>
          </cell>
          <cell r="C103" t="str">
            <v>MC37</v>
          </cell>
          <cell r="D103">
            <v>0.9</v>
          </cell>
          <cell r="E103">
            <v>13000</v>
          </cell>
          <cell r="F103">
            <v>7.2999999999999995E-2</v>
          </cell>
          <cell r="G103">
            <v>0</v>
          </cell>
          <cell r="H103">
            <v>31040</v>
          </cell>
          <cell r="I103">
            <v>254</v>
          </cell>
          <cell r="J103">
            <v>3.4678624813153959E-2</v>
          </cell>
          <cell r="K103">
            <v>0</v>
          </cell>
          <cell r="L103">
            <v>0</v>
          </cell>
          <cell r="M103">
            <v>3.7583116507661177E-2</v>
          </cell>
        </row>
        <row r="104">
          <cell r="A104" t="str">
            <v>Gennep</v>
          </cell>
          <cell r="B104" t="str">
            <v>GewestLimburg-Noord</v>
          </cell>
          <cell r="C104" t="str">
            <v>MC38</v>
          </cell>
          <cell r="D104">
            <v>0.5</v>
          </cell>
          <cell r="E104">
            <v>7300</v>
          </cell>
          <cell r="F104">
            <v>7.400000000000001E-2</v>
          </cell>
          <cell r="G104">
            <v>0</v>
          </cell>
          <cell r="H104">
            <v>17237</v>
          </cell>
          <cell r="I104">
            <v>362</v>
          </cell>
          <cell r="J104">
            <v>5.0822122571001493E-2</v>
          </cell>
          <cell r="K104">
            <v>0</v>
          </cell>
          <cell r="L104">
            <v>0</v>
          </cell>
          <cell r="M104">
            <v>3.2059727711901624E-2</v>
          </cell>
        </row>
        <row r="105">
          <cell r="A105" t="str">
            <v>Gilze en Rijen</v>
          </cell>
          <cell r="B105" t="str">
            <v>Midden-Brabant</v>
          </cell>
          <cell r="C105" t="str">
            <v>MC35</v>
          </cell>
          <cell r="D105">
            <v>0.8</v>
          </cell>
          <cell r="E105">
            <v>11100</v>
          </cell>
          <cell r="F105">
            <v>6.8000000000000005E-2</v>
          </cell>
          <cell r="G105">
            <v>0</v>
          </cell>
          <cell r="H105">
            <v>26557</v>
          </cell>
          <cell r="I105">
            <v>406</v>
          </cell>
          <cell r="J105">
            <v>5.7399103139013453E-2</v>
          </cell>
          <cell r="K105">
            <v>0</v>
          </cell>
          <cell r="L105">
            <v>0</v>
          </cell>
          <cell r="M105">
            <v>6.019522776572668E-2</v>
          </cell>
        </row>
        <row r="106">
          <cell r="A106" t="str">
            <v>Goeree-Overflakkee</v>
          </cell>
          <cell r="B106" t="str">
            <v>Rijnmond</v>
          </cell>
          <cell r="C106" t="str">
            <v>MC29</v>
          </cell>
          <cell r="D106">
            <v>1.3</v>
          </cell>
          <cell r="E106">
            <v>21400</v>
          </cell>
          <cell r="F106">
            <v>6.0999999999999999E-2</v>
          </cell>
          <cell r="G106">
            <v>0</v>
          </cell>
          <cell r="H106">
            <v>51051</v>
          </cell>
          <cell r="I106">
            <v>195</v>
          </cell>
          <cell r="J106">
            <v>2.585949177877429E-2</v>
          </cell>
          <cell r="K106">
            <v>0</v>
          </cell>
          <cell r="L106">
            <v>0</v>
          </cell>
          <cell r="M106">
            <v>3.6075522589345918E-2</v>
          </cell>
        </row>
        <row r="107">
          <cell r="A107" t="str">
            <v>Goes</v>
          </cell>
          <cell r="B107" t="str">
            <v>OosterscheldeRegio</v>
          </cell>
          <cell r="C107" t="str">
            <v>MC31</v>
          </cell>
          <cell r="D107">
            <v>1.6</v>
          </cell>
          <cell r="E107">
            <v>17800</v>
          </cell>
          <cell r="F107">
            <v>9.0999999999999998E-2</v>
          </cell>
          <cell r="G107">
            <v>1</v>
          </cell>
          <cell r="H107">
            <v>38950</v>
          </cell>
          <cell r="I107">
            <v>421</v>
          </cell>
          <cell r="J107">
            <v>5.9641255605381166E-2</v>
          </cell>
          <cell r="K107">
            <v>0</v>
          </cell>
          <cell r="L107">
            <v>1</v>
          </cell>
          <cell r="M107">
            <v>0.24964936886395511</v>
          </cell>
        </row>
        <row r="108">
          <cell r="A108" t="str">
            <v>Goirle</v>
          </cell>
          <cell r="B108" t="str">
            <v>Midden-Brabant</v>
          </cell>
          <cell r="C108" t="str">
            <v>MC35</v>
          </cell>
          <cell r="D108">
            <v>0.6</v>
          </cell>
          <cell r="E108">
            <v>10200</v>
          </cell>
          <cell r="F108">
            <v>6.2E-2</v>
          </cell>
          <cell r="G108">
            <v>0</v>
          </cell>
          <cell r="H108">
            <v>23979</v>
          </cell>
          <cell r="I108">
            <v>558</v>
          </cell>
          <cell r="J108">
            <v>8.0119581464872941E-2</v>
          </cell>
          <cell r="K108">
            <v>0</v>
          </cell>
          <cell r="L108">
            <v>0</v>
          </cell>
          <cell r="M108">
            <v>5.5314533622559656E-2</v>
          </cell>
        </row>
        <row r="109">
          <cell r="A109" t="str">
            <v>Gooise Meren</v>
          </cell>
          <cell r="B109" t="str">
            <v>GooienVechtstreek</v>
          </cell>
          <cell r="C109" t="str">
            <v>MC20</v>
          </cell>
          <cell r="D109">
            <v>2</v>
          </cell>
          <cell r="E109">
            <v>25600</v>
          </cell>
          <cell r="F109">
            <v>7.5999999999999998E-2</v>
          </cell>
          <cell r="G109">
            <v>0</v>
          </cell>
          <cell r="H109">
            <v>58846</v>
          </cell>
          <cell r="I109">
            <v>1419</v>
          </cell>
          <cell r="J109">
            <v>0.20881913303437968</v>
          </cell>
          <cell r="K109">
            <v>1</v>
          </cell>
          <cell r="L109">
            <v>0</v>
          </cell>
          <cell r="M109">
            <v>0.23272727272727273</v>
          </cell>
        </row>
        <row r="110">
          <cell r="A110" t="str">
            <v>Gorinchem</v>
          </cell>
          <cell r="B110" t="str">
            <v>Zuid-Holland-Zuid</v>
          </cell>
          <cell r="C110" t="str">
            <v>MC30</v>
          </cell>
          <cell r="D110">
            <v>1.7</v>
          </cell>
          <cell r="E110">
            <v>16600</v>
          </cell>
          <cell r="F110">
            <v>0.105</v>
          </cell>
          <cell r="G110">
            <v>1</v>
          </cell>
          <cell r="H110">
            <v>37632</v>
          </cell>
          <cell r="I110">
            <v>2011</v>
          </cell>
          <cell r="J110">
            <v>0.29730941704035874</v>
          </cell>
          <cell r="K110">
            <v>1</v>
          </cell>
          <cell r="L110">
            <v>0</v>
          </cell>
          <cell r="M110">
            <v>8.44354018311292E-2</v>
          </cell>
        </row>
        <row r="111">
          <cell r="A111" t="str">
            <v>Gouda</v>
          </cell>
          <cell r="B111" t="str">
            <v>Zuid-Holland-Oost</v>
          </cell>
          <cell r="C111" t="str">
            <v>MC27</v>
          </cell>
          <cell r="D111">
            <v>3.4</v>
          </cell>
          <cell r="E111">
            <v>33000</v>
          </cell>
          <cell r="F111">
            <v>0.10300000000000001</v>
          </cell>
          <cell r="G111">
            <v>1</v>
          </cell>
          <cell r="H111">
            <v>74095</v>
          </cell>
          <cell r="I111">
            <v>4491</v>
          </cell>
          <cell r="J111">
            <v>0.66801195814648728</v>
          </cell>
          <cell r="K111">
            <v>1</v>
          </cell>
          <cell r="L111">
            <v>1</v>
          </cell>
          <cell r="M111">
            <v>0.20345252774352651</v>
          </cell>
        </row>
        <row r="112">
          <cell r="A112" t="str">
            <v>'s-Gravenhage (gemeente)</v>
          </cell>
          <cell r="B112" t="str">
            <v>Haaglanden/Westland</v>
          </cell>
          <cell r="C112" t="str">
            <v>MC28</v>
          </cell>
          <cell r="D112">
            <v>37.9</v>
          </cell>
          <cell r="E112">
            <v>246100</v>
          </cell>
          <cell r="F112">
            <v>0.154</v>
          </cell>
          <cell r="G112">
            <v>0</v>
          </cell>
          <cell r="H112">
            <v>553417</v>
          </cell>
          <cell r="I112">
            <v>6712</v>
          </cell>
          <cell r="J112">
            <v>1</v>
          </cell>
          <cell r="K112">
            <v>1</v>
          </cell>
          <cell r="L112">
            <v>1</v>
          </cell>
          <cell r="M112">
            <v>0.49827900384693258</v>
          </cell>
        </row>
        <row r="113">
          <cell r="A113" t="str">
            <v>Groningen (gemeente)</v>
          </cell>
          <cell r="B113" t="str">
            <v>CentraalenWestelijkGroningen</v>
          </cell>
          <cell r="C113" t="str">
            <v>MC03</v>
          </cell>
          <cell r="D113">
            <v>16.399999999999999</v>
          </cell>
          <cell r="E113">
            <v>107100</v>
          </cell>
          <cell r="F113">
            <v>0.154</v>
          </cell>
          <cell r="G113">
            <v>0</v>
          </cell>
          <cell r="H113">
            <v>234950</v>
          </cell>
          <cell r="I113">
            <v>1266</v>
          </cell>
          <cell r="J113">
            <v>0.18594917787742901</v>
          </cell>
          <cell r="K113">
            <v>0</v>
          </cell>
          <cell r="L113">
            <v>1</v>
          </cell>
          <cell r="M113">
            <v>0.66563082660037287</v>
          </cell>
        </row>
        <row r="114">
          <cell r="A114" t="str">
            <v>Gulpen-Wittem</v>
          </cell>
          <cell r="B114" t="str">
            <v>GewestZuid-Limburg</v>
          </cell>
          <cell r="C114" t="str">
            <v>MC39</v>
          </cell>
          <cell r="D114">
            <v>0.4</v>
          </cell>
          <cell r="E114">
            <v>6500</v>
          </cell>
          <cell r="F114">
            <v>6.8000000000000005E-2</v>
          </cell>
          <cell r="G114">
            <v>0</v>
          </cell>
          <cell r="H114">
            <v>14178</v>
          </cell>
          <cell r="I114">
            <v>194</v>
          </cell>
          <cell r="J114">
            <v>2.5710014947683109E-2</v>
          </cell>
          <cell r="K114">
            <v>0</v>
          </cell>
          <cell r="L114">
            <v>0</v>
          </cell>
          <cell r="M114">
            <v>2.3636363636363636E-2</v>
          </cell>
        </row>
        <row r="115">
          <cell r="A115" t="str">
            <v>Haaksbergen</v>
          </cell>
          <cell r="B115" t="str">
            <v>Twente</v>
          </cell>
          <cell r="C115" t="str">
            <v>MC12</v>
          </cell>
          <cell r="D115">
            <v>0.7</v>
          </cell>
          <cell r="E115">
            <v>10100</v>
          </cell>
          <cell r="F115">
            <v>6.5000000000000002E-2</v>
          </cell>
          <cell r="G115">
            <v>0</v>
          </cell>
          <cell r="H115">
            <v>24268</v>
          </cell>
          <cell r="I115">
            <v>232</v>
          </cell>
          <cell r="J115">
            <v>3.1390134529147982E-2</v>
          </cell>
          <cell r="K115">
            <v>0</v>
          </cell>
          <cell r="L115">
            <v>0</v>
          </cell>
          <cell r="M115">
            <v>3.7856071964017989E-2</v>
          </cell>
        </row>
        <row r="116">
          <cell r="A116" t="str">
            <v>Haarlem</v>
          </cell>
          <cell r="B116" t="str">
            <v>Zuid-KennemerlandenIJmond</v>
          </cell>
          <cell r="C116" t="str">
            <v>MC25</v>
          </cell>
          <cell r="D116">
            <v>7</v>
          </cell>
          <cell r="E116">
            <v>75000</v>
          </cell>
          <cell r="F116">
            <v>9.3000000000000013E-2</v>
          </cell>
          <cell r="G116">
            <v>1</v>
          </cell>
          <cell r="H116">
            <v>162898</v>
          </cell>
          <cell r="I116">
            <v>5576</v>
          </cell>
          <cell r="J116">
            <v>0.83019431988041859</v>
          </cell>
          <cell r="K116">
            <v>1</v>
          </cell>
          <cell r="L116">
            <v>1</v>
          </cell>
          <cell r="M116">
            <v>0.43757292882147025</v>
          </cell>
        </row>
        <row r="117">
          <cell r="A117" t="str">
            <v>Haarlemmermeer</v>
          </cell>
          <cell r="B117" t="str">
            <v>AgglomeratieAmsterdam</v>
          </cell>
          <cell r="C117" t="str">
            <v>MC21</v>
          </cell>
          <cell r="D117">
            <v>3.9</v>
          </cell>
          <cell r="E117">
            <v>65099.999999999993</v>
          </cell>
          <cell r="F117">
            <v>0.06</v>
          </cell>
          <cell r="G117">
            <v>0</v>
          </cell>
          <cell r="H117">
            <v>159336</v>
          </cell>
          <cell r="I117">
            <v>808</v>
          </cell>
          <cell r="J117">
            <v>0.11748878923766816</v>
          </cell>
          <cell r="K117">
            <v>0</v>
          </cell>
          <cell r="L117">
            <v>0</v>
          </cell>
          <cell r="M117">
            <v>8.8595536200326605E-2</v>
          </cell>
        </row>
        <row r="118">
          <cell r="A118" t="str">
            <v>Halderberge</v>
          </cell>
          <cell r="B118" t="str">
            <v>West-Brabant</v>
          </cell>
          <cell r="C118" t="str">
            <v>MC34</v>
          </cell>
          <cell r="D118">
            <v>0.9</v>
          </cell>
          <cell r="E118">
            <v>13000</v>
          </cell>
          <cell r="F118">
            <v>7.0999999999999994E-2</v>
          </cell>
          <cell r="G118">
            <v>0</v>
          </cell>
          <cell r="H118">
            <v>30770</v>
          </cell>
          <cell r="I118">
            <v>413</v>
          </cell>
          <cell r="J118">
            <v>5.8445440956651717E-2</v>
          </cell>
          <cell r="K118">
            <v>0</v>
          </cell>
          <cell r="L118">
            <v>0</v>
          </cell>
          <cell r="M118">
            <v>4.2003231017770599E-2</v>
          </cell>
        </row>
        <row r="119">
          <cell r="A119" t="str">
            <v>Hardenberg</v>
          </cell>
          <cell r="B119" t="str">
            <v>IJssel-Vecht</v>
          </cell>
          <cell r="C119" t="str">
            <v>MC10</v>
          </cell>
          <cell r="D119">
            <v>1.6</v>
          </cell>
          <cell r="E119">
            <v>24500</v>
          </cell>
          <cell r="F119">
            <v>6.5000000000000002E-2</v>
          </cell>
          <cell r="G119">
            <v>0</v>
          </cell>
          <cell r="H119">
            <v>61798</v>
          </cell>
          <cell r="I119">
            <v>198</v>
          </cell>
          <cell r="J119">
            <v>2.6307922272047833E-2</v>
          </cell>
          <cell r="K119">
            <v>0</v>
          </cell>
          <cell r="L119">
            <v>0</v>
          </cell>
          <cell r="M119">
            <v>0.13136729222520108</v>
          </cell>
        </row>
        <row r="120">
          <cell r="A120" t="str">
            <v>Harderwijk</v>
          </cell>
          <cell r="B120" t="str">
            <v>Noordwest-Veluwe</v>
          </cell>
          <cell r="C120" t="str">
            <v>MC17</v>
          </cell>
          <cell r="D120">
            <v>1.6</v>
          </cell>
          <cell r="E120">
            <v>20400</v>
          </cell>
          <cell r="F120">
            <v>8.1000000000000003E-2</v>
          </cell>
          <cell r="G120">
            <v>1</v>
          </cell>
          <cell r="H120">
            <v>48857</v>
          </cell>
          <cell r="I120">
            <v>1255</v>
          </cell>
          <cell r="J120">
            <v>0.184304932735426</v>
          </cell>
          <cell r="K120">
            <v>0</v>
          </cell>
          <cell r="L120">
            <v>1</v>
          </cell>
          <cell r="M120">
            <v>0.25310173697270472</v>
          </cell>
        </row>
        <row r="121">
          <cell r="A121" t="str">
            <v>Hardinxveld-Giessendam</v>
          </cell>
          <cell r="B121" t="str">
            <v>Zuid-Holland-Zuid</v>
          </cell>
          <cell r="C121" t="str">
            <v>MC30</v>
          </cell>
          <cell r="D121">
            <v>0.4</v>
          </cell>
          <cell r="E121">
            <v>7100</v>
          </cell>
          <cell r="F121">
            <v>5.5E-2</v>
          </cell>
          <cell r="G121">
            <v>0</v>
          </cell>
          <cell r="H121">
            <v>18511</v>
          </cell>
          <cell r="I121">
            <v>1098</v>
          </cell>
          <cell r="J121">
            <v>0.16083707025411062</v>
          </cell>
          <cell r="K121">
            <v>0</v>
          </cell>
          <cell r="L121">
            <v>0</v>
          </cell>
          <cell r="M121">
            <v>3.6113936927772129E-2</v>
          </cell>
        </row>
        <row r="122">
          <cell r="A122" t="str">
            <v>Harlingen</v>
          </cell>
          <cell r="B122" t="str">
            <v>FrieslandNoord</v>
          </cell>
          <cell r="C122" t="str">
            <v>MC04</v>
          </cell>
          <cell r="D122">
            <v>0.9</v>
          </cell>
          <cell r="E122">
            <v>7400</v>
          </cell>
          <cell r="F122">
            <v>0.126</v>
          </cell>
          <cell r="G122">
            <v>0</v>
          </cell>
          <cell r="H122">
            <v>15904</v>
          </cell>
          <cell r="I122">
            <v>637</v>
          </cell>
          <cell r="J122">
            <v>9.1928251121076235E-2</v>
          </cell>
          <cell r="K122">
            <v>0</v>
          </cell>
          <cell r="L122">
            <v>0</v>
          </cell>
          <cell r="M122">
            <v>6.2818336162988112E-2</v>
          </cell>
        </row>
        <row r="123">
          <cell r="A123" t="str">
            <v>Hattem</v>
          </cell>
          <cell r="B123" t="str">
            <v>IJssel-Vecht</v>
          </cell>
          <cell r="C123" t="str">
            <v>MC10</v>
          </cell>
          <cell r="D123">
            <v>0.2</v>
          </cell>
          <cell r="E123">
            <v>5100</v>
          </cell>
          <cell r="F123">
            <v>4.2999999999999997E-2</v>
          </cell>
          <cell r="G123">
            <v>0</v>
          </cell>
          <cell r="H123">
            <v>12307</v>
          </cell>
          <cell r="I123">
            <v>533</v>
          </cell>
          <cell r="J123">
            <v>7.6382660687593418E-2</v>
          </cell>
          <cell r="K123">
            <v>0</v>
          </cell>
          <cell r="L123">
            <v>0</v>
          </cell>
          <cell r="M123">
            <v>2.7345844504021447E-2</v>
          </cell>
        </row>
        <row r="124">
          <cell r="A124" t="str">
            <v>Heemskerk</v>
          </cell>
          <cell r="B124" t="str">
            <v>Zuid-KennemerlandenIJmond</v>
          </cell>
          <cell r="C124" t="str">
            <v>MC25</v>
          </cell>
          <cell r="D124">
            <v>1.3</v>
          </cell>
          <cell r="E124">
            <v>17100</v>
          </cell>
          <cell r="F124">
            <v>7.2999999999999995E-2</v>
          </cell>
          <cell r="G124">
            <v>0</v>
          </cell>
          <cell r="H124">
            <v>39189</v>
          </cell>
          <cell r="I124">
            <v>1437</v>
          </cell>
          <cell r="J124">
            <v>0.21150971599402094</v>
          </cell>
          <cell r="K124">
            <v>1</v>
          </cell>
          <cell r="L124">
            <v>0</v>
          </cell>
          <cell r="M124">
            <v>9.9766627771295219E-2</v>
          </cell>
        </row>
        <row r="125">
          <cell r="A125" t="str">
            <v>Heemstede</v>
          </cell>
          <cell r="B125" t="str">
            <v>Zuid-KennemerlandenIJmond</v>
          </cell>
          <cell r="C125" t="str">
            <v>MC25</v>
          </cell>
          <cell r="D125">
            <v>0.7</v>
          </cell>
          <cell r="E125">
            <v>12000</v>
          </cell>
          <cell r="F125">
            <v>5.5E-2</v>
          </cell>
          <cell r="G125">
            <v>0</v>
          </cell>
          <cell r="H125">
            <v>27557</v>
          </cell>
          <cell r="I125">
            <v>3005</v>
          </cell>
          <cell r="J125">
            <v>0.44588938714499254</v>
          </cell>
          <cell r="K125">
            <v>1</v>
          </cell>
          <cell r="L125">
            <v>0</v>
          </cell>
          <cell r="M125">
            <v>7.0011668611435235E-2</v>
          </cell>
        </row>
        <row r="126">
          <cell r="A126" t="str">
            <v>Heerde</v>
          </cell>
          <cell r="B126" t="str">
            <v>IJssel-Vecht</v>
          </cell>
          <cell r="C126" t="str">
            <v>MC10</v>
          </cell>
          <cell r="D126">
            <v>0.4</v>
          </cell>
          <cell r="E126">
            <v>7800</v>
          </cell>
          <cell r="F126">
            <v>4.5999999999999999E-2</v>
          </cell>
          <cell r="G126">
            <v>0</v>
          </cell>
          <cell r="H126">
            <v>18976</v>
          </cell>
          <cell r="I126">
            <v>242</v>
          </cell>
          <cell r="J126">
            <v>3.2884902840059793E-2</v>
          </cell>
          <cell r="K126">
            <v>0</v>
          </cell>
          <cell r="L126">
            <v>0</v>
          </cell>
          <cell r="M126">
            <v>4.1823056300268099E-2</v>
          </cell>
        </row>
        <row r="127">
          <cell r="A127" t="str">
            <v>Heerenveen</v>
          </cell>
          <cell r="B127" t="str">
            <v>Friesland-Oost('deFrieseWouden')</v>
          </cell>
          <cell r="C127" t="str">
            <v>MC06</v>
          </cell>
          <cell r="D127">
            <v>2.2000000000000002</v>
          </cell>
          <cell r="E127">
            <v>22700</v>
          </cell>
          <cell r="F127">
            <v>9.9000000000000005E-2</v>
          </cell>
          <cell r="G127">
            <v>1</v>
          </cell>
          <cell r="H127">
            <v>51119</v>
          </cell>
          <cell r="I127">
            <v>269</v>
          </cell>
          <cell r="J127">
            <v>3.6920777279521672E-2</v>
          </cell>
          <cell r="K127">
            <v>0</v>
          </cell>
          <cell r="L127">
            <v>0</v>
          </cell>
          <cell r="M127">
            <v>0.21077065923862581</v>
          </cell>
        </row>
        <row r="128">
          <cell r="A128" t="str">
            <v>Heerlen</v>
          </cell>
          <cell r="B128" t="str">
            <v>GewestZuid-Limburg</v>
          </cell>
          <cell r="C128" t="str">
            <v>MC39</v>
          </cell>
          <cell r="D128">
            <v>7.2</v>
          </cell>
          <cell r="E128">
            <v>43400</v>
          </cell>
          <cell r="F128">
            <v>0.16699999999999998</v>
          </cell>
          <cell r="G128">
            <v>0</v>
          </cell>
          <cell r="H128">
            <v>86845</v>
          </cell>
          <cell r="I128">
            <v>1934</v>
          </cell>
          <cell r="J128">
            <v>0.28579970104633784</v>
          </cell>
          <cell r="K128">
            <v>1</v>
          </cell>
          <cell r="L128">
            <v>1</v>
          </cell>
          <cell r="M128">
            <v>0.15781818181818183</v>
          </cell>
        </row>
        <row r="129">
          <cell r="A129" t="str">
            <v>Heeze-Leende</v>
          </cell>
          <cell r="B129" t="str">
            <v>Zuidoost-Brabant</v>
          </cell>
          <cell r="C129" t="str">
            <v>MC37</v>
          </cell>
          <cell r="D129">
            <v>0.3</v>
          </cell>
          <cell r="E129">
            <v>6900</v>
          </cell>
          <cell r="F129">
            <v>4.5999999999999999E-2</v>
          </cell>
          <cell r="G129">
            <v>0</v>
          </cell>
          <cell r="H129">
            <v>16470</v>
          </cell>
          <cell r="I129">
            <v>158</v>
          </cell>
          <cell r="J129">
            <v>2.0328849028400597E-2</v>
          </cell>
          <cell r="K129">
            <v>0</v>
          </cell>
          <cell r="L129">
            <v>0</v>
          </cell>
          <cell r="M129">
            <v>1.9947961838681701E-2</v>
          </cell>
        </row>
        <row r="130">
          <cell r="A130" t="str">
            <v>Heiloo</v>
          </cell>
          <cell r="B130" t="str">
            <v>Noord-Kennemerland</v>
          </cell>
          <cell r="C130" t="str">
            <v>MC24</v>
          </cell>
          <cell r="D130">
            <v>0.7</v>
          </cell>
          <cell r="E130">
            <v>10800</v>
          </cell>
          <cell r="F130">
            <v>6.8000000000000005E-2</v>
          </cell>
          <cell r="G130">
            <v>0</v>
          </cell>
          <cell r="H130">
            <v>24417</v>
          </cell>
          <cell r="I130">
            <v>1305</v>
          </cell>
          <cell r="J130">
            <v>0.19177877428998505</v>
          </cell>
          <cell r="K130">
            <v>0</v>
          </cell>
          <cell r="L130">
            <v>0</v>
          </cell>
          <cell r="M130">
            <v>8.0959520239880053E-2</v>
          </cell>
        </row>
        <row r="131">
          <cell r="A131" t="str">
            <v>Den Helder</v>
          </cell>
          <cell r="B131" t="str">
            <v>KopvanNoord-Holland</v>
          </cell>
          <cell r="C131" t="str">
            <v>MC23</v>
          </cell>
          <cell r="D131">
            <v>2.8</v>
          </cell>
          <cell r="E131">
            <v>26600</v>
          </cell>
          <cell r="F131">
            <v>0.106</v>
          </cell>
          <cell r="G131">
            <v>0</v>
          </cell>
          <cell r="H131">
            <v>56334</v>
          </cell>
          <cell r="I131">
            <v>1249</v>
          </cell>
          <cell r="J131">
            <v>0.18340807174887894</v>
          </cell>
          <cell r="K131">
            <v>0</v>
          </cell>
          <cell r="L131">
            <v>1</v>
          </cell>
          <cell r="M131">
            <v>0.35849056603773582</v>
          </cell>
        </row>
        <row r="132">
          <cell r="A132" t="str">
            <v>Hellendoorn</v>
          </cell>
          <cell r="B132" t="str">
            <v>Twente</v>
          </cell>
          <cell r="C132" t="str">
            <v>MC12</v>
          </cell>
          <cell r="D132">
            <v>0.8</v>
          </cell>
          <cell r="E132">
            <v>14600</v>
          </cell>
          <cell r="F132">
            <v>5.5999999999999994E-2</v>
          </cell>
          <cell r="G132">
            <v>0</v>
          </cell>
          <cell r="H132">
            <v>35940</v>
          </cell>
          <cell r="I132">
            <v>261</v>
          </cell>
          <cell r="J132">
            <v>3.572496263079223E-2</v>
          </cell>
          <cell r="K132">
            <v>0</v>
          </cell>
          <cell r="L132">
            <v>0</v>
          </cell>
          <cell r="M132">
            <v>5.4722638680659672E-2</v>
          </cell>
        </row>
        <row r="133">
          <cell r="A133" t="str">
            <v>Helmond</v>
          </cell>
          <cell r="B133" t="str">
            <v>Zuidoost-Brabant</v>
          </cell>
          <cell r="C133" t="str">
            <v>MC37</v>
          </cell>
          <cell r="D133">
            <v>4.7</v>
          </cell>
          <cell r="E133">
            <v>40800</v>
          </cell>
          <cell r="F133">
            <v>0.115</v>
          </cell>
          <cell r="G133">
            <v>0</v>
          </cell>
          <cell r="H133">
            <v>93476</v>
          </cell>
          <cell r="I133">
            <v>1758</v>
          </cell>
          <cell r="J133">
            <v>0.25949177877428997</v>
          </cell>
          <cell r="K133">
            <v>1</v>
          </cell>
          <cell r="L133">
            <v>0</v>
          </cell>
          <cell r="M133">
            <v>0.11795316565481354</v>
          </cell>
        </row>
        <row r="134">
          <cell r="A134" t="str">
            <v>Hendrik-Ido-Ambacht</v>
          </cell>
          <cell r="B134" t="str">
            <v>Zuid-Holland-Zuid</v>
          </cell>
          <cell r="C134" t="str">
            <v>MC30</v>
          </cell>
          <cell r="D134">
            <v>0.7</v>
          </cell>
          <cell r="E134">
            <v>12200</v>
          </cell>
          <cell r="F134">
            <v>5.5E-2</v>
          </cell>
          <cell r="G134">
            <v>0</v>
          </cell>
          <cell r="H134">
            <v>31663</v>
          </cell>
          <cell r="I134">
            <v>3108</v>
          </cell>
          <cell r="J134">
            <v>0.46128550074738417</v>
          </cell>
          <cell r="K134">
            <v>1</v>
          </cell>
          <cell r="L134">
            <v>0</v>
          </cell>
          <cell r="M134">
            <v>6.2054933875890131E-2</v>
          </cell>
        </row>
        <row r="135">
          <cell r="A135" t="str">
            <v>Hengelo (O.)</v>
          </cell>
          <cell r="B135" t="str">
            <v>Twente</v>
          </cell>
          <cell r="C135" t="str">
            <v>MC12</v>
          </cell>
          <cell r="D135">
            <v>4</v>
          </cell>
          <cell r="E135">
            <v>37200</v>
          </cell>
          <cell r="F135">
            <v>0.10800000000000001</v>
          </cell>
          <cell r="G135">
            <v>0</v>
          </cell>
          <cell r="H135">
            <v>81476</v>
          </cell>
          <cell r="I135">
            <v>1339</v>
          </cell>
          <cell r="J135">
            <v>0.1968609865470852</v>
          </cell>
          <cell r="K135">
            <v>0</v>
          </cell>
          <cell r="L135">
            <v>0</v>
          </cell>
          <cell r="M135">
            <v>0.13943028485757122</v>
          </cell>
        </row>
        <row r="136">
          <cell r="A136" t="str">
            <v>'s-Hertogenbosch</v>
          </cell>
          <cell r="B136" t="str">
            <v>Noord-Oost-Brabant</v>
          </cell>
          <cell r="C136" t="str">
            <v>MC36</v>
          </cell>
          <cell r="D136">
            <v>7</v>
          </cell>
          <cell r="E136">
            <v>71500</v>
          </cell>
          <cell r="F136">
            <v>9.8000000000000004E-2</v>
          </cell>
          <cell r="G136">
            <v>1</v>
          </cell>
          <cell r="H136">
            <v>156538</v>
          </cell>
          <cell r="I136">
            <v>1430</v>
          </cell>
          <cell r="J136">
            <v>0.21046337817638266</v>
          </cell>
          <cell r="K136">
            <v>1</v>
          </cell>
          <cell r="L136">
            <v>1</v>
          </cell>
          <cell r="M136">
            <v>0.24991261796574624</v>
          </cell>
        </row>
        <row r="137">
          <cell r="A137" t="str">
            <v>Heumen</v>
          </cell>
          <cell r="B137" t="str">
            <v>RijkvanNijmegen</v>
          </cell>
          <cell r="C137" t="str">
            <v>MC40</v>
          </cell>
          <cell r="D137">
            <v>0.4</v>
          </cell>
          <cell r="E137">
            <v>7100</v>
          </cell>
          <cell r="F137">
            <v>6.2E-2</v>
          </cell>
          <cell r="G137">
            <v>0</v>
          </cell>
          <cell r="H137">
            <v>17175</v>
          </cell>
          <cell r="I137">
            <v>432</v>
          </cell>
          <cell r="J137">
            <v>6.1285500747384154E-2</v>
          </cell>
          <cell r="K137">
            <v>0</v>
          </cell>
          <cell r="L137">
            <v>0</v>
          </cell>
          <cell r="M137">
            <v>4.8898071625344354E-2</v>
          </cell>
        </row>
        <row r="138">
          <cell r="A138" t="str">
            <v>Heusden</v>
          </cell>
          <cell r="B138" t="str">
            <v>Noord-Oost-Brabant</v>
          </cell>
          <cell r="C138" t="str">
            <v>MC36</v>
          </cell>
          <cell r="D138">
            <v>1.2</v>
          </cell>
          <cell r="E138">
            <v>19300</v>
          </cell>
          <cell r="F138">
            <v>6.4000000000000001E-2</v>
          </cell>
          <cell r="G138">
            <v>0</v>
          </cell>
          <cell r="H138">
            <v>45557</v>
          </cell>
          <cell r="I138">
            <v>578</v>
          </cell>
          <cell r="J138">
            <v>8.3109118086696562E-2</v>
          </cell>
          <cell r="K138">
            <v>0</v>
          </cell>
          <cell r="L138">
            <v>0</v>
          </cell>
          <cell r="M138">
            <v>6.7458930443900736E-2</v>
          </cell>
        </row>
        <row r="139">
          <cell r="A139" t="str">
            <v>Hillegom</v>
          </cell>
          <cell r="B139" t="str">
            <v>Zuid-Holland-Noord</v>
          </cell>
          <cell r="C139" t="str">
            <v>MC26</v>
          </cell>
          <cell r="D139">
            <v>0.6</v>
          </cell>
          <cell r="E139">
            <v>9800</v>
          </cell>
          <cell r="F139">
            <v>6.2E-2</v>
          </cell>
          <cell r="G139">
            <v>0</v>
          </cell>
          <cell r="H139">
            <v>22312</v>
          </cell>
          <cell r="I139">
            <v>1736</v>
          </cell>
          <cell r="J139">
            <v>0.25620328849028401</v>
          </cell>
          <cell r="K139">
            <v>1</v>
          </cell>
          <cell r="L139">
            <v>0</v>
          </cell>
          <cell r="M139">
            <v>5.226666666666667E-2</v>
          </cell>
        </row>
        <row r="140">
          <cell r="A140" t="str">
            <v>Hilvarenbeek</v>
          </cell>
          <cell r="B140" t="str">
            <v>Midden-Brabant</v>
          </cell>
          <cell r="C140" t="str">
            <v>MC35</v>
          </cell>
          <cell r="D140">
            <v>0.3</v>
          </cell>
          <cell r="E140">
            <v>6600</v>
          </cell>
          <cell r="F140">
            <v>0.05</v>
          </cell>
          <cell r="G140">
            <v>0</v>
          </cell>
          <cell r="H140">
            <v>15810</v>
          </cell>
          <cell r="I140">
            <v>167</v>
          </cell>
          <cell r="J140">
            <v>2.1674140508221227E-2</v>
          </cell>
          <cell r="K140">
            <v>0</v>
          </cell>
          <cell r="L140">
            <v>0</v>
          </cell>
          <cell r="M140">
            <v>3.5791757049891543E-2</v>
          </cell>
        </row>
        <row r="141">
          <cell r="A141" t="str">
            <v>Hilversum</v>
          </cell>
          <cell r="B141" t="str">
            <v>GooienVechtstreek</v>
          </cell>
          <cell r="C141" t="str">
            <v>MC20</v>
          </cell>
          <cell r="D141">
            <v>3.9</v>
          </cell>
          <cell r="E141">
            <v>41500</v>
          </cell>
          <cell r="F141">
            <v>9.5000000000000001E-2</v>
          </cell>
          <cell r="G141">
            <v>1</v>
          </cell>
          <cell r="H141">
            <v>91733</v>
          </cell>
          <cell r="I141">
            <v>2013</v>
          </cell>
          <cell r="J141">
            <v>0.29760837070254109</v>
          </cell>
          <cell r="K141">
            <v>1</v>
          </cell>
          <cell r="L141">
            <v>1</v>
          </cell>
          <cell r="M141">
            <v>0.37727272727272726</v>
          </cell>
        </row>
        <row r="142">
          <cell r="A142" t="str">
            <v>Hoeksche Waard</v>
          </cell>
          <cell r="B142" t="str">
            <v>Zuid-Holland-Zuid</v>
          </cell>
          <cell r="C142" t="str">
            <v>MC30</v>
          </cell>
          <cell r="D142">
            <v>1.9</v>
          </cell>
          <cell r="E142">
            <v>37400</v>
          </cell>
          <cell r="F142">
            <v>5.2000000000000005E-2</v>
          </cell>
          <cell r="G142">
            <v>0</v>
          </cell>
          <cell r="H142">
            <v>88715</v>
          </cell>
          <cell r="I142">
            <v>330</v>
          </cell>
          <cell r="J142">
            <v>4.6038863976083706E-2</v>
          </cell>
          <cell r="K142">
            <v>0</v>
          </cell>
          <cell r="L142">
            <v>0</v>
          </cell>
          <cell r="M142">
            <v>0.19023397761953204</v>
          </cell>
        </row>
        <row r="143">
          <cell r="A143" t="str">
            <v>Hof van Twente</v>
          </cell>
          <cell r="B143" t="str">
            <v>Twente</v>
          </cell>
          <cell r="C143" t="str">
            <v>MC12</v>
          </cell>
          <cell r="D143">
            <v>1</v>
          </cell>
          <cell r="E143">
            <v>14800</v>
          </cell>
          <cell r="F143">
            <v>7.0000000000000007E-2</v>
          </cell>
          <cell r="G143">
            <v>0</v>
          </cell>
          <cell r="H143">
            <v>35056</v>
          </cell>
          <cell r="I143">
            <v>165</v>
          </cell>
          <cell r="J143">
            <v>2.1375186846038865E-2</v>
          </cell>
          <cell r="K143">
            <v>0</v>
          </cell>
          <cell r="L143">
            <v>0</v>
          </cell>
          <cell r="M143">
            <v>5.5472263868065967E-2</v>
          </cell>
        </row>
        <row r="144">
          <cell r="A144" t="str">
            <v>Het Hogeland</v>
          </cell>
          <cell r="B144" t="str">
            <v>Noord-Groningen-Eemsmond</v>
          </cell>
          <cell r="C144" t="str">
            <v>MC02</v>
          </cell>
          <cell r="D144">
            <v>1.9</v>
          </cell>
          <cell r="E144">
            <v>21300</v>
          </cell>
          <cell r="F144">
            <v>8.900000000000001E-2</v>
          </cell>
          <cell r="G144">
            <v>1</v>
          </cell>
          <cell r="H144">
            <v>48022</v>
          </cell>
          <cell r="I144">
            <v>101</v>
          </cell>
          <cell r="J144">
            <v>1.1808669656203289E-2</v>
          </cell>
          <cell r="K144">
            <v>0</v>
          </cell>
          <cell r="L144">
            <v>0</v>
          </cell>
          <cell r="M144">
            <v>0.50714285714285712</v>
          </cell>
        </row>
        <row r="145">
          <cell r="A145" t="str">
            <v>Hollands Kroon</v>
          </cell>
          <cell r="B145" t="str">
            <v>KopvanNoord-Holland</v>
          </cell>
          <cell r="C145" t="str">
            <v>MC23</v>
          </cell>
          <cell r="D145">
            <v>1.3</v>
          </cell>
          <cell r="E145">
            <v>20800</v>
          </cell>
          <cell r="F145">
            <v>0.06</v>
          </cell>
          <cell r="G145">
            <v>0</v>
          </cell>
          <cell r="H145">
            <v>48778</v>
          </cell>
          <cell r="I145">
            <v>136</v>
          </cell>
          <cell r="J145">
            <v>1.7040358744394617E-2</v>
          </cell>
          <cell r="K145">
            <v>0</v>
          </cell>
          <cell r="L145">
            <v>0</v>
          </cell>
          <cell r="M145">
            <v>0.28032345013477089</v>
          </cell>
        </row>
        <row r="146">
          <cell r="A146" t="str">
            <v>Hoogeveen</v>
          </cell>
          <cell r="B146" t="str">
            <v>Zuid-WestDrenthe</v>
          </cell>
          <cell r="C146" t="str">
            <v>MC09</v>
          </cell>
          <cell r="D146">
            <v>2.2000000000000002</v>
          </cell>
          <cell r="E146">
            <v>24000</v>
          </cell>
          <cell r="F146">
            <v>9.1999999999999998E-2</v>
          </cell>
          <cell r="G146">
            <v>1</v>
          </cell>
          <cell r="H146">
            <v>55857</v>
          </cell>
          <cell r="I146">
            <v>438</v>
          </cell>
          <cell r="J146">
            <v>6.2182361733931241E-2</v>
          </cell>
          <cell r="K146">
            <v>0</v>
          </cell>
          <cell r="L146">
            <v>1</v>
          </cell>
          <cell r="M146">
            <v>0.411663807890223</v>
          </cell>
        </row>
        <row r="147">
          <cell r="A147" t="str">
            <v>Hoorn</v>
          </cell>
          <cell r="B147" t="str">
            <v>West-Friesland</v>
          </cell>
          <cell r="C147" t="str">
            <v>MC22</v>
          </cell>
          <cell r="D147">
            <v>3.2</v>
          </cell>
          <cell r="E147">
            <v>33000</v>
          </cell>
          <cell r="F147">
            <v>9.6999999999999989E-2</v>
          </cell>
          <cell r="G147">
            <v>1</v>
          </cell>
          <cell r="H147">
            <v>74298</v>
          </cell>
          <cell r="I147">
            <v>3647</v>
          </cell>
          <cell r="J147">
            <v>0.54185351270553062</v>
          </cell>
          <cell r="K147">
            <v>1</v>
          </cell>
          <cell r="L147">
            <v>1</v>
          </cell>
          <cell r="M147">
            <v>0.35752979414951247</v>
          </cell>
        </row>
        <row r="148">
          <cell r="A148" t="str">
            <v>Horst aan de Maas</v>
          </cell>
          <cell r="B148" t="str">
            <v>GewestLimburg-Noord</v>
          </cell>
          <cell r="C148" t="str">
            <v>MC38</v>
          </cell>
          <cell r="D148">
            <v>0.9</v>
          </cell>
          <cell r="E148">
            <v>18200</v>
          </cell>
          <cell r="F148">
            <v>0.05</v>
          </cell>
          <cell r="G148">
            <v>0</v>
          </cell>
          <cell r="H148">
            <v>43039</v>
          </cell>
          <cell r="I148">
            <v>228</v>
          </cell>
          <cell r="J148">
            <v>3.0792227204783258E-2</v>
          </cell>
          <cell r="K148">
            <v>0</v>
          </cell>
          <cell r="L148">
            <v>0</v>
          </cell>
          <cell r="M148">
            <v>7.9929732103645151E-2</v>
          </cell>
        </row>
        <row r="149">
          <cell r="A149" t="str">
            <v>Houten</v>
          </cell>
          <cell r="B149" t="str">
            <v>Utrecht</v>
          </cell>
          <cell r="C149" t="str">
            <v>MC19</v>
          </cell>
          <cell r="D149">
            <v>1.1000000000000001</v>
          </cell>
          <cell r="E149">
            <v>20300</v>
          </cell>
          <cell r="F149">
            <v>5.2000000000000005E-2</v>
          </cell>
          <cell r="G149">
            <v>0</v>
          </cell>
          <cell r="H149">
            <v>50323</v>
          </cell>
          <cell r="I149">
            <v>917</v>
          </cell>
          <cell r="J149">
            <v>0.13378176382660686</v>
          </cell>
          <cell r="K149">
            <v>0</v>
          </cell>
          <cell r="L149">
            <v>0</v>
          </cell>
          <cell r="M149">
            <v>4.9093107617896009E-2</v>
          </cell>
        </row>
        <row r="150">
          <cell r="A150" t="str">
            <v>Huizen</v>
          </cell>
          <cell r="B150" t="str">
            <v>GooienVechtstreek</v>
          </cell>
          <cell r="C150" t="str">
            <v>MC20</v>
          </cell>
          <cell r="D150">
            <v>1.5</v>
          </cell>
          <cell r="E150">
            <v>18200</v>
          </cell>
          <cell r="F150">
            <v>8.3000000000000004E-2</v>
          </cell>
          <cell r="G150">
            <v>1</v>
          </cell>
          <cell r="H150">
            <v>40938</v>
          </cell>
          <cell r="I150">
            <v>2589</v>
          </cell>
          <cell r="J150">
            <v>0.38370702541106128</v>
          </cell>
          <cell r="K150">
            <v>1</v>
          </cell>
          <cell r="L150">
            <v>0</v>
          </cell>
          <cell r="M150">
            <v>0.16545454545454547</v>
          </cell>
        </row>
        <row r="151">
          <cell r="A151" t="str">
            <v>Hulst</v>
          </cell>
          <cell r="B151" t="str">
            <v>Zeeuws-Vlaanderen</v>
          </cell>
          <cell r="C151" t="str">
            <v>MC33</v>
          </cell>
          <cell r="D151">
            <v>0.8</v>
          </cell>
          <cell r="E151">
            <v>11900</v>
          </cell>
          <cell r="F151">
            <v>6.8000000000000005E-2</v>
          </cell>
          <cell r="G151">
            <v>0</v>
          </cell>
          <cell r="H151">
            <v>27533</v>
          </cell>
          <cell r="I151">
            <v>137</v>
          </cell>
          <cell r="J151">
            <v>1.7189835575485798E-2</v>
          </cell>
          <cell r="K151">
            <v>0</v>
          </cell>
          <cell r="L151">
            <v>0</v>
          </cell>
          <cell r="M151">
            <v>0.2531914893617021</v>
          </cell>
        </row>
        <row r="152">
          <cell r="A152" t="str">
            <v>IJsselstein</v>
          </cell>
          <cell r="B152" t="str">
            <v>Utrecht</v>
          </cell>
          <cell r="C152" t="str">
            <v>MC19</v>
          </cell>
          <cell r="D152">
            <v>0.9</v>
          </cell>
          <cell r="E152">
            <v>14000</v>
          </cell>
          <cell r="F152">
            <v>6.5000000000000002E-2</v>
          </cell>
          <cell r="G152">
            <v>0</v>
          </cell>
          <cell r="H152">
            <v>33429</v>
          </cell>
          <cell r="I152">
            <v>1591</v>
          </cell>
          <cell r="J152">
            <v>0.23452914798206279</v>
          </cell>
          <cell r="K152">
            <v>1</v>
          </cell>
          <cell r="L152">
            <v>0</v>
          </cell>
          <cell r="M152">
            <v>3.3857315598548973E-2</v>
          </cell>
        </row>
        <row r="153">
          <cell r="A153" t="str">
            <v>Kaag en Braassem</v>
          </cell>
          <cell r="B153" t="str">
            <v>Zuid-Holland-Noord</v>
          </cell>
          <cell r="C153" t="str">
            <v>MC26</v>
          </cell>
          <cell r="D153">
            <v>0.7</v>
          </cell>
          <cell r="E153">
            <v>11800</v>
          </cell>
          <cell r="F153">
            <v>5.7999999999999996E-2</v>
          </cell>
          <cell r="G153">
            <v>0</v>
          </cell>
          <cell r="H153">
            <v>27895</v>
          </cell>
          <cell r="I153">
            <v>442</v>
          </cell>
          <cell r="J153">
            <v>6.2780269058295965E-2</v>
          </cell>
          <cell r="K153">
            <v>0</v>
          </cell>
          <cell r="L153">
            <v>0</v>
          </cell>
          <cell r="M153">
            <v>6.2933333333333327E-2</v>
          </cell>
        </row>
        <row r="154">
          <cell r="A154" t="str">
            <v>Kampen</v>
          </cell>
          <cell r="B154" t="str">
            <v>IJssel-Vecht</v>
          </cell>
          <cell r="C154" t="str">
            <v>MC10</v>
          </cell>
          <cell r="D154">
            <v>1.8</v>
          </cell>
          <cell r="E154">
            <v>22000</v>
          </cell>
          <cell r="F154">
            <v>0.08</v>
          </cell>
          <cell r="G154">
            <v>0</v>
          </cell>
          <cell r="H154">
            <v>54791</v>
          </cell>
          <cell r="I154">
            <v>388</v>
          </cell>
          <cell r="J154">
            <v>5.4708520179372194E-2</v>
          </cell>
          <cell r="K154">
            <v>0</v>
          </cell>
          <cell r="L154">
            <v>0</v>
          </cell>
          <cell r="M154">
            <v>0.11796246648793565</v>
          </cell>
        </row>
        <row r="155">
          <cell r="A155" t="str">
            <v>Kapelle</v>
          </cell>
          <cell r="B155" t="str">
            <v>OosterscheldeRegio</v>
          </cell>
          <cell r="C155" t="str">
            <v>MC31</v>
          </cell>
          <cell r="D155">
            <v>0.2</v>
          </cell>
          <cell r="E155">
            <v>5300</v>
          </cell>
          <cell r="F155">
            <v>4.7E-2</v>
          </cell>
          <cell r="G155">
            <v>0</v>
          </cell>
          <cell r="H155">
            <v>13020</v>
          </cell>
          <cell r="I155">
            <v>351</v>
          </cell>
          <cell r="J155">
            <v>4.9177877428998505E-2</v>
          </cell>
          <cell r="K155">
            <v>0</v>
          </cell>
          <cell r="L155">
            <v>0</v>
          </cell>
          <cell r="M155">
            <v>7.4333800841514724E-2</v>
          </cell>
        </row>
        <row r="156">
          <cell r="A156" t="str">
            <v>Katwijk</v>
          </cell>
          <cell r="B156" t="str">
            <v>Zuid-Holland-Noord</v>
          </cell>
          <cell r="C156" t="str">
            <v>MC26</v>
          </cell>
          <cell r="D156">
            <v>1.7</v>
          </cell>
          <cell r="E156">
            <v>26400</v>
          </cell>
          <cell r="F156">
            <v>6.6000000000000003E-2</v>
          </cell>
          <cell r="G156">
            <v>0</v>
          </cell>
          <cell r="H156">
            <v>66032</v>
          </cell>
          <cell r="I156">
            <v>2662</v>
          </cell>
          <cell r="J156">
            <v>0.39461883408071746</v>
          </cell>
          <cell r="K156">
            <v>1</v>
          </cell>
          <cell r="L156">
            <v>0</v>
          </cell>
          <cell r="M156">
            <v>0.14080000000000001</v>
          </cell>
        </row>
        <row r="157">
          <cell r="A157" t="str">
            <v>Kerkrade</v>
          </cell>
          <cell r="B157" t="str">
            <v>GewestZuid-Limburg</v>
          </cell>
          <cell r="C157" t="str">
            <v>MC39</v>
          </cell>
          <cell r="D157">
            <v>3.1</v>
          </cell>
          <cell r="E157">
            <v>21800</v>
          </cell>
          <cell r="F157">
            <v>0.14400000000000002</v>
          </cell>
          <cell r="G157">
            <v>0</v>
          </cell>
          <cell r="H157">
            <v>45324</v>
          </cell>
          <cell r="I157">
            <v>2069</v>
          </cell>
          <cell r="J157">
            <v>0.30597907324364726</v>
          </cell>
          <cell r="K157">
            <v>1</v>
          </cell>
          <cell r="L157">
            <v>0</v>
          </cell>
          <cell r="M157">
            <v>7.9272727272727272E-2</v>
          </cell>
        </row>
        <row r="158">
          <cell r="A158" t="str">
            <v>Koggenland</v>
          </cell>
          <cell r="B158" t="str">
            <v>West-Friesland</v>
          </cell>
          <cell r="C158" t="str">
            <v>MC22</v>
          </cell>
          <cell r="D158">
            <v>0.5</v>
          </cell>
          <cell r="E158">
            <v>9400</v>
          </cell>
          <cell r="F158">
            <v>0.05</v>
          </cell>
          <cell r="G158">
            <v>0</v>
          </cell>
          <cell r="H158">
            <v>23048</v>
          </cell>
          <cell r="I158">
            <v>287</v>
          </cell>
          <cell r="J158">
            <v>3.9611360239162931E-2</v>
          </cell>
          <cell r="K158">
            <v>0</v>
          </cell>
          <cell r="L158">
            <v>0</v>
          </cell>
          <cell r="M158">
            <v>0.10184182015167931</v>
          </cell>
        </row>
        <row r="159">
          <cell r="A159" t="str">
            <v>Krimpen aan den IJssel</v>
          </cell>
          <cell r="B159" t="str">
            <v>Rijnmond</v>
          </cell>
          <cell r="C159" t="str">
            <v>MC29</v>
          </cell>
          <cell r="D159">
            <v>1</v>
          </cell>
          <cell r="E159">
            <v>12200</v>
          </cell>
          <cell r="F159">
            <v>7.9000000000000001E-2</v>
          </cell>
          <cell r="G159">
            <v>0</v>
          </cell>
          <cell r="H159">
            <v>29415</v>
          </cell>
          <cell r="I159">
            <v>3833</v>
          </cell>
          <cell r="J159">
            <v>0.56965620328849031</v>
          </cell>
          <cell r="K159">
            <v>1</v>
          </cell>
          <cell r="L159">
            <v>0</v>
          </cell>
          <cell r="M159">
            <v>2.0566419420094403E-2</v>
          </cell>
        </row>
        <row r="160">
          <cell r="A160" t="str">
            <v>Krimpenerwaard</v>
          </cell>
          <cell r="B160" t="str">
            <v>Zuid-Holland-Oost</v>
          </cell>
          <cell r="C160" t="str">
            <v>MC27</v>
          </cell>
          <cell r="D160">
            <v>1.5</v>
          </cell>
          <cell r="E160">
            <v>23600</v>
          </cell>
          <cell r="F160">
            <v>6.3E-2</v>
          </cell>
          <cell r="G160">
            <v>0</v>
          </cell>
          <cell r="H160">
            <v>57062</v>
          </cell>
          <cell r="I160">
            <v>385</v>
          </cell>
          <cell r="J160">
            <v>5.4260089686098655E-2</v>
          </cell>
          <cell r="K160">
            <v>0</v>
          </cell>
          <cell r="L160">
            <v>0</v>
          </cell>
          <cell r="M160">
            <v>0.14549938347718866</v>
          </cell>
        </row>
        <row r="161">
          <cell r="A161" t="str">
            <v>Laarbeek</v>
          </cell>
          <cell r="B161" t="str">
            <v>Zuidoost-Brabant</v>
          </cell>
          <cell r="C161" t="str">
            <v>MC37</v>
          </cell>
          <cell r="D161">
            <v>0.6</v>
          </cell>
          <cell r="E161">
            <v>9600</v>
          </cell>
          <cell r="F161">
            <v>6.6000000000000003E-2</v>
          </cell>
          <cell r="G161">
            <v>0</v>
          </cell>
          <cell r="H161">
            <v>22943</v>
          </cell>
          <cell r="I161">
            <v>414</v>
          </cell>
          <cell r="J161">
            <v>5.8594917787742902E-2</v>
          </cell>
          <cell r="K161">
            <v>0</v>
          </cell>
          <cell r="L161">
            <v>0</v>
          </cell>
          <cell r="M161">
            <v>2.7753686036426712E-2</v>
          </cell>
        </row>
        <row r="162">
          <cell r="A162" t="str">
            <v>Land van Cuijk</v>
          </cell>
          <cell r="B162" t="str">
            <v>Noord-Oost-Brabant</v>
          </cell>
          <cell r="C162" t="str">
            <v>MC36</v>
          </cell>
          <cell r="D162">
            <v>2.4</v>
          </cell>
          <cell r="E162">
            <v>38300</v>
          </cell>
          <cell r="F162">
            <v>6.3E-2</v>
          </cell>
          <cell r="G162">
            <v>0</v>
          </cell>
          <cell r="H162">
            <v>90707</v>
          </cell>
          <cell r="I162">
            <v>266</v>
          </cell>
          <cell r="J162">
            <v>3.6472346786248132E-2</v>
          </cell>
          <cell r="K162">
            <v>0</v>
          </cell>
          <cell r="L162">
            <v>0</v>
          </cell>
          <cell r="M162">
            <v>0.13386927647675637</v>
          </cell>
        </row>
        <row r="163">
          <cell r="A163" t="str">
            <v>Landgraaf</v>
          </cell>
          <cell r="B163" t="str">
            <v>GewestZuid-Limburg</v>
          </cell>
          <cell r="C163" t="str">
            <v>MC39</v>
          </cell>
          <cell r="D163">
            <v>1.8</v>
          </cell>
          <cell r="E163">
            <v>17200</v>
          </cell>
          <cell r="F163">
            <v>0.107</v>
          </cell>
          <cell r="G163">
            <v>0</v>
          </cell>
          <cell r="H163">
            <v>37023</v>
          </cell>
          <cell r="I163">
            <v>1506</v>
          </cell>
          <cell r="J163">
            <v>0.22182361733931241</v>
          </cell>
          <cell r="K163">
            <v>1</v>
          </cell>
          <cell r="L163">
            <v>0</v>
          </cell>
          <cell r="M163">
            <v>6.2545454545454543E-2</v>
          </cell>
        </row>
        <row r="164">
          <cell r="A164" t="str">
            <v>Landsmeer</v>
          </cell>
          <cell r="B164" t="str">
            <v>AgglomeratieAmsterdam</v>
          </cell>
          <cell r="C164" t="str">
            <v>MC21</v>
          </cell>
          <cell r="D164">
            <v>0.3</v>
          </cell>
          <cell r="E164">
            <v>4800</v>
          </cell>
          <cell r="F164">
            <v>6.0999999999999999E-2</v>
          </cell>
          <cell r="G164">
            <v>0</v>
          </cell>
          <cell r="H164">
            <v>11560</v>
          </cell>
          <cell r="I164">
            <v>515</v>
          </cell>
          <cell r="J164">
            <v>7.3692077727952165E-2</v>
          </cell>
          <cell r="K164">
            <v>0</v>
          </cell>
          <cell r="L164">
            <v>0</v>
          </cell>
          <cell r="M164">
            <v>6.5323897659226998E-3</v>
          </cell>
        </row>
        <row r="165">
          <cell r="A165" t="str">
            <v>Lansingerland</v>
          </cell>
          <cell r="B165" t="str">
            <v>Rijnmond</v>
          </cell>
          <cell r="C165" t="str">
            <v>MC29</v>
          </cell>
          <cell r="D165">
            <v>1.2</v>
          </cell>
          <cell r="E165">
            <v>24300</v>
          </cell>
          <cell r="F165">
            <v>4.9000000000000002E-2</v>
          </cell>
          <cell r="G165">
            <v>0</v>
          </cell>
          <cell r="H165">
            <v>64110</v>
          </cell>
          <cell r="I165">
            <v>1203</v>
          </cell>
          <cell r="J165">
            <v>0.1765321375186846</v>
          </cell>
          <cell r="K165">
            <v>0</v>
          </cell>
          <cell r="L165">
            <v>0</v>
          </cell>
          <cell r="M165">
            <v>4.0964261631827377E-2</v>
          </cell>
        </row>
        <row r="166">
          <cell r="A166" t="str">
            <v>Laren (NH.)</v>
          </cell>
          <cell r="B166" t="str">
            <v>GooienVechtstreek</v>
          </cell>
          <cell r="C166" t="str">
            <v>MC20</v>
          </cell>
          <cell r="D166">
            <v>0.4</v>
          </cell>
          <cell r="E166">
            <v>5000</v>
          </cell>
          <cell r="F166">
            <v>7.400000000000001E-2</v>
          </cell>
          <cell r="G166">
            <v>0</v>
          </cell>
          <cell r="H166">
            <v>11528</v>
          </cell>
          <cell r="I166">
            <v>929</v>
          </cell>
          <cell r="J166">
            <v>0.13557548579970105</v>
          </cell>
          <cell r="K166">
            <v>0</v>
          </cell>
          <cell r="L166">
            <v>0</v>
          </cell>
          <cell r="M166">
            <v>4.5454545454545456E-2</v>
          </cell>
        </row>
        <row r="167">
          <cell r="A167" t="str">
            <v>Leeuwarden</v>
          </cell>
          <cell r="B167" t="str">
            <v>FrieslandNoord</v>
          </cell>
          <cell r="C167" t="str">
            <v>MC04</v>
          </cell>
          <cell r="D167">
            <v>7.8</v>
          </cell>
          <cell r="E167">
            <v>58000</v>
          </cell>
          <cell r="F167">
            <v>0.13500000000000001</v>
          </cell>
          <cell r="G167">
            <v>0</v>
          </cell>
          <cell r="H167">
            <v>125504</v>
          </cell>
          <cell r="I167">
            <v>528</v>
          </cell>
          <cell r="J167">
            <v>7.5635276532137516E-2</v>
          </cell>
          <cell r="K167">
            <v>0</v>
          </cell>
          <cell r="L167">
            <v>1</v>
          </cell>
          <cell r="M167">
            <v>0.49235993208828521</v>
          </cell>
        </row>
        <row r="168">
          <cell r="A168" t="str">
            <v>Leiden</v>
          </cell>
          <cell r="B168" t="str">
            <v>Zuid-Holland-Noord</v>
          </cell>
          <cell r="C168" t="str">
            <v>MC26</v>
          </cell>
          <cell r="D168">
            <v>6.1</v>
          </cell>
          <cell r="E168">
            <v>56600</v>
          </cell>
          <cell r="F168">
            <v>0.10800000000000001</v>
          </cell>
          <cell r="G168">
            <v>0</v>
          </cell>
          <cell r="H168">
            <v>125074</v>
          </cell>
          <cell r="I168">
            <v>5724</v>
          </cell>
          <cell r="J168">
            <v>0.85231689088191331</v>
          </cell>
          <cell r="K168">
            <v>1</v>
          </cell>
          <cell r="L168">
            <v>1</v>
          </cell>
          <cell r="M168">
            <v>0.30186666666666667</v>
          </cell>
        </row>
        <row r="169">
          <cell r="A169" t="str">
            <v>Leiderdorp</v>
          </cell>
          <cell r="B169" t="str">
            <v>Zuid-Holland-Noord</v>
          </cell>
          <cell r="C169" t="str">
            <v>MC26</v>
          </cell>
          <cell r="D169">
            <v>0.8</v>
          </cell>
          <cell r="E169">
            <v>12100</v>
          </cell>
          <cell r="F169">
            <v>6.2E-2</v>
          </cell>
          <cell r="G169">
            <v>0</v>
          </cell>
          <cell r="H169">
            <v>27464</v>
          </cell>
          <cell r="I169">
            <v>2389</v>
          </cell>
          <cell r="J169">
            <v>0.35381165919282509</v>
          </cell>
          <cell r="K169">
            <v>1</v>
          </cell>
          <cell r="L169">
            <v>0</v>
          </cell>
          <cell r="M169">
            <v>6.4533333333333331E-2</v>
          </cell>
        </row>
        <row r="170">
          <cell r="A170" t="str">
            <v>Leidschendam-Voorburg</v>
          </cell>
          <cell r="B170" t="str">
            <v>Haaglanden/Westland</v>
          </cell>
          <cell r="C170" t="str">
            <v>MC28</v>
          </cell>
          <cell r="D170">
            <v>3.3</v>
          </cell>
          <cell r="E170">
            <v>35400</v>
          </cell>
          <cell r="F170">
            <v>9.4E-2</v>
          </cell>
          <cell r="G170">
            <v>1</v>
          </cell>
          <cell r="H170">
            <v>76659</v>
          </cell>
          <cell r="I170">
            <v>2351</v>
          </cell>
          <cell r="J170">
            <v>0.34813153961136023</v>
          </cell>
          <cell r="K170">
            <v>1</v>
          </cell>
          <cell r="L170">
            <v>0</v>
          </cell>
          <cell r="M170">
            <v>7.1674428021866771E-2</v>
          </cell>
        </row>
        <row r="171">
          <cell r="A171" t="str">
            <v>Lelystad</v>
          </cell>
          <cell r="B171" t="str">
            <v>Flevoland</v>
          </cell>
          <cell r="C171" t="str">
            <v>MC18</v>
          </cell>
          <cell r="D171">
            <v>3.8</v>
          </cell>
          <cell r="E171">
            <v>34400</v>
          </cell>
          <cell r="F171">
            <v>0.11</v>
          </cell>
          <cell r="G171">
            <v>0</v>
          </cell>
          <cell r="H171">
            <v>81214</v>
          </cell>
          <cell r="I171">
            <v>355</v>
          </cell>
          <cell r="J171">
            <v>4.9775784753363229E-2</v>
          </cell>
          <cell r="K171">
            <v>0</v>
          </cell>
          <cell r="L171">
            <v>0</v>
          </cell>
          <cell r="M171">
            <v>0.2066066066066066</v>
          </cell>
        </row>
        <row r="172">
          <cell r="A172" t="str">
            <v>Leudal</v>
          </cell>
          <cell r="B172" t="str">
            <v>GewestLimburg-Noord</v>
          </cell>
          <cell r="C172" t="str">
            <v>MC38</v>
          </cell>
          <cell r="D172">
            <v>0.8</v>
          </cell>
          <cell r="E172">
            <v>15500</v>
          </cell>
          <cell r="F172">
            <v>5.2999999999999999E-2</v>
          </cell>
          <cell r="G172">
            <v>0</v>
          </cell>
          <cell r="H172">
            <v>35928</v>
          </cell>
          <cell r="I172">
            <v>221</v>
          </cell>
          <cell r="J172">
            <v>2.9745889387144994E-2</v>
          </cell>
          <cell r="K172">
            <v>0</v>
          </cell>
          <cell r="L172">
            <v>0</v>
          </cell>
          <cell r="M172">
            <v>6.8072024593763727E-2</v>
          </cell>
        </row>
        <row r="173">
          <cell r="A173" t="str">
            <v>Leusden</v>
          </cell>
          <cell r="B173" t="str">
            <v>EemenVallei</v>
          </cell>
          <cell r="C173" t="str">
            <v>MC16</v>
          </cell>
          <cell r="D173">
            <v>0.6</v>
          </cell>
          <cell r="E173">
            <v>13100</v>
          </cell>
          <cell r="F173">
            <v>4.9000000000000002E-2</v>
          </cell>
          <cell r="G173">
            <v>0</v>
          </cell>
          <cell r="H173">
            <v>30713</v>
          </cell>
          <cell r="I173">
            <v>525</v>
          </cell>
          <cell r="J173">
            <v>7.5186846038863969E-2</v>
          </cell>
          <cell r="K173">
            <v>0</v>
          </cell>
          <cell r="L173">
            <v>0</v>
          </cell>
          <cell r="M173">
            <v>4.8002931476731403E-2</v>
          </cell>
        </row>
        <row r="174">
          <cell r="A174" t="str">
            <v>Lingewaard</v>
          </cell>
          <cell r="B174" t="str">
            <v>Arnhem</v>
          </cell>
          <cell r="C174" t="str">
            <v>MC41</v>
          </cell>
          <cell r="D174">
            <v>1.2</v>
          </cell>
          <cell r="E174">
            <v>19600</v>
          </cell>
          <cell r="F174">
            <v>0.06</v>
          </cell>
          <cell r="G174">
            <v>0</v>
          </cell>
          <cell r="H174">
            <v>46963</v>
          </cell>
          <cell r="I174">
            <v>758</v>
          </cell>
          <cell r="J174">
            <v>0.11001494768310911</v>
          </cell>
          <cell r="K174">
            <v>0</v>
          </cell>
          <cell r="L174">
            <v>0</v>
          </cell>
          <cell r="M174">
            <v>0.10436634717784878</v>
          </cell>
        </row>
        <row r="175">
          <cell r="A175" t="str">
            <v>Lisse</v>
          </cell>
          <cell r="B175" t="str">
            <v>Zuid-Holland-Noord</v>
          </cell>
          <cell r="C175" t="str">
            <v>MC26</v>
          </cell>
          <cell r="D175">
            <v>0.6</v>
          </cell>
          <cell r="E175">
            <v>10100</v>
          </cell>
          <cell r="F175">
            <v>5.9000000000000004E-2</v>
          </cell>
          <cell r="G175">
            <v>0</v>
          </cell>
          <cell r="H175">
            <v>23015</v>
          </cell>
          <cell r="I175">
            <v>1466</v>
          </cell>
          <cell r="J175">
            <v>0.21584454409566517</v>
          </cell>
          <cell r="K175">
            <v>1</v>
          </cell>
          <cell r="L175">
            <v>0</v>
          </cell>
          <cell r="M175">
            <v>5.3866666666666667E-2</v>
          </cell>
        </row>
        <row r="176">
          <cell r="A176" t="str">
            <v>Lochem</v>
          </cell>
          <cell r="B176" t="str">
            <v>Stedendriehoek</v>
          </cell>
          <cell r="C176" t="str">
            <v>MC11</v>
          </cell>
          <cell r="D176">
            <v>1</v>
          </cell>
          <cell r="E176">
            <v>14900</v>
          </cell>
          <cell r="F176">
            <v>6.7000000000000004E-2</v>
          </cell>
          <cell r="G176">
            <v>0</v>
          </cell>
          <cell r="H176">
            <v>34069</v>
          </cell>
          <cell r="I176">
            <v>160</v>
          </cell>
          <cell r="J176">
            <v>2.062780269058296E-2</v>
          </cell>
          <cell r="K176">
            <v>0</v>
          </cell>
          <cell r="L176">
            <v>0</v>
          </cell>
          <cell r="M176">
            <v>7.6136944302503826E-2</v>
          </cell>
        </row>
        <row r="177">
          <cell r="A177" t="str">
            <v>Loon op Zand</v>
          </cell>
          <cell r="B177" t="str">
            <v>Midden-Brabant</v>
          </cell>
          <cell r="C177" t="str">
            <v>MC35</v>
          </cell>
          <cell r="D177">
            <v>0.7</v>
          </cell>
          <cell r="E177">
            <v>10200</v>
          </cell>
          <cell r="F177">
            <v>6.5000000000000002E-2</v>
          </cell>
          <cell r="G177">
            <v>0</v>
          </cell>
          <cell r="H177">
            <v>23768</v>
          </cell>
          <cell r="I177">
            <v>476</v>
          </cell>
          <cell r="J177">
            <v>6.7862481315396114E-2</v>
          </cell>
          <cell r="K177">
            <v>0</v>
          </cell>
          <cell r="L177">
            <v>0</v>
          </cell>
          <cell r="M177">
            <v>5.5314533622559656E-2</v>
          </cell>
        </row>
        <row r="178">
          <cell r="A178" t="str">
            <v>Lopik</v>
          </cell>
          <cell r="B178" t="str">
            <v>Utrecht</v>
          </cell>
          <cell r="C178" t="str">
            <v>MC19</v>
          </cell>
          <cell r="D178">
            <v>0.3</v>
          </cell>
          <cell r="E178">
            <v>5600</v>
          </cell>
          <cell r="F178">
            <v>5.2000000000000005E-2</v>
          </cell>
          <cell r="G178">
            <v>0</v>
          </cell>
          <cell r="H178">
            <v>14512</v>
          </cell>
          <cell r="I178">
            <v>192</v>
          </cell>
          <cell r="J178">
            <v>2.5411061285500747E-2</v>
          </cell>
          <cell r="K178">
            <v>0</v>
          </cell>
          <cell r="L178">
            <v>0</v>
          </cell>
          <cell r="M178">
            <v>1.3542926239419589E-2</v>
          </cell>
        </row>
        <row r="179">
          <cell r="A179" t="str">
            <v>Losser</v>
          </cell>
          <cell r="B179" t="str">
            <v>Twente</v>
          </cell>
          <cell r="C179" t="str">
            <v>MC12</v>
          </cell>
          <cell r="D179">
            <v>0.7</v>
          </cell>
          <cell r="E179">
            <v>9400</v>
          </cell>
          <cell r="F179">
            <v>6.9000000000000006E-2</v>
          </cell>
          <cell r="G179">
            <v>0</v>
          </cell>
          <cell r="H179">
            <v>23084</v>
          </cell>
          <cell r="I179">
            <v>234</v>
          </cell>
          <cell r="J179">
            <v>3.1689088191330345E-2</v>
          </cell>
          <cell r="K179">
            <v>0</v>
          </cell>
          <cell r="L179">
            <v>0</v>
          </cell>
          <cell r="M179">
            <v>3.523238380809595E-2</v>
          </cell>
        </row>
        <row r="180">
          <cell r="A180" t="str">
            <v>Maasdriel</v>
          </cell>
          <cell r="B180" t="str">
            <v>Rivierenland</v>
          </cell>
          <cell r="C180" t="str">
            <v>MC15</v>
          </cell>
          <cell r="D180">
            <v>0.6</v>
          </cell>
          <cell r="E180">
            <v>10600</v>
          </cell>
          <cell r="F180">
            <v>0.06</v>
          </cell>
          <cell r="G180">
            <v>0</v>
          </cell>
          <cell r="H180">
            <v>25504</v>
          </cell>
          <cell r="I180">
            <v>387</v>
          </cell>
          <cell r="J180">
            <v>5.4559043348281017E-2</v>
          </cell>
          <cell r="K180">
            <v>0</v>
          </cell>
          <cell r="L180">
            <v>0</v>
          </cell>
          <cell r="M180">
            <v>0.10321324245374879</v>
          </cell>
        </row>
        <row r="181">
          <cell r="A181" t="str">
            <v>Maasgouw</v>
          </cell>
          <cell r="B181" t="str">
            <v>GewestLimburg-Noord</v>
          </cell>
          <cell r="C181" t="str">
            <v>MC38</v>
          </cell>
          <cell r="D181">
            <v>0.7</v>
          </cell>
          <cell r="E181">
            <v>10600</v>
          </cell>
          <cell r="F181">
            <v>6.2E-2</v>
          </cell>
          <cell r="G181">
            <v>0</v>
          </cell>
          <cell r="H181">
            <v>24028</v>
          </cell>
          <cell r="I181">
            <v>526</v>
          </cell>
          <cell r="J181">
            <v>7.5336322869955161E-2</v>
          </cell>
          <cell r="K181">
            <v>0</v>
          </cell>
          <cell r="L181">
            <v>0</v>
          </cell>
          <cell r="M181">
            <v>4.6552481335090032E-2</v>
          </cell>
        </row>
        <row r="182">
          <cell r="A182" t="str">
            <v>Maashorst</v>
          </cell>
          <cell r="B182" t="str">
            <v>Noord-Oost-Brabant</v>
          </cell>
          <cell r="C182" t="str">
            <v>MC36</v>
          </cell>
          <cell r="D182">
            <v>1.7</v>
          </cell>
          <cell r="E182">
            <v>24900</v>
          </cell>
          <cell r="F182">
            <v>6.9000000000000006E-2</v>
          </cell>
          <cell r="G182">
            <v>0</v>
          </cell>
          <cell r="H182">
            <v>58362</v>
          </cell>
          <cell r="I182">
            <v>425</v>
          </cell>
          <cell r="J182">
            <v>6.023916292974589E-2</v>
          </cell>
          <cell r="K182">
            <v>0</v>
          </cell>
          <cell r="L182">
            <v>0</v>
          </cell>
          <cell r="M182">
            <v>8.7032506116742403E-2</v>
          </cell>
        </row>
        <row r="183">
          <cell r="A183" t="str">
            <v>Maassluis</v>
          </cell>
          <cell r="B183" t="str">
            <v>Rijnmond</v>
          </cell>
          <cell r="C183" t="str">
            <v>MC29</v>
          </cell>
          <cell r="D183">
            <v>1.4</v>
          </cell>
          <cell r="E183">
            <v>14900</v>
          </cell>
          <cell r="F183">
            <v>9.1999999999999998E-2</v>
          </cell>
          <cell r="G183">
            <v>1</v>
          </cell>
          <cell r="H183">
            <v>34148</v>
          </cell>
          <cell r="I183">
            <v>4044</v>
          </cell>
          <cell r="J183">
            <v>0.6011958146487294</v>
          </cell>
          <cell r="K183">
            <v>1</v>
          </cell>
          <cell r="L183">
            <v>0</v>
          </cell>
          <cell r="M183">
            <v>2.5118004045853001E-2</v>
          </cell>
        </row>
        <row r="184">
          <cell r="A184" t="str">
            <v>Maastricht</v>
          </cell>
          <cell r="B184" t="str">
            <v>GewestZuid-Limburg</v>
          </cell>
          <cell r="C184" t="str">
            <v>MC39</v>
          </cell>
          <cell r="D184">
            <v>7.5</v>
          </cell>
          <cell r="E184">
            <v>53000</v>
          </cell>
          <cell r="F184">
            <v>0.14099999999999999</v>
          </cell>
          <cell r="G184">
            <v>0</v>
          </cell>
          <cell r="H184">
            <v>121151</v>
          </cell>
          <cell r="I184">
            <v>2172</v>
          </cell>
          <cell r="J184">
            <v>0.32137518684603888</v>
          </cell>
          <cell r="K184">
            <v>1</v>
          </cell>
          <cell r="L184">
            <v>0</v>
          </cell>
          <cell r="M184">
            <v>0.19272727272727272</v>
          </cell>
        </row>
        <row r="185">
          <cell r="A185" t="str">
            <v>Medemblik</v>
          </cell>
          <cell r="B185" t="str">
            <v>West-Friesland</v>
          </cell>
          <cell r="C185" t="str">
            <v>MC22</v>
          </cell>
          <cell r="D185">
            <v>1.3</v>
          </cell>
          <cell r="E185">
            <v>18900</v>
          </cell>
          <cell r="F185">
            <v>6.8000000000000005E-2</v>
          </cell>
          <cell r="G185">
            <v>0</v>
          </cell>
          <cell r="H185">
            <v>45464</v>
          </cell>
          <cell r="I185">
            <v>375</v>
          </cell>
          <cell r="J185">
            <v>5.2765321375186844E-2</v>
          </cell>
          <cell r="K185">
            <v>0</v>
          </cell>
          <cell r="L185">
            <v>0</v>
          </cell>
          <cell r="M185">
            <v>0.20476706392199351</v>
          </cell>
        </row>
        <row r="186">
          <cell r="A186" t="str">
            <v>Meerssen</v>
          </cell>
          <cell r="B186" t="str">
            <v>GewestZuid-Limburg</v>
          </cell>
          <cell r="C186" t="str">
            <v>MC39</v>
          </cell>
          <cell r="D186">
            <v>0.5</v>
          </cell>
          <cell r="E186">
            <v>8300</v>
          </cell>
          <cell r="F186">
            <v>5.9000000000000004E-2</v>
          </cell>
          <cell r="G186">
            <v>0</v>
          </cell>
          <cell r="H186">
            <v>18581</v>
          </cell>
          <cell r="I186">
            <v>695</v>
          </cell>
          <cell r="J186">
            <v>0.10059790732436473</v>
          </cell>
          <cell r="K186">
            <v>0</v>
          </cell>
          <cell r="L186">
            <v>0</v>
          </cell>
          <cell r="M186">
            <v>3.0181818181818181E-2</v>
          </cell>
        </row>
        <row r="187">
          <cell r="A187" t="str">
            <v>Meierijstad</v>
          </cell>
          <cell r="B187" t="str">
            <v>Noord-Oost-Brabant</v>
          </cell>
          <cell r="C187" t="str">
            <v>MC36</v>
          </cell>
          <cell r="D187">
            <v>2</v>
          </cell>
          <cell r="E187">
            <v>34900</v>
          </cell>
          <cell r="F187">
            <v>5.5999999999999994E-2</v>
          </cell>
          <cell r="G187">
            <v>0</v>
          </cell>
          <cell r="H187">
            <v>82613</v>
          </cell>
          <cell r="I187">
            <v>449</v>
          </cell>
          <cell r="J187">
            <v>6.3826606875934236E-2</v>
          </cell>
          <cell r="K187">
            <v>0</v>
          </cell>
          <cell r="L187">
            <v>0</v>
          </cell>
          <cell r="M187">
            <v>0.12198531981824537</v>
          </cell>
        </row>
        <row r="188">
          <cell r="A188" t="str">
            <v>Meppel</v>
          </cell>
          <cell r="B188" t="str">
            <v>Zuid-WestDrenthe</v>
          </cell>
          <cell r="C188" t="str">
            <v>MC09</v>
          </cell>
          <cell r="D188">
            <v>1.3</v>
          </cell>
          <cell r="E188">
            <v>15400</v>
          </cell>
          <cell r="F188">
            <v>8.5999999999999993E-2</v>
          </cell>
          <cell r="G188">
            <v>1</v>
          </cell>
          <cell r="H188">
            <v>34761</v>
          </cell>
          <cell r="I188">
            <v>626</v>
          </cell>
          <cell r="J188">
            <v>9.028400597907324E-2</v>
          </cell>
          <cell r="K188">
            <v>0</v>
          </cell>
          <cell r="L188">
            <v>0</v>
          </cell>
          <cell r="M188">
            <v>0.26415094339622641</v>
          </cell>
        </row>
        <row r="189">
          <cell r="A189" t="str">
            <v>Middelburg (Z.)</v>
          </cell>
          <cell r="B189" t="str">
            <v>Walcheren</v>
          </cell>
          <cell r="C189" t="str">
            <v>MC32</v>
          </cell>
          <cell r="D189">
            <v>2.1</v>
          </cell>
          <cell r="E189">
            <v>22100</v>
          </cell>
          <cell r="F189">
            <v>9.4E-2</v>
          </cell>
          <cell r="G189">
            <v>1</v>
          </cell>
          <cell r="H189">
            <v>49199</v>
          </cell>
          <cell r="I189">
            <v>1017</v>
          </cell>
          <cell r="J189">
            <v>0.14872944693572496</v>
          </cell>
          <cell r="K189">
            <v>0</v>
          </cell>
          <cell r="L189">
            <v>1</v>
          </cell>
          <cell r="M189">
            <v>0.41856060606060608</v>
          </cell>
        </row>
        <row r="190">
          <cell r="A190" t="str">
            <v>Midden-Delfland</v>
          </cell>
          <cell r="B190" t="str">
            <v>Haaglanden/Westland</v>
          </cell>
          <cell r="C190" t="str">
            <v>MC28</v>
          </cell>
          <cell r="D190">
            <v>0.4</v>
          </cell>
          <cell r="E190">
            <v>7800</v>
          </cell>
          <cell r="F190">
            <v>4.7E-2</v>
          </cell>
          <cell r="G190">
            <v>0</v>
          </cell>
          <cell r="H190">
            <v>19484</v>
          </cell>
          <cell r="I190">
            <v>413</v>
          </cell>
          <cell r="J190">
            <v>5.8445440956651717E-2</v>
          </cell>
          <cell r="K190">
            <v>0</v>
          </cell>
          <cell r="L190">
            <v>0</v>
          </cell>
          <cell r="M190">
            <v>1.579267058108929E-2</v>
          </cell>
        </row>
        <row r="191">
          <cell r="A191" t="str">
            <v>Midden-Drenthe</v>
          </cell>
          <cell r="B191" t="str">
            <v>Noord-enMiddenDrenthe</v>
          </cell>
          <cell r="C191" t="str">
            <v>MC07</v>
          </cell>
          <cell r="D191">
            <v>1</v>
          </cell>
          <cell r="E191">
            <v>14500</v>
          </cell>
          <cell r="F191">
            <v>6.6000000000000003E-2</v>
          </cell>
          <cell r="G191">
            <v>0</v>
          </cell>
          <cell r="H191">
            <v>33689</v>
          </cell>
          <cell r="I191">
            <v>99</v>
          </cell>
          <cell r="J191">
            <v>1.1509715994020927E-2</v>
          </cell>
          <cell r="K191">
            <v>0</v>
          </cell>
          <cell r="L191">
            <v>0</v>
          </cell>
          <cell r="M191">
            <v>0.17099056603773585</v>
          </cell>
        </row>
        <row r="192">
          <cell r="A192" t="str">
            <v>Midden-Groningen</v>
          </cell>
          <cell r="B192" t="str">
            <v>CentraalenWestelijkGroningen</v>
          </cell>
          <cell r="C192" t="str">
            <v>MC03</v>
          </cell>
          <cell r="D192">
            <v>3.2</v>
          </cell>
          <cell r="E192">
            <v>27300</v>
          </cell>
          <cell r="F192">
            <v>0.11599999999999999</v>
          </cell>
          <cell r="G192">
            <v>0</v>
          </cell>
          <cell r="H192">
            <v>60898</v>
          </cell>
          <cell r="I192">
            <v>219</v>
          </cell>
          <cell r="J192">
            <v>2.9446935724962632E-2</v>
          </cell>
          <cell r="K192">
            <v>0</v>
          </cell>
          <cell r="L192">
            <v>0</v>
          </cell>
          <cell r="M192">
            <v>0.16967060285891858</v>
          </cell>
        </row>
        <row r="193">
          <cell r="A193" t="str">
            <v>Moerdijk</v>
          </cell>
          <cell r="B193" t="str">
            <v>West-Brabant</v>
          </cell>
          <cell r="C193" t="str">
            <v>MC34</v>
          </cell>
          <cell r="D193">
            <v>1.1000000000000001</v>
          </cell>
          <cell r="E193">
            <v>16200</v>
          </cell>
          <cell r="F193">
            <v>6.9000000000000006E-2</v>
          </cell>
          <cell r="G193">
            <v>0</v>
          </cell>
          <cell r="H193">
            <v>37313</v>
          </cell>
          <cell r="I193">
            <v>234</v>
          </cell>
          <cell r="J193">
            <v>3.1689088191330345E-2</v>
          </cell>
          <cell r="K193">
            <v>0</v>
          </cell>
          <cell r="L193">
            <v>0</v>
          </cell>
          <cell r="M193">
            <v>5.2342487883683363E-2</v>
          </cell>
        </row>
        <row r="194">
          <cell r="A194" t="str">
            <v>Molenlanden</v>
          </cell>
          <cell r="B194" t="str">
            <v>Zuid-Holland-Zuid</v>
          </cell>
          <cell r="C194" t="str">
            <v>MC30</v>
          </cell>
          <cell r="D194">
            <v>0.8</v>
          </cell>
          <cell r="E194">
            <v>17000</v>
          </cell>
          <cell r="F194">
            <v>4.9000000000000002E-2</v>
          </cell>
          <cell r="G194">
            <v>0</v>
          </cell>
          <cell r="H194">
            <v>44644</v>
          </cell>
          <cell r="I194">
            <v>246</v>
          </cell>
          <cell r="J194">
            <v>3.3482810164424517E-2</v>
          </cell>
          <cell r="K194">
            <v>0</v>
          </cell>
          <cell r="L194">
            <v>0</v>
          </cell>
          <cell r="M194">
            <v>8.6469989827060015E-2</v>
          </cell>
        </row>
        <row r="195">
          <cell r="A195" t="str">
            <v>Montferland</v>
          </cell>
          <cell r="B195" t="str">
            <v>Achterhoek</v>
          </cell>
          <cell r="C195" t="str">
            <v>MC13</v>
          </cell>
          <cell r="D195">
            <v>1.2</v>
          </cell>
          <cell r="E195">
            <v>15600</v>
          </cell>
          <cell r="F195">
            <v>7.4999999999999997E-2</v>
          </cell>
          <cell r="G195">
            <v>0</v>
          </cell>
          <cell r="H195">
            <v>36359</v>
          </cell>
          <cell r="I195">
            <v>344</v>
          </cell>
          <cell r="J195">
            <v>4.8131539611360241E-2</v>
          </cell>
          <cell r="K195">
            <v>0</v>
          </cell>
          <cell r="L195">
            <v>0</v>
          </cell>
          <cell r="M195">
            <v>0.11659192825112108</v>
          </cell>
        </row>
        <row r="196">
          <cell r="A196" t="str">
            <v>Montfoort</v>
          </cell>
          <cell r="B196" t="str">
            <v>Utrecht</v>
          </cell>
          <cell r="C196" t="str">
            <v>MC19</v>
          </cell>
          <cell r="D196">
            <v>0.2</v>
          </cell>
          <cell r="E196">
            <v>5600</v>
          </cell>
          <cell r="F196">
            <v>4.2999999999999997E-2</v>
          </cell>
          <cell r="G196">
            <v>0</v>
          </cell>
          <cell r="H196">
            <v>13818</v>
          </cell>
          <cell r="I196">
            <v>368</v>
          </cell>
          <cell r="J196">
            <v>5.171898355754858E-2</v>
          </cell>
          <cell r="K196">
            <v>0</v>
          </cell>
          <cell r="L196">
            <v>0</v>
          </cell>
          <cell r="M196">
            <v>1.3542926239419589E-2</v>
          </cell>
        </row>
        <row r="197">
          <cell r="A197" t="str">
            <v>Mook en Middelaar</v>
          </cell>
          <cell r="B197" t="str">
            <v>RijkvanNijmegen</v>
          </cell>
          <cell r="C197" t="str">
            <v>MC40</v>
          </cell>
          <cell r="D197">
            <v>0.2</v>
          </cell>
          <cell r="E197">
            <v>3600</v>
          </cell>
          <cell r="F197">
            <v>5.4000000000000006E-2</v>
          </cell>
          <cell r="G197">
            <v>0</v>
          </cell>
          <cell r="H197">
            <v>7989</v>
          </cell>
          <cell r="I197">
            <v>459</v>
          </cell>
          <cell r="J197">
            <v>6.532137518684604E-2</v>
          </cell>
          <cell r="K197">
            <v>0</v>
          </cell>
          <cell r="L197">
            <v>0</v>
          </cell>
          <cell r="M197">
            <v>2.4793388429752067E-2</v>
          </cell>
        </row>
        <row r="198">
          <cell r="A198" t="str">
            <v>Neder-Betuwe</v>
          </cell>
          <cell r="B198" t="str">
            <v>Rivierenland</v>
          </cell>
          <cell r="C198" t="str">
            <v>MC15</v>
          </cell>
          <cell r="D198">
            <v>0.6</v>
          </cell>
          <cell r="E198">
            <v>9200</v>
          </cell>
          <cell r="F198">
            <v>6.3E-2</v>
          </cell>
          <cell r="G198">
            <v>0</v>
          </cell>
          <cell r="H198">
            <v>25032</v>
          </cell>
          <cell r="I198">
            <v>417</v>
          </cell>
          <cell r="J198">
            <v>5.9043348281016442E-2</v>
          </cell>
          <cell r="K198">
            <v>0</v>
          </cell>
          <cell r="L198">
            <v>0</v>
          </cell>
          <cell r="M198">
            <v>8.9581304771178191E-2</v>
          </cell>
        </row>
        <row r="199">
          <cell r="A199" t="str">
            <v>Nederweert</v>
          </cell>
          <cell r="B199" t="str">
            <v>GewestLimburg-Noord</v>
          </cell>
          <cell r="C199" t="str">
            <v>MC38</v>
          </cell>
          <cell r="D199">
            <v>0.4</v>
          </cell>
          <cell r="E199">
            <v>7300</v>
          </cell>
          <cell r="F199">
            <v>5.7000000000000002E-2</v>
          </cell>
          <cell r="G199">
            <v>0</v>
          </cell>
          <cell r="H199">
            <v>17323</v>
          </cell>
          <cell r="I199">
            <v>173</v>
          </cell>
          <cell r="J199">
            <v>2.257100149476831E-2</v>
          </cell>
          <cell r="K199">
            <v>0</v>
          </cell>
          <cell r="L199">
            <v>0</v>
          </cell>
          <cell r="M199">
            <v>3.2059727711901624E-2</v>
          </cell>
        </row>
        <row r="200">
          <cell r="A200" t="str">
            <v>Nieuwegein</v>
          </cell>
          <cell r="B200" t="str">
            <v>Utrecht</v>
          </cell>
          <cell r="C200" t="str">
            <v>MC19</v>
          </cell>
          <cell r="D200">
            <v>2.2999999999999998</v>
          </cell>
          <cell r="E200">
            <v>29300</v>
          </cell>
          <cell r="F200">
            <v>0.08</v>
          </cell>
          <cell r="G200">
            <v>0</v>
          </cell>
          <cell r="H200">
            <v>64554</v>
          </cell>
          <cell r="I200">
            <v>2757</v>
          </cell>
          <cell r="J200">
            <v>0.40881913303437967</v>
          </cell>
          <cell r="K200">
            <v>1</v>
          </cell>
          <cell r="L200">
            <v>0</v>
          </cell>
          <cell r="M200">
            <v>7.0858524788391775E-2</v>
          </cell>
        </row>
        <row r="201">
          <cell r="A201" t="str">
            <v>Nieuwkoop</v>
          </cell>
          <cell r="B201" t="str">
            <v>Zuid-Holland-Oost</v>
          </cell>
          <cell r="C201" t="str">
            <v>MC27</v>
          </cell>
          <cell r="D201">
            <v>0.6</v>
          </cell>
          <cell r="E201">
            <v>11900</v>
          </cell>
          <cell r="F201">
            <v>4.7E-2</v>
          </cell>
          <cell r="G201">
            <v>0</v>
          </cell>
          <cell r="H201">
            <v>29304</v>
          </cell>
          <cell r="I201">
            <v>373</v>
          </cell>
          <cell r="J201">
            <v>5.2466367713004482E-2</v>
          </cell>
          <cell r="K201">
            <v>0</v>
          </cell>
          <cell r="L201">
            <v>0</v>
          </cell>
          <cell r="M201">
            <v>7.3366214549938344E-2</v>
          </cell>
        </row>
        <row r="202">
          <cell r="A202" t="str">
            <v>Nijkerk</v>
          </cell>
          <cell r="B202" t="str">
            <v>EemenVallei</v>
          </cell>
          <cell r="C202" t="str">
            <v>MC16</v>
          </cell>
          <cell r="D202">
            <v>1</v>
          </cell>
          <cell r="E202">
            <v>17700</v>
          </cell>
          <cell r="F202">
            <v>5.7999999999999996E-2</v>
          </cell>
          <cell r="G202">
            <v>0</v>
          </cell>
          <cell r="H202">
            <v>44311</v>
          </cell>
          <cell r="I202">
            <v>639</v>
          </cell>
          <cell r="J202">
            <v>9.222720478325859E-2</v>
          </cell>
          <cell r="K202">
            <v>0</v>
          </cell>
          <cell r="L202">
            <v>0</v>
          </cell>
          <cell r="M202">
            <v>6.4858922682301215E-2</v>
          </cell>
        </row>
        <row r="203">
          <cell r="A203" t="str">
            <v>Nijmegen</v>
          </cell>
          <cell r="B203" t="str">
            <v>RijkvanNijmegen</v>
          </cell>
          <cell r="C203" t="str">
            <v>MC40</v>
          </cell>
          <cell r="D203">
            <v>11.7</v>
          </cell>
          <cell r="E203">
            <v>82300</v>
          </cell>
          <cell r="F203">
            <v>0.14199999999999999</v>
          </cell>
          <cell r="G203">
            <v>0</v>
          </cell>
          <cell r="H203">
            <v>179100</v>
          </cell>
          <cell r="I203">
            <v>3392</v>
          </cell>
          <cell r="J203">
            <v>0.5037369207772795</v>
          </cell>
          <cell r="K203">
            <v>1</v>
          </cell>
          <cell r="L203">
            <v>1</v>
          </cell>
          <cell r="M203">
            <v>0.5668044077134986</v>
          </cell>
        </row>
        <row r="204">
          <cell r="A204" t="str">
            <v>Nissewaard</v>
          </cell>
          <cell r="B204" t="str">
            <v>Rijnmond</v>
          </cell>
          <cell r="C204" t="str">
            <v>MC29</v>
          </cell>
          <cell r="D204">
            <v>3.7</v>
          </cell>
          <cell r="E204">
            <v>38200</v>
          </cell>
          <cell r="F204">
            <v>9.6000000000000002E-2</v>
          </cell>
          <cell r="G204">
            <v>1</v>
          </cell>
          <cell r="H204">
            <v>86332</v>
          </cell>
          <cell r="I204">
            <v>1178</v>
          </cell>
          <cell r="J204">
            <v>0.17279521674140508</v>
          </cell>
          <cell r="K204">
            <v>0</v>
          </cell>
          <cell r="L204">
            <v>0</v>
          </cell>
          <cell r="M204">
            <v>6.4396493594066087E-2</v>
          </cell>
        </row>
        <row r="205">
          <cell r="A205" t="str">
            <v>Noardeast-Fryslân</v>
          </cell>
          <cell r="B205" t="str">
            <v>FrieslandNoord</v>
          </cell>
          <cell r="C205" t="str">
            <v>MC04</v>
          </cell>
          <cell r="D205">
            <v>1.8</v>
          </cell>
          <cell r="E205">
            <v>19400</v>
          </cell>
          <cell r="F205">
            <v>9.4E-2</v>
          </cell>
          <cell r="G205">
            <v>1</v>
          </cell>
          <cell r="H205">
            <v>45593</v>
          </cell>
          <cell r="I205">
            <v>120</v>
          </cell>
          <cell r="J205">
            <v>1.4648729446935725E-2</v>
          </cell>
          <cell r="K205">
            <v>0</v>
          </cell>
          <cell r="L205">
            <v>0</v>
          </cell>
          <cell r="M205">
            <v>0.16468590831918506</v>
          </cell>
        </row>
        <row r="206">
          <cell r="A206" t="str">
            <v>Noord-Beveland</v>
          </cell>
          <cell r="B206" t="str">
            <v>OosterscheldeRegio</v>
          </cell>
          <cell r="C206" t="str">
            <v>MC31</v>
          </cell>
          <cell r="D206">
            <v>0.2</v>
          </cell>
          <cell r="E206">
            <v>3600</v>
          </cell>
          <cell r="F206">
            <v>0.06</v>
          </cell>
          <cell r="G206">
            <v>0</v>
          </cell>
          <cell r="H206">
            <v>7668</v>
          </cell>
          <cell r="I206">
            <v>89</v>
          </cell>
          <cell r="J206">
            <v>1.0014947683109118E-2</v>
          </cell>
          <cell r="K206">
            <v>0</v>
          </cell>
          <cell r="L206">
            <v>0</v>
          </cell>
          <cell r="M206">
            <v>5.0490883590462832E-2</v>
          </cell>
        </row>
        <row r="207">
          <cell r="A207" t="str">
            <v>Noordenveld</v>
          </cell>
          <cell r="B207" t="str">
            <v>Noord-enMiddenDrenthe</v>
          </cell>
          <cell r="C207" t="str">
            <v>MC07</v>
          </cell>
          <cell r="D207">
            <v>1</v>
          </cell>
          <cell r="E207">
            <v>13800</v>
          </cell>
          <cell r="F207">
            <v>7.0000000000000007E-2</v>
          </cell>
          <cell r="G207">
            <v>0</v>
          </cell>
          <cell r="H207">
            <v>31238</v>
          </cell>
          <cell r="I207">
            <v>157</v>
          </cell>
          <cell r="J207">
            <v>2.0179372197309416E-2</v>
          </cell>
          <cell r="K207">
            <v>0</v>
          </cell>
          <cell r="L207">
            <v>0</v>
          </cell>
          <cell r="M207">
            <v>0.16273584905660377</v>
          </cell>
        </row>
        <row r="208">
          <cell r="A208" t="str">
            <v>Noordoostpolder</v>
          </cell>
          <cell r="B208" t="str">
            <v>Flevoland</v>
          </cell>
          <cell r="C208" t="str">
            <v>MC18</v>
          </cell>
          <cell r="D208">
            <v>1.5</v>
          </cell>
          <cell r="E208">
            <v>19400</v>
          </cell>
          <cell r="F208">
            <v>7.5999999999999998E-2</v>
          </cell>
          <cell r="G208">
            <v>0</v>
          </cell>
          <cell r="H208">
            <v>48048</v>
          </cell>
          <cell r="I208">
            <v>105</v>
          </cell>
          <cell r="J208">
            <v>1.2406576980568011E-2</v>
          </cell>
          <cell r="K208">
            <v>0</v>
          </cell>
          <cell r="L208">
            <v>0</v>
          </cell>
          <cell r="M208">
            <v>0.11651651651651651</v>
          </cell>
        </row>
        <row r="209">
          <cell r="A209" t="str">
            <v>Noordwijk</v>
          </cell>
          <cell r="B209" t="str">
            <v>Zuid-Holland-Noord</v>
          </cell>
          <cell r="C209" t="str">
            <v>MC26</v>
          </cell>
          <cell r="D209">
            <v>1.2</v>
          </cell>
          <cell r="E209">
            <v>19500</v>
          </cell>
          <cell r="F209">
            <v>6.0999999999999999E-2</v>
          </cell>
          <cell r="G209">
            <v>0</v>
          </cell>
          <cell r="H209">
            <v>44365</v>
          </cell>
          <cell r="I209">
            <v>760</v>
          </cell>
          <cell r="J209">
            <v>0.11031390134529148</v>
          </cell>
          <cell r="K209">
            <v>0</v>
          </cell>
          <cell r="L209">
            <v>0</v>
          </cell>
          <cell r="M209">
            <v>0.104</v>
          </cell>
        </row>
        <row r="210">
          <cell r="A210" t="str">
            <v>Nuenen, Gerwen en Nederwetten</v>
          </cell>
          <cell r="B210" t="str">
            <v>Zuidoost-Brabant</v>
          </cell>
          <cell r="C210" t="str">
            <v>MC37</v>
          </cell>
          <cell r="D210">
            <v>0.5</v>
          </cell>
          <cell r="E210">
            <v>10200</v>
          </cell>
          <cell r="F210">
            <v>4.7E-2</v>
          </cell>
          <cell r="G210">
            <v>0</v>
          </cell>
          <cell r="H210">
            <v>23826</v>
          </cell>
          <cell r="I210">
            <v>708</v>
          </cell>
          <cell r="J210">
            <v>0.10254110612855008</v>
          </cell>
          <cell r="K210">
            <v>0</v>
          </cell>
          <cell r="L210">
            <v>0</v>
          </cell>
          <cell r="M210">
            <v>2.9488291413703384E-2</v>
          </cell>
        </row>
        <row r="211">
          <cell r="A211" t="str">
            <v>Nunspeet</v>
          </cell>
          <cell r="B211" t="str">
            <v>Noordwest-Veluwe</v>
          </cell>
          <cell r="C211" t="str">
            <v>MC17</v>
          </cell>
          <cell r="D211">
            <v>0.7</v>
          </cell>
          <cell r="E211">
            <v>11000</v>
          </cell>
          <cell r="F211">
            <v>6.3E-2</v>
          </cell>
          <cell r="G211">
            <v>0</v>
          </cell>
          <cell r="H211">
            <v>28223</v>
          </cell>
          <cell r="I211">
            <v>219</v>
          </cell>
          <cell r="J211">
            <v>2.9446935724962632E-2</v>
          </cell>
          <cell r="K211">
            <v>0</v>
          </cell>
          <cell r="L211">
            <v>0</v>
          </cell>
          <cell r="M211">
            <v>0.13647642679900746</v>
          </cell>
        </row>
        <row r="212">
          <cell r="A212" t="str">
            <v>Oegstgeest</v>
          </cell>
          <cell r="B212" t="str">
            <v>Zuid-Holland-Noord</v>
          </cell>
          <cell r="C212" t="str">
            <v>MC26</v>
          </cell>
          <cell r="D212">
            <v>0.6</v>
          </cell>
          <cell r="E212">
            <v>10600</v>
          </cell>
          <cell r="F212">
            <v>5.7000000000000002E-2</v>
          </cell>
          <cell r="G212">
            <v>0</v>
          </cell>
          <cell r="H212">
            <v>25499</v>
          </cell>
          <cell r="I212">
            <v>3496</v>
          </cell>
          <cell r="J212">
            <v>0.5192825112107623</v>
          </cell>
          <cell r="K212">
            <v>1</v>
          </cell>
          <cell r="L212">
            <v>0</v>
          </cell>
          <cell r="M212">
            <v>5.6533333333333331E-2</v>
          </cell>
        </row>
        <row r="213">
          <cell r="A213" t="str">
            <v>Oirschot</v>
          </cell>
          <cell r="B213" t="str">
            <v>Zuidoost-Brabant</v>
          </cell>
          <cell r="C213" t="str">
            <v>MC37</v>
          </cell>
          <cell r="D213">
            <v>0.4</v>
          </cell>
          <cell r="E213">
            <v>7900</v>
          </cell>
          <cell r="F213">
            <v>4.5999999999999999E-2</v>
          </cell>
          <cell r="G213">
            <v>0</v>
          </cell>
          <cell r="H213">
            <v>19061</v>
          </cell>
          <cell r="I213">
            <v>187</v>
          </cell>
          <cell r="J213">
            <v>2.4663677130044841E-2</v>
          </cell>
          <cell r="K213">
            <v>0</v>
          </cell>
          <cell r="L213">
            <v>0</v>
          </cell>
          <cell r="M213">
            <v>2.2838970800809481E-2</v>
          </cell>
        </row>
        <row r="214">
          <cell r="A214" t="str">
            <v>Oisterwijk</v>
          </cell>
          <cell r="B214" t="str">
            <v>Midden-Brabant</v>
          </cell>
          <cell r="C214" t="str">
            <v>MC35</v>
          </cell>
          <cell r="D214">
            <v>0.9</v>
          </cell>
          <cell r="E214">
            <v>13800</v>
          </cell>
          <cell r="F214">
            <v>6.3E-2</v>
          </cell>
          <cell r="G214">
            <v>0</v>
          </cell>
          <cell r="H214">
            <v>32503</v>
          </cell>
          <cell r="I214">
            <v>406</v>
          </cell>
          <cell r="J214">
            <v>5.7399103139013453E-2</v>
          </cell>
          <cell r="K214">
            <v>0</v>
          </cell>
          <cell r="L214">
            <v>0</v>
          </cell>
          <cell r="M214">
            <v>7.4837310195227769E-2</v>
          </cell>
        </row>
        <row r="215">
          <cell r="A215" t="str">
            <v>Oldambt</v>
          </cell>
          <cell r="B215" t="str">
            <v>Oost-Groningen</v>
          </cell>
          <cell r="C215" t="str">
            <v>MC01</v>
          </cell>
          <cell r="D215">
            <v>2.2999999999999998</v>
          </cell>
          <cell r="E215">
            <v>17900</v>
          </cell>
          <cell r="F215">
            <v>0.127</v>
          </cell>
          <cell r="G215">
            <v>0</v>
          </cell>
          <cell r="H215">
            <v>38521</v>
          </cell>
          <cell r="I215">
            <v>170</v>
          </cell>
          <cell r="J215">
            <v>2.2122571001494767E-2</v>
          </cell>
          <cell r="K215">
            <v>0</v>
          </cell>
          <cell r="L215">
            <v>0</v>
          </cell>
          <cell r="M215">
            <v>0.29344262295081969</v>
          </cell>
        </row>
        <row r="216">
          <cell r="A216" t="str">
            <v>Oldebroek</v>
          </cell>
          <cell r="B216" t="str">
            <v>Noordwest-Veluwe</v>
          </cell>
          <cell r="C216" t="str">
            <v>MC17</v>
          </cell>
          <cell r="D216">
            <v>0.5</v>
          </cell>
          <cell r="E216">
            <v>9200</v>
          </cell>
          <cell r="F216">
            <v>5.4000000000000006E-2</v>
          </cell>
          <cell r="G216">
            <v>0</v>
          </cell>
          <cell r="H216">
            <v>23930</v>
          </cell>
          <cell r="I216">
            <v>245</v>
          </cell>
          <cell r="J216">
            <v>3.3333333333333333E-2</v>
          </cell>
          <cell r="K216">
            <v>0</v>
          </cell>
          <cell r="L216">
            <v>0</v>
          </cell>
          <cell r="M216">
            <v>0.11414392059553349</v>
          </cell>
        </row>
        <row r="217">
          <cell r="A217" t="str">
            <v>Oldenzaal</v>
          </cell>
          <cell r="B217" t="str">
            <v>Twente</v>
          </cell>
          <cell r="C217" t="str">
            <v>MC12</v>
          </cell>
          <cell r="D217">
            <v>1.2</v>
          </cell>
          <cell r="E217">
            <v>13900</v>
          </cell>
          <cell r="F217">
            <v>8.3000000000000004E-2</v>
          </cell>
          <cell r="G217">
            <v>1</v>
          </cell>
          <cell r="H217">
            <v>31741</v>
          </cell>
          <cell r="I217">
            <v>1473</v>
          </cell>
          <cell r="J217">
            <v>0.21689088191330344</v>
          </cell>
          <cell r="K217">
            <v>1</v>
          </cell>
          <cell r="L217">
            <v>0</v>
          </cell>
          <cell r="M217">
            <v>5.2098950524737633E-2</v>
          </cell>
        </row>
        <row r="218">
          <cell r="A218" t="str">
            <v>Olst-Wijhe</v>
          </cell>
          <cell r="B218" t="str">
            <v>Stedendriehoek</v>
          </cell>
          <cell r="C218" t="str">
            <v>MC11</v>
          </cell>
          <cell r="D218">
            <v>0.5</v>
          </cell>
          <cell r="E218">
            <v>7600</v>
          </cell>
          <cell r="F218">
            <v>6.5000000000000002E-2</v>
          </cell>
          <cell r="G218">
            <v>0</v>
          </cell>
          <cell r="H218">
            <v>18496</v>
          </cell>
          <cell r="I218">
            <v>163</v>
          </cell>
          <cell r="J218">
            <v>2.1076233183856503E-2</v>
          </cell>
          <cell r="K218">
            <v>0</v>
          </cell>
          <cell r="L218">
            <v>0</v>
          </cell>
          <cell r="M218">
            <v>3.8834951456310676E-2</v>
          </cell>
        </row>
        <row r="219">
          <cell r="A219" t="str">
            <v>Ommen</v>
          </cell>
          <cell r="B219" t="str">
            <v>IJssel-Vecht</v>
          </cell>
          <cell r="C219" t="str">
            <v>MC10</v>
          </cell>
          <cell r="D219">
            <v>0.5</v>
          </cell>
          <cell r="E219">
            <v>7500</v>
          </cell>
          <cell r="F219">
            <v>6.4000000000000001E-2</v>
          </cell>
          <cell r="G219">
            <v>0</v>
          </cell>
          <cell r="H219">
            <v>18457</v>
          </cell>
          <cell r="I219">
            <v>103</v>
          </cell>
          <cell r="J219">
            <v>1.2107623318385651E-2</v>
          </cell>
          <cell r="K219">
            <v>0</v>
          </cell>
          <cell r="L219">
            <v>0</v>
          </cell>
          <cell r="M219">
            <v>4.0214477211796246E-2</v>
          </cell>
        </row>
        <row r="220">
          <cell r="A220" t="str">
            <v>Oost Gelre</v>
          </cell>
          <cell r="B220" t="str">
            <v>Achterhoek</v>
          </cell>
          <cell r="C220" t="str">
            <v>MC13</v>
          </cell>
          <cell r="D220">
            <v>0.6</v>
          </cell>
          <cell r="E220">
            <v>12400</v>
          </cell>
          <cell r="F220">
            <v>0.05</v>
          </cell>
          <cell r="G220">
            <v>0</v>
          </cell>
          <cell r="H220">
            <v>29603</v>
          </cell>
          <cell r="I220">
            <v>269</v>
          </cell>
          <cell r="J220">
            <v>3.6920777279521672E-2</v>
          </cell>
          <cell r="K220">
            <v>0</v>
          </cell>
          <cell r="L220">
            <v>0</v>
          </cell>
          <cell r="M220">
            <v>9.2675635276532137E-2</v>
          </cell>
        </row>
        <row r="221">
          <cell r="A221" t="str">
            <v>Oosterhout</v>
          </cell>
          <cell r="B221" t="str">
            <v>West-Brabant</v>
          </cell>
          <cell r="C221" t="str">
            <v>MC34</v>
          </cell>
          <cell r="D221">
            <v>2</v>
          </cell>
          <cell r="E221">
            <v>24800</v>
          </cell>
          <cell r="F221">
            <v>7.9000000000000001E-2</v>
          </cell>
          <cell r="G221">
            <v>0</v>
          </cell>
          <cell r="H221">
            <v>56535</v>
          </cell>
          <cell r="I221">
            <v>791</v>
          </cell>
          <cell r="J221">
            <v>0.11494768310911808</v>
          </cell>
          <cell r="K221">
            <v>0</v>
          </cell>
          <cell r="L221">
            <v>0</v>
          </cell>
          <cell r="M221">
            <v>8.0129240710823904E-2</v>
          </cell>
        </row>
        <row r="222">
          <cell r="A222" t="str">
            <v>Ooststellingwerf</v>
          </cell>
          <cell r="B222" t="str">
            <v>Friesland-Oost('deFrieseWouden')</v>
          </cell>
          <cell r="C222" t="str">
            <v>MC06</v>
          </cell>
          <cell r="D222">
            <v>1</v>
          </cell>
          <cell r="E222">
            <v>11300</v>
          </cell>
          <cell r="F222">
            <v>9.3000000000000013E-2</v>
          </cell>
          <cell r="G222">
            <v>1</v>
          </cell>
          <cell r="H222">
            <v>25680</v>
          </cell>
          <cell r="I222">
            <v>115</v>
          </cell>
          <cell r="J222">
            <v>1.390134529147982E-2</v>
          </cell>
          <cell r="K222">
            <v>0</v>
          </cell>
          <cell r="L222">
            <v>0</v>
          </cell>
          <cell r="M222">
            <v>0.10492107706592387</v>
          </cell>
        </row>
        <row r="223">
          <cell r="A223" t="str">
            <v>Oostzaan</v>
          </cell>
          <cell r="B223" t="str">
            <v>AgglomeratieAmsterdam</v>
          </cell>
          <cell r="C223" t="str">
            <v>MC21</v>
          </cell>
          <cell r="D223">
            <v>0.2</v>
          </cell>
          <cell r="E223">
            <v>4000</v>
          </cell>
          <cell r="F223">
            <v>5.2000000000000005E-2</v>
          </cell>
          <cell r="G223">
            <v>0</v>
          </cell>
          <cell r="H223">
            <v>9639</v>
          </cell>
          <cell r="I223">
            <v>834</v>
          </cell>
          <cell r="J223">
            <v>0.12137518684603886</v>
          </cell>
          <cell r="K223">
            <v>0</v>
          </cell>
          <cell r="L223">
            <v>0</v>
          </cell>
          <cell r="M223">
            <v>5.4436581382689168E-3</v>
          </cell>
        </row>
        <row r="224">
          <cell r="A224" t="str">
            <v>Opmeer</v>
          </cell>
          <cell r="B224" t="str">
            <v>West-Friesland</v>
          </cell>
          <cell r="C224" t="str">
            <v>MC22</v>
          </cell>
          <cell r="D224">
            <v>0.3</v>
          </cell>
          <cell r="E224">
            <v>5100</v>
          </cell>
          <cell r="F224">
            <v>5.7000000000000002E-2</v>
          </cell>
          <cell r="G224">
            <v>0</v>
          </cell>
          <cell r="H224">
            <v>12074</v>
          </cell>
          <cell r="I224">
            <v>291</v>
          </cell>
          <cell r="J224">
            <v>4.0209267563527655E-2</v>
          </cell>
          <cell r="K224">
            <v>0</v>
          </cell>
          <cell r="L224">
            <v>0</v>
          </cell>
          <cell r="M224">
            <v>5.5254604550379199E-2</v>
          </cell>
        </row>
        <row r="225">
          <cell r="A225" t="str">
            <v>Opsterland</v>
          </cell>
          <cell r="B225" t="str">
            <v>Friesland-Oost('deFrieseWouden')</v>
          </cell>
          <cell r="C225" t="str">
            <v>MC06</v>
          </cell>
          <cell r="D225">
            <v>0.9</v>
          </cell>
          <cell r="E225">
            <v>12500</v>
          </cell>
          <cell r="F225">
            <v>7.400000000000001E-2</v>
          </cell>
          <cell r="G225">
            <v>0</v>
          </cell>
          <cell r="H225">
            <v>29791</v>
          </cell>
          <cell r="I225">
            <v>133</v>
          </cell>
          <cell r="J225">
            <v>1.6591928251121078E-2</v>
          </cell>
          <cell r="K225">
            <v>0</v>
          </cell>
          <cell r="L225">
            <v>0</v>
          </cell>
          <cell r="M225">
            <v>0.11606313834726091</v>
          </cell>
        </row>
        <row r="226">
          <cell r="A226" t="str">
            <v>Oss</v>
          </cell>
          <cell r="B226" t="str">
            <v>Noord-Oost-Brabant</v>
          </cell>
          <cell r="C226" t="str">
            <v>MC36</v>
          </cell>
          <cell r="D226">
            <v>3.4</v>
          </cell>
          <cell r="E226">
            <v>40500</v>
          </cell>
          <cell r="F226">
            <v>8.3000000000000004E-2</v>
          </cell>
          <cell r="G226">
            <v>1</v>
          </cell>
          <cell r="H226">
            <v>93307</v>
          </cell>
          <cell r="I226">
            <v>576</v>
          </cell>
          <cell r="J226">
            <v>8.2810164424514207E-2</v>
          </cell>
          <cell r="K226">
            <v>0</v>
          </cell>
          <cell r="L226">
            <v>0</v>
          </cell>
          <cell r="M226">
            <v>0.14155889549108702</v>
          </cell>
        </row>
        <row r="227">
          <cell r="A227" t="str">
            <v>Oude IJsselstreek</v>
          </cell>
          <cell r="B227" t="str">
            <v>Achterhoek</v>
          </cell>
          <cell r="C227" t="str">
            <v>MC13</v>
          </cell>
          <cell r="D227">
            <v>1.4</v>
          </cell>
          <cell r="E227">
            <v>16900</v>
          </cell>
          <cell r="F227">
            <v>0.08</v>
          </cell>
          <cell r="G227">
            <v>0</v>
          </cell>
          <cell r="H227">
            <v>39387</v>
          </cell>
          <cell r="I227">
            <v>289</v>
          </cell>
          <cell r="J227">
            <v>3.9910313901345293E-2</v>
          </cell>
          <cell r="K227">
            <v>0</v>
          </cell>
          <cell r="L227">
            <v>0</v>
          </cell>
          <cell r="M227">
            <v>0.12630792227204785</v>
          </cell>
        </row>
        <row r="228">
          <cell r="A228" t="str">
            <v>Ouder-Amstel</v>
          </cell>
          <cell r="B228" t="str">
            <v>AgglomeratieAmsterdam</v>
          </cell>
          <cell r="C228" t="str">
            <v>MC21</v>
          </cell>
          <cell r="D228">
            <v>0.4</v>
          </cell>
          <cell r="E228">
            <v>6200</v>
          </cell>
          <cell r="F228">
            <v>7.0000000000000007E-2</v>
          </cell>
          <cell r="G228">
            <v>0</v>
          </cell>
          <cell r="H228">
            <v>14212</v>
          </cell>
          <cell r="I228">
            <v>593</v>
          </cell>
          <cell r="J228">
            <v>8.5351270553064282E-2</v>
          </cell>
          <cell r="K228">
            <v>0</v>
          </cell>
          <cell r="L228">
            <v>0</v>
          </cell>
          <cell r="M228">
            <v>8.4376701143168212E-3</v>
          </cell>
        </row>
        <row r="229">
          <cell r="A229" t="str">
            <v>Oudewater</v>
          </cell>
          <cell r="B229" t="str">
            <v>Utrecht</v>
          </cell>
          <cell r="C229" t="str">
            <v>MC19</v>
          </cell>
          <cell r="D229">
            <v>0.2</v>
          </cell>
          <cell r="E229">
            <v>4200</v>
          </cell>
          <cell r="F229">
            <v>5.0999999999999997E-2</v>
          </cell>
          <cell r="G229">
            <v>0</v>
          </cell>
          <cell r="H229">
            <v>10159</v>
          </cell>
          <cell r="I229">
            <v>261</v>
          </cell>
          <cell r="J229">
            <v>3.572496263079223E-2</v>
          </cell>
          <cell r="K229">
            <v>0</v>
          </cell>
          <cell r="L229">
            <v>0</v>
          </cell>
          <cell r="M229">
            <v>1.0157194679564692E-2</v>
          </cell>
        </row>
        <row r="230">
          <cell r="A230" t="str">
            <v>Overbetuwe</v>
          </cell>
          <cell r="B230" t="str">
            <v>Arnhem</v>
          </cell>
          <cell r="C230" t="str">
            <v>MC41</v>
          </cell>
          <cell r="D230">
            <v>1.2</v>
          </cell>
          <cell r="E230">
            <v>19700</v>
          </cell>
          <cell r="F230">
            <v>6.0999999999999999E-2</v>
          </cell>
          <cell r="G230">
            <v>0</v>
          </cell>
          <cell r="H230">
            <v>48266</v>
          </cell>
          <cell r="I230">
            <v>443</v>
          </cell>
          <cell r="J230">
            <v>6.2929745889387143E-2</v>
          </cell>
          <cell r="K230">
            <v>0</v>
          </cell>
          <cell r="L230">
            <v>0</v>
          </cell>
          <cell r="M230">
            <v>0.10489882854100106</v>
          </cell>
        </row>
        <row r="231">
          <cell r="A231" t="str">
            <v>Papendrecht</v>
          </cell>
          <cell r="B231" t="str">
            <v>Zuid-Holland-Zuid</v>
          </cell>
          <cell r="C231" t="str">
            <v>MC30</v>
          </cell>
          <cell r="D231">
            <v>1</v>
          </cell>
          <cell r="E231">
            <v>14000</v>
          </cell>
          <cell r="F231">
            <v>7.2000000000000008E-2</v>
          </cell>
          <cell r="G231">
            <v>0</v>
          </cell>
          <cell r="H231">
            <v>32208</v>
          </cell>
          <cell r="I231">
            <v>3421</v>
          </cell>
          <cell r="J231">
            <v>0.50807174887892381</v>
          </cell>
          <cell r="K231">
            <v>1</v>
          </cell>
          <cell r="L231">
            <v>0</v>
          </cell>
          <cell r="M231">
            <v>7.1210579857578837E-2</v>
          </cell>
        </row>
        <row r="232">
          <cell r="A232" t="str">
            <v>Peel en Maas</v>
          </cell>
          <cell r="B232" t="str">
            <v>GewestLimburg-Noord</v>
          </cell>
          <cell r="C232" t="str">
            <v>MC38</v>
          </cell>
          <cell r="D232">
            <v>1</v>
          </cell>
          <cell r="E232">
            <v>18500</v>
          </cell>
          <cell r="F232">
            <v>5.5E-2</v>
          </cell>
          <cell r="G232">
            <v>0</v>
          </cell>
          <cell r="H232">
            <v>44278</v>
          </cell>
          <cell r="I232">
            <v>278</v>
          </cell>
          <cell r="J232">
            <v>3.8266068759342305E-2</v>
          </cell>
          <cell r="K232">
            <v>0</v>
          </cell>
          <cell r="L232">
            <v>0</v>
          </cell>
          <cell r="M232">
            <v>8.124725516029864E-2</v>
          </cell>
        </row>
        <row r="233">
          <cell r="A233" t="str">
            <v>Pekela</v>
          </cell>
          <cell r="B233" t="str">
            <v>Oost-Groningen</v>
          </cell>
          <cell r="C233" t="str">
            <v>MC01</v>
          </cell>
          <cell r="D233">
            <v>0.7</v>
          </cell>
          <cell r="E233">
            <v>5400</v>
          </cell>
          <cell r="F233">
            <v>0.121</v>
          </cell>
          <cell r="G233">
            <v>0</v>
          </cell>
          <cell r="H233">
            <v>12196</v>
          </cell>
          <cell r="I233">
            <v>249</v>
          </cell>
          <cell r="J233">
            <v>3.3931240657698057E-2</v>
          </cell>
          <cell r="K233">
            <v>0</v>
          </cell>
          <cell r="L233">
            <v>0</v>
          </cell>
          <cell r="M233">
            <v>8.8524590163934422E-2</v>
          </cell>
        </row>
        <row r="234">
          <cell r="A234" t="str">
            <v>Pijnacker-Nootdorp</v>
          </cell>
          <cell r="B234" t="str">
            <v>Haaglanden/Westland</v>
          </cell>
          <cell r="C234" t="str">
            <v>MC28</v>
          </cell>
          <cell r="D234">
            <v>1</v>
          </cell>
          <cell r="E234">
            <v>21400</v>
          </cell>
          <cell r="F234">
            <v>4.4999999999999998E-2</v>
          </cell>
          <cell r="G234">
            <v>0</v>
          </cell>
          <cell r="H234">
            <v>56572</v>
          </cell>
          <cell r="I234">
            <v>1534</v>
          </cell>
          <cell r="J234">
            <v>0.22600896860986547</v>
          </cell>
          <cell r="K234">
            <v>1</v>
          </cell>
          <cell r="L234">
            <v>0</v>
          </cell>
          <cell r="M234">
            <v>4.3328609030168053E-2</v>
          </cell>
        </row>
        <row r="235">
          <cell r="A235" t="str">
            <v>Purmerend</v>
          </cell>
          <cell r="B235" t="str">
            <v>AgglomeratieAmsterdam</v>
          </cell>
          <cell r="C235" t="str">
            <v>MC21</v>
          </cell>
          <cell r="D235">
            <v>3.4</v>
          </cell>
          <cell r="E235">
            <v>40500</v>
          </cell>
          <cell r="F235">
            <v>8.4000000000000005E-2</v>
          </cell>
          <cell r="G235">
            <v>1</v>
          </cell>
          <cell r="H235">
            <v>92240</v>
          </cell>
          <cell r="I235">
            <v>985</v>
          </cell>
          <cell r="J235">
            <v>0.14394618834080716</v>
          </cell>
          <cell r="K235">
            <v>0</v>
          </cell>
          <cell r="L235">
            <v>0</v>
          </cell>
          <cell r="M235">
            <v>5.5117038649972784E-2</v>
          </cell>
        </row>
        <row r="236">
          <cell r="A236" t="str">
            <v>Putten</v>
          </cell>
          <cell r="B236" t="str">
            <v>Noordwest-Veluwe</v>
          </cell>
          <cell r="C236" t="str">
            <v>MC17</v>
          </cell>
          <cell r="D236">
            <v>0.6</v>
          </cell>
          <cell r="E236">
            <v>9700</v>
          </cell>
          <cell r="F236">
            <v>5.7000000000000002E-2</v>
          </cell>
          <cell r="G236">
            <v>0</v>
          </cell>
          <cell r="H236">
            <v>24598</v>
          </cell>
          <cell r="I236">
            <v>289</v>
          </cell>
          <cell r="J236">
            <v>3.9910313901345293E-2</v>
          </cell>
          <cell r="K236">
            <v>0</v>
          </cell>
          <cell r="L236">
            <v>0</v>
          </cell>
          <cell r="M236">
            <v>0.12034739454094293</v>
          </cell>
        </row>
        <row r="237">
          <cell r="A237" t="str">
            <v>Raalte</v>
          </cell>
          <cell r="B237" t="str">
            <v>IJssel-Vecht</v>
          </cell>
          <cell r="C237" t="str">
            <v>MC10</v>
          </cell>
          <cell r="D237">
            <v>1</v>
          </cell>
          <cell r="E237">
            <v>15800</v>
          </cell>
          <cell r="F237">
            <v>6.0999999999999999E-2</v>
          </cell>
          <cell r="G237">
            <v>0</v>
          </cell>
          <cell r="H237">
            <v>38140</v>
          </cell>
          <cell r="I237">
            <v>223</v>
          </cell>
          <cell r="J237">
            <v>3.0044843049327353E-2</v>
          </cell>
          <cell r="K237">
            <v>0</v>
          </cell>
          <cell r="L237">
            <v>0</v>
          </cell>
          <cell r="M237">
            <v>8.471849865951743E-2</v>
          </cell>
        </row>
        <row r="238">
          <cell r="A238" t="str">
            <v>Reimerswaal</v>
          </cell>
          <cell r="B238" t="str">
            <v>OosterscheldeRegio</v>
          </cell>
          <cell r="C238" t="str">
            <v>MC31</v>
          </cell>
          <cell r="D238">
            <v>0.6</v>
          </cell>
          <cell r="E238">
            <v>9000</v>
          </cell>
          <cell r="F238">
            <v>6.8000000000000005E-2</v>
          </cell>
          <cell r="G238">
            <v>0</v>
          </cell>
          <cell r="H238">
            <v>22920</v>
          </cell>
          <cell r="I238">
            <v>225</v>
          </cell>
          <cell r="J238">
            <v>3.0343796711509715E-2</v>
          </cell>
          <cell r="K238">
            <v>0</v>
          </cell>
          <cell r="L238">
            <v>0</v>
          </cell>
          <cell r="M238">
            <v>0.12622720897615708</v>
          </cell>
        </row>
        <row r="239">
          <cell r="A239" t="str">
            <v>Renkum</v>
          </cell>
          <cell r="B239" t="str">
            <v>Arnhem</v>
          </cell>
          <cell r="C239" t="str">
            <v>MC41</v>
          </cell>
          <cell r="D239">
            <v>1.1000000000000001</v>
          </cell>
          <cell r="E239">
            <v>14400</v>
          </cell>
          <cell r="F239">
            <v>7.9000000000000001E-2</v>
          </cell>
          <cell r="G239">
            <v>0</v>
          </cell>
          <cell r="H239">
            <v>31358</v>
          </cell>
          <cell r="I239">
            <v>682</v>
          </cell>
          <cell r="J239">
            <v>9.8654708520179366E-2</v>
          </cell>
          <cell r="K239">
            <v>0</v>
          </cell>
          <cell r="L239">
            <v>0</v>
          </cell>
          <cell r="M239">
            <v>7.6677316293929709E-2</v>
          </cell>
        </row>
        <row r="240">
          <cell r="A240" t="str">
            <v>Renswoude</v>
          </cell>
          <cell r="B240" t="str">
            <v>EemenVallei</v>
          </cell>
          <cell r="C240" t="str">
            <v>MC16</v>
          </cell>
          <cell r="D240">
            <v>0.1</v>
          </cell>
          <cell r="E240">
            <v>2200</v>
          </cell>
          <cell r="F240">
            <v>4.0999999999999995E-2</v>
          </cell>
          <cell r="G240">
            <v>0</v>
          </cell>
          <cell r="H240">
            <v>5651</v>
          </cell>
          <cell r="I240">
            <v>307</v>
          </cell>
          <cell r="J240">
            <v>4.2600896860986545E-2</v>
          </cell>
          <cell r="K240">
            <v>0</v>
          </cell>
          <cell r="L240">
            <v>0</v>
          </cell>
          <cell r="M240">
            <v>8.0615610113594725E-3</v>
          </cell>
        </row>
        <row r="241">
          <cell r="A241" t="str">
            <v>Reusel-De Mierden</v>
          </cell>
          <cell r="B241" t="str">
            <v>Zuidoost-Brabant</v>
          </cell>
          <cell r="C241" t="str">
            <v>MC37</v>
          </cell>
          <cell r="D241">
            <v>0.2</v>
          </cell>
          <cell r="E241">
            <v>5500</v>
          </cell>
          <cell r="F241">
            <v>4.4999999999999998E-2</v>
          </cell>
          <cell r="G241">
            <v>0</v>
          </cell>
          <cell r="H241">
            <v>13271</v>
          </cell>
          <cell r="I241">
            <v>171</v>
          </cell>
          <cell r="J241">
            <v>2.2272047832585948E-2</v>
          </cell>
          <cell r="K241">
            <v>0</v>
          </cell>
          <cell r="L241">
            <v>0</v>
          </cell>
          <cell r="M241">
            <v>1.5900549291702804E-2</v>
          </cell>
        </row>
        <row r="242">
          <cell r="A242" t="str">
            <v>Rheden</v>
          </cell>
          <cell r="B242" t="str">
            <v>Arnhem</v>
          </cell>
          <cell r="C242" t="str">
            <v>MC41</v>
          </cell>
          <cell r="D242">
            <v>2.1</v>
          </cell>
          <cell r="E242">
            <v>20200</v>
          </cell>
          <cell r="F242">
            <v>0.10400000000000001</v>
          </cell>
          <cell r="G242">
            <v>1</v>
          </cell>
          <cell r="H242">
            <v>43435</v>
          </cell>
          <cell r="I242">
            <v>531</v>
          </cell>
          <cell r="J242">
            <v>7.6083707025411063E-2</v>
          </cell>
          <cell r="K242">
            <v>0</v>
          </cell>
          <cell r="L242">
            <v>0</v>
          </cell>
          <cell r="M242">
            <v>0.10756123535676251</v>
          </cell>
        </row>
        <row r="243">
          <cell r="A243" t="str">
            <v>Rhenen</v>
          </cell>
          <cell r="B243" t="str">
            <v>EemenVallei</v>
          </cell>
          <cell r="C243" t="str">
            <v>MC16</v>
          </cell>
          <cell r="D243">
            <v>0.5</v>
          </cell>
          <cell r="E243">
            <v>8200</v>
          </cell>
          <cell r="F243">
            <v>6.5000000000000002E-2</v>
          </cell>
          <cell r="G243">
            <v>0</v>
          </cell>
          <cell r="H243">
            <v>20265</v>
          </cell>
          <cell r="I243">
            <v>482</v>
          </cell>
          <cell r="J243">
            <v>6.8759342301943194E-2</v>
          </cell>
          <cell r="K243">
            <v>0</v>
          </cell>
          <cell r="L243">
            <v>0</v>
          </cell>
          <cell r="M243">
            <v>3.0047636496885306E-2</v>
          </cell>
        </row>
        <row r="244">
          <cell r="A244" t="str">
            <v>Ridderkerk</v>
          </cell>
          <cell r="B244" t="str">
            <v>Rijnmond</v>
          </cell>
          <cell r="C244" t="str">
            <v>MC29</v>
          </cell>
          <cell r="D244">
            <v>1.7</v>
          </cell>
          <cell r="E244">
            <v>20700</v>
          </cell>
          <cell r="F244">
            <v>8.199999999999999E-2</v>
          </cell>
          <cell r="G244">
            <v>1</v>
          </cell>
          <cell r="H244">
            <v>47099</v>
          </cell>
          <cell r="I244">
            <v>2006</v>
          </cell>
          <cell r="J244">
            <v>0.29656203288490285</v>
          </cell>
          <cell r="K244">
            <v>1</v>
          </cell>
          <cell r="L244">
            <v>0</v>
          </cell>
          <cell r="M244">
            <v>3.4895482130815912E-2</v>
          </cell>
        </row>
        <row r="245">
          <cell r="A245" t="str">
            <v>Rijssen-Holten</v>
          </cell>
          <cell r="B245" t="str">
            <v>Twente</v>
          </cell>
          <cell r="C245" t="str">
            <v>MC12</v>
          </cell>
          <cell r="D245">
            <v>0.9</v>
          </cell>
          <cell r="E245">
            <v>14300</v>
          </cell>
          <cell r="F245">
            <v>0.06</v>
          </cell>
          <cell r="G245">
            <v>0</v>
          </cell>
          <cell r="H245">
            <v>38231</v>
          </cell>
          <cell r="I245">
            <v>406</v>
          </cell>
          <cell r="J245">
            <v>5.7399103139013453E-2</v>
          </cell>
          <cell r="K245">
            <v>0</v>
          </cell>
          <cell r="L245">
            <v>0</v>
          </cell>
          <cell r="M245">
            <v>5.3598200899550225E-2</v>
          </cell>
        </row>
        <row r="246">
          <cell r="A246" t="str">
            <v>Rijswijk (ZH.)</v>
          </cell>
          <cell r="B246" t="str">
            <v>Haaglanden/Westland</v>
          </cell>
          <cell r="C246" t="str">
            <v>MC28</v>
          </cell>
          <cell r="D246">
            <v>2.7</v>
          </cell>
          <cell r="E246">
            <v>26300</v>
          </cell>
          <cell r="F246">
            <v>0.10300000000000001</v>
          </cell>
          <cell r="G246">
            <v>1</v>
          </cell>
          <cell r="H246">
            <v>56941</v>
          </cell>
          <cell r="I246">
            <v>4078</v>
          </cell>
          <cell r="J246">
            <v>0.60627802690582955</v>
          </cell>
          <cell r="K246">
            <v>1</v>
          </cell>
          <cell r="L246">
            <v>0</v>
          </cell>
          <cell r="M246">
            <v>5.3249645677262605E-2</v>
          </cell>
        </row>
        <row r="247">
          <cell r="A247" t="str">
            <v>Roerdalen</v>
          </cell>
          <cell r="B247" t="str">
            <v>GewestLimburg-Noord</v>
          </cell>
          <cell r="C247" t="str">
            <v>MC38</v>
          </cell>
          <cell r="D247">
            <v>0.6</v>
          </cell>
          <cell r="E247">
            <v>9200</v>
          </cell>
          <cell r="F247">
            <v>6.7000000000000004E-2</v>
          </cell>
          <cell r="G247">
            <v>0</v>
          </cell>
          <cell r="H247">
            <v>20558</v>
          </cell>
          <cell r="I247">
            <v>233</v>
          </cell>
          <cell r="J247">
            <v>3.153961136023916E-2</v>
          </cell>
          <cell r="K247">
            <v>0</v>
          </cell>
          <cell r="L247">
            <v>0</v>
          </cell>
          <cell r="M247">
            <v>4.0404040404040407E-2</v>
          </cell>
        </row>
        <row r="248">
          <cell r="A248" t="str">
            <v>Roermond</v>
          </cell>
          <cell r="B248" t="str">
            <v>GewestLimburg-Noord</v>
          </cell>
          <cell r="C248" t="str">
            <v>MC38</v>
          </cell>
          <cell r="D248">
            <v>3.3</v>
          </cell>
          <cell r="E248">
            <v>27600</v>
          </cell>
          <cell r="F248">
            <v>0.11900000000000001</v>
          </cell>
          <cell r="G248">
            <v>0</v>
          </cell>
          <cell r="H248">
            <v>59184</v>
          </cell>
          <cell r="I248">
            <v>976</v>
          </cell>
          <cell r="J248">
            <v>0.14260089686098654</v>
          </cell>
          <cell r="K248">
            <v>0</v>
          </cell>
          <cell r="L248">
            <v>0</v>
          </cell>
          <cell r="M248">
            <v>0.12121212121212122</v>
          </cell>
        </row>
        <row r="249">
          <cell r="A249" t="str">
            <v>De Ronde Venen</v>
          </cell>
          <cell r="B249" t="str">
            <v>Utrecht</v>
          </cell>
          <cell r="C249" t="str">
            <v>MC19</v>
          </cell>
          <cell r="D249">
            <v>1.1000000000000001</v>
          </cell>
          <cell r="E249">
            <v>19100</v>
          </cell>
          <cell r="F249">
            <v>5.7000000000000002E-2</v>
          </cell>
          <cell r="G249">
            <v>0</v>
          </cell>
          <cell r="H249">
            <v>44955</v>
          </cell>
          <cell r="I249">
            <v>451</v>
          </cell>
          <cell r="J249">
            <v>6.4125560538116591E-2</v>
          </cell>
          <cell r="K249">
            <v>0</v>
          </cell>
          <cell r="L249">
            <v>0</v>
          </cell>
          <cell r="M249">
            <v>4.619105199516324E-2</v>
          </cell>
        </row>
        <row r="250">
          <cell r="A250" t="str">
            <v>Roosendaal</v>
          </cell>
          <cell r="B250" t="str">
            <v>West-Brabant</v>
          </cell>
          <cell r="C250" t="str">
            <v>MC34</v>
          </cell>
          <cell r="D250">
            <v>3.2</v>
          </cell>
          <cell r="E250">
            <v>34400</v>
          </cell>
          <cell r="F250">
            <v>9.4E-2</v>
          </cell>
          <cell r="G250">
            <v>1</v>
          </cell>
          <cell r="H250">
            <v>77244</v>
          </cell>
          <cell r="I250">
            <v>725</v>
          </cell>
          <cell r="J250">
            <v>0.10508221225710015</v>
          </cell>
          <cell r="K250">
            <v>0</v>
          </cell>
          <cell r="L250">
            <v>0</v>
          </cell>
          <cell r="M250">
            <v>0.11114701130856219</v>
          </cell>
        </row>
        <row r="251">
          <cell r="A251" t="str">
            <v>Rotterdam</v>
          </cell>
          <cell r="B251" t="str">
            <v>Rijnmond</v>
          </cell>
          <cell r="C251" t="str">
            <v>MC29</v>
          </cell>
          <cell r="D251">
            <v>52.7</v>
          </cell>
          <cell r="E251">
            <v>299800</v>
          </cell>
          <cell r="F251">
            <v>0.17600000000000002</v>
          </cell>
          <cell r="G251">
            <v>0</v>
          </cell>
          <cell r="H251">
            <v>655468</v>
          </cell>
          <cell r="I251">
            <v>3001</v>
          </cell>
          <cell r="J251">
            <v>0.44529147982062778</v>
          </cell>
          <cell r="K251">
            <v>1</v>
          </cell>
          <cell r="L251">
            <v>1</v>
          </cell>
          <cell r="M251">
            <v>0.50539447066756571</v>
          </cell>
        </row>
        <row r="252">
          <cell r="A252" t="str">
            <v>Rozendaal</v>
          </cell>
          <cell r="B252" t="str">
            <v>Arnhem</v>
          </cell>
          <cell r="C252" t="str">
            <v>MC41</v>
          </cell>
          <cell r="D252">
            <v>0</v>
          </cell>
          <cell r="E252">
            <v>700</v>
          </cell>
          <cell r="F252">
            <v>1.7000000000000001E-2</v>
          </cell>
          <cell r="G252">
            <v>0</v>
          </cell>
          <cell r="H252">
            <v>1756</v>
          </cell>
          <cell r="I252">
            <v>63</v>
          </cell>
          <cell r="J252">
            <v>6.1285500747384159E-3</v>
          </cell>
          <cell r="K252">
            <v>0</v>
          </cell>
          <cell r="L252">
            <v>0</v>
          </cell>
          <cell r="M252">
            <v>3.7273695420660278E-3</v>
          </cell>
        </row>
        <row r="253">
          <cell r="A253" t="str">
            <v>Rucphen</v>
          </cell>
          <cell r="B253" t="str">
            <v>West-Brabant</v>
          </cell>
          <cell r="C253" t="str">
            <v>MC34</v>
          </cell>
          <cell r="D253">
            <v>0.8</v>
          </cell>
          <cell r="E253">
            <v>9900</v>
          </cell>
          <cell r="F253">
            <v>7.6999999999999999E-2</v>
          </cell>
          <cell r="G253">
            <v>0</v>
          </cell>
          <cell r="H253">
            <v>23326</v>
          </cell>
          <cell r="I253">
            <v>362</v>
          </cell>
          <cell r="J253">
            <v>5.0822122571001493E-2</v>
          </cell>
          <cell r="K253">
            <v>0</v>
          </cell>
          <cell r="L253">
            <v>0</v>
          </cell>
          <cell r="M253">
            <v>3.1987075928917606E-2</v>
          </cell>
        </row>
        <row r="254">
          <cell r="A254" t="str">
            <v>Schagen</v>
          </cell>
          <cell r="B254" t="str">
            <v>KopvanNoord-Holland</v>
          </cell>
          <cell r="C254" t="str">
            <v>MC23</v>
          </cell>
          <cell r="D254">
            <v>1.4</v>
          </cell>
          <cell r="E254">
            <v>20400</v>
          </cell>
          <cell r="F254">
            <v>6.6000000000000003E-2</v>
          </cell>
          <cell r="G254">
            <v>0</v>
          </cell>
          <cell r="H254">
            <v>46833</v>
          </cell>
          <cell r="I254">
            <v>279</v>
          </cell>
          <cell r="J254">
            <v>3.8415545590433482E-2</v>
          </cell>
          <cell r="K254">
            <v>0</v>
          </cell>
          <cell r="L254">
            <v>0</v>
          </cell>
          <cell r="M254">
            <v>0.27493261455525608</v>
          </cell>
        </row>
        <row r="255">
          <cell r="A255" t="str">
            <v>Scherpenzeel</v>
          </cell>
          <cell r="B255" t="str">
            <v>EemenVallei</v>
          </cell>
          <cell r="C255" t="str">
            <v>MC16</v>
          </cell>
          <cell r="D255">
            <v>0.2</v>
          </cell>
          <cell r="E255">
            <v>4100</v>
          </cell>
          <cell r="F255">
            <v>4.9000000000000002E-2</v>
          </cell>
          <cell r="G255">
            <v>0</v>
          </cell>
          <cell r="H255">
            <v>10317</v>
          </cell>
          <cell r="I255">
            <v>748</v>
          </cell>
          <cell r="J255">
            <v>0.10852017937219731</v>
          </cell>
          <cell r="K255">
            <v>0</v>
          </cell>
          <cell r="L255">
            <v>0</v>
          </cell>
          <cell r="M255">
            <v>1.5023818248442653E-2</v>
          </cell>
        </row>
        <row r="256">
          <cell r="A256" t="str">
            <v>Schiedam</v>
          </cell>
          <cell r="B256" t="str">
            <v>Rijnmond</v>
          </cell>
          <cell r="C256" t="str">
            <v>MC29</v>
          </cell>
          <cell r="D256">
            <v>4.2</v>
          </cell>
          <cell r="E256">
            <v>35900</v>
          </cell>
          <cell r="F256">
            <v>0.11599999999999999</v>
          </cell>
          <cell r="G256">
            <v>0</v>
          </cell>
          <cell r="H256">
            <v>79644</v>
          </cell>
          <cell r="I256">
            <v>4472</v>
          </cell>
          <cell r="J256">
            <v>0.66517189835575485</v>
          </cell>
          <cell r="K256">
            <v>1</v>
          </cell>
          <cell r="L256">
            <v>0</v>
          </cell>
          <cell r="M256">
            <v>6.0519217801753206E-2</v>
          </cell>
        </row>
        <row r="257">
          <cell r="A257" t="str">
            <v>Schiermonnikoog</v>
          </cell>
          <cell r="B257" t="str">
            <v>FrieslandNoord</v>
          </cell>
          <cell r="C257" t="str">
            <v>MC04</v>
          </cell>
          <cell r="D257">
            <v>0</v>
          </cell>
          <cell r="E257">
            <v>500</v>
          </cell>
          <cell r="F257">
            <v>7.6999999999999999E-2</v>
          </cell>
          <cell r="G257">
            <v>0</v>
          </cell>
          <cell r="H257">
            <v>944</v>
          </cell>
          <cell r="I257">
            <v>22</v>
          </cell>
          <cell r="J257">
            <v>0</v>
          </cell>
          <cell r="K257">
            <v>0</v>
          </cell>
          <cell r="L257">
            <v>0</v>
          </cell>
          <cell r="M257">
            <v>4.2444821731748728E-3</v>
          </cell>
        </row>
        <row r="258">
          <cell r="A258" t="str">
            <v>Schouwen-Duiveland</v>
          </cell>
          <cell r="B258" t="str">
            <v>OosterscheldeRegio</v>
          </cell>
          <cell r="C258" t="str">
            <v>MC31</v>
          </cell>
          <cell r="D258">
            <v>1.1000000000000001</v>
          </cell>
          <cell r="E258">
            <v>15500</v>
          </cell>
          <cell r="F258">
            <v>7.2000000000000008E-2</v>
          </cell>
          <cell r="G258">
            <v>0</v>
          </cell>
          <cell r="H258">
            <v>34152</v>
          </cell>
          <cell r="I258">
            <v>149</v>
          </cell>
          <cell r="J258">
            <v>1.8983557548579971E-2</v>
          </cell>
          <cell r="K258">
            <v>0</v>
          </cell>
          <cell r="L258">
            <v>0</v>
          </cell>
          <cell r="M258">
            <v>0.21739130434782608</v>
          </cell>
        </row>
        <row r="259">
          <cell r="A259" t="str">
            <v>Simpelveld</v>
          </cell>
          <cell r="B259" t="str">
            <v>GewestZuid-Limburg</v>
          </cell>
          <cell r="C259" t="str">
            <v>MC39</v>
          </cell>
          <cell r="D259">
            <v>0.4</v>
          </cell>
          <cell r="E259">
            <v>4800</v>
          </cell>
          <cell r="F259">
            <v>7.9000000000000001E-2</v>
          </cell>
          <cell r="G259">
            <v>0</v>
          </cell>
          <cell r="H259">
            <v>10425</v>
          </cell>
          <cell r="I259">
            <v>650</v>
          </cell>
          <cell r="J259">
            <v>9.3871449925261585E-2</v>
          </cell>
          <cell r="K259">
            <v>0</v>
          </cell>
          <cell r="L259">
            <v>0</v>
          </cell>
          <cell r="M259">
            <v>1.7454545454545455E-2</v>
          </cell>
        </row>
        <row r="260">
          <cell r="A260" t="str">
            <v>Sint-Michielsgestel</v>
          </cell>
          <cell r="B260" t="str">
            <v>Noord-Oost-Brabant</v>
          </cell>
          <cell r="C260" t="str">
            <v>MC36</v>
          </cell>
          <cell r="D260">
            <v>0.6</v>
          </cell>
          <cell r="E260">
            <v>12100</v>
          </cell>
          <cell r="F260">
            <v>4.7E-2</v>
          </cell>
          <cell r="G260">
            <v>0</v>
          </cell>
          <cell r="H260">
            <v>29731</v>
          </cell>
          <cell r="I260">
            <v>510</v>
          </cell>
          <cell r="J260">
            <v>7.2944693572496264E-2</v>
          </cell>
          <cell r="K260">
            <v>0</v>
          </cell>
          <cell r="L260">
            <v>0</v>
          </cell>
          <cell r="M260">
            <v>4.2292904578818596E-2</v>
          </cell>
        </row>
        <row r="261">
          <cell r="A261" t="str">
            <v>Sittard-Geleen</v>
          </cell>
          <cell r="B261" t="str">
            <v>GewestZuid-Limburg</v>
          </cell>
          <cell r="C261" t="str">
            <v>MC39</v>
          </cell>
          <cell r="D261">
            <v>5.2</v>
          </cell>
          <cell r="E261">
            <v>43600</v>
          </cell>
          <cell r="F261">
            <v>0.11900000000000001</v>
          </cell>
          <cell r="G261">
            <v>0</v>
          </cell>
          <cell r="H261">
            <v>91719</v>
          </cell>
          <cell r="I261">
            <v>1167</v>
          </cell>
          <cell r="J261">
            <v>0.1711509715994021</v>
          </cell>
          <cell r="K261">
            <v>0</v>
          </cell>
          <cell r="L261">
            <v>0</v>
          </cell>
          <cell r="M261">
            <v>0.15854545454545454</v>
          </cell>
        </row>
        <row r="262">
          <cell r="A262" t="str">
            <v>Sliedrecht</v>
          </cell>
          <cell r="B262" t="str">
            <v>Zuid-Holland-Zuid</v>
          </cell>
          <cell r="C262" t="str">
            <v>MC30</v>
          </cell>
          <cell r="D262">
            <v>0.9</v>
          </cell>
          <cell r="E262">
            <v>10600</v>
          </cell>
          <cell r="F262">
            <v>8.199999999999999E-2</v>
          </cell>
          <cell r="G262">
            <v>1</v>
          </cell>
          <cell r="H262">
            <v>25897</v>
          </cell>
          <cell r="I262">
            <v>2016</v>
          </cell>
          <cell r="J262">
            <v>0.29805680119581462</v>
          </cell>
          <cell r="K262">
            <v>1</v>
          </cell>
          <cell r="L262">
            <v>0</v>
          </cell>
          <cell r="M262">
            <v>5.3916581892166839E-2</v>
          </cell>
        </row>
        <row r="263">
          <cell r="A263" t="str">
            <v>Sluis</v>
          </cell>
          <cell r="B263" t="str">
            <v>Zeeuws-Vlaanderen</v>
          </cell>
          <cell r="C263" t="str">
            <v>MC33</v>
          </cell>
          <cell r="D263">
            <v>0.8</v>
          </cell>
          <cell r="E263">
            <v>10600</v>
          </cell>
          <cell r="F263">
            <v>7.9000000000000001E-2</v>
          </cell>
          <cell r="G263">
            <v>0</v>
          </cell>
          <cell r="H263">
            <v>23141</v>
          </cell>
          <cell r="I263">
            <v>83</v>
          </cell>
          <cell r="J263">
            <v>9.118086696562033E-3</v>
          </cell>
          <cell r="K263">
            <v>0</v>
          </cell>
          <cell r="L263">
            <v>0</v>
          </cell>
          <cell r="M263">
            <v>0.22553191489361701</v>
          </cell>
        </row>
        <row r="264">
          <cell r="A264" t="str">
            <v>Smallingerland</v>
          </cell>
          <cell r="B264" t="str">
            <v>Friesland-Oost('deFrieseWouden')</v>
          </cell>
          <cell r="C264" t="str">
            <v>MC06</v>
          </cell>
          <cell r="D264">
            <v>2.8</v>
          </cell>
          <cell r="E264">
            <v>24600</v>
          </cell>
          <cell r="F264">
            <v>0.113</v>
          </cell>
          <cell r="G264">
            <v>0</v>
          </cell>
          <cell r="H264">
            <v>55895</v>
          </cell>
          <cell r="I264">
            <v>477</v>
          </cell>
          <cell r="J264">
            <v>6.8011958146487292E-2</v>
          </cell>
          <cell r="K264">
            <v>0</v>
          </cell>
          <cell r="L264">
            <v>1</v>
          </cell>
          <cell r="M264">
            <v>0.22841225626740946</v>
          </cell>
        </row>
        <row r="265">
          <cell r="A265" t="str">
            <v>Soest</v>
          </cell>
          <cell r="B265" t="str">
            <v>EemenVallei</v>
          </cell>
          <cell r="C265" t="str">
            <v>MC16</v>
          </cell>
          <cell r="D265">
            <v>1.5</v>
          </cell>
          <cell r="E265">
            <v>20400</v>
          </cell>
          <cell r="F265">
            <v>7.0999999999999994E-2</v>
          </cell>
          <cell r="G265">
            <v>0</v>
          </cell>
          <cell r="H265">
            <v>47113</v>
          </cell>
          <cell r="I265">
            <v>1019</v>
          </cell>
          <cell r="J265">
            <v>0.14902840059790731</v>
          </cell>
          <cell r="K265">
            <v>0</v>
          </cell>
          <cell r="L265">
            <v>0</v>
          </cell>
          <cell r="M265">
            <v>7.4752656650787841E-2</v>
          </cell>
        </row>
        <row r="266">
          <cell r="A266" t="str">
            <v>Someren</v>
          </cell>
          <cell r="B266" t="str">
            <v>Zuidoost-Brabant</v>
          </cell>
          <cell r="C266" t="str">
            <v>MC37</v>
          </cell>
          <cell r="D266">
            <v>0.5</v>
          </cell>
          <cell r="E266">
            <v>8100</v>
          </cell>
          <cell r="F266">
            <v>6.2E-2</v>
          </cell>
          <cell r="G266">
            <v>0</v>
          </cell>
          <cell r="H266">
            <v>19701</v>
          </cell>
          <cell r="I266">
            <v>246</v>
          </cell>
          <cell r="J266">
            <v>3.3482810164424517E-2</v>
          </cell>
          <cell r="K266">
            <v>0</v>
          </cell>
          <cell r="L266">
            <v>0</v>
          </cell>
          <cell r="M266">
            <v>2.3417172593235037E-2</v>
          </cell>
        </row>
        <row r="267">
          <cell r="A267" t="str">
            <v>Son en Breugel</v>
          </cell>
          <cell r="B267" t="str">
            <v>Zuidoost-Brabant</v>
          </cell>
          <cell r="C267" t="str">
            <v>MC37</v>
          </cell>
          <cell r="D267">
            <v>0.4</v>
          </cell>
          <cell r="E267">
            <v>7400</v>
          </cell>
          <cell r="F267">
            <v>4.8000000000000001E-2</v>
          </cell>
          <cell r="G267">
            <v>0</v>
          </cell>
          <cell r="H267">
            <v>17775</v>
          </cell>
          <cell r="I267">
            <v>685</v>
          </cell>
          <cell r="J267">
            <v>9.9103139013452912E-2</v>
          </cell>
          <cell r="K267">
            <v>0</v>
          </cell>
          <cell r="L267">
            <v>0</v>
          </cell>
          <cell r="M267">
            <v>2.1393466319745591E-2</v>
          </cell>
        </row>
        <row r="268">
          <cell r="A268" t="str">
            <v>Stadskanaal</v>
          </cell>
          <cell r="B268" t="str">
            <v>Oost-Groningen</v>
          </cell>
          <cell r="C268" t="str">
            <v>MC01</v>
          </cell>
          <cell r="D268">
            <v>1.7</v>
          </cell>
          <cell r="E268">
            <v>14300</v>
          </cell>
          <cell r="F268">
            <v>0.11900000000000001</v>
          </cell>
          <cell r="G268">
            <v>0</v>
          </cell>
          <cell r="H268">
            <v>31851</v>
          </cell>
          <cell r="I268">
            <v>271</v>
          </cell>
          <cell r="J268">
            <v>3.7219730941704034E-2</v>
          </cell>
          <cell r="K268">
            <v>0</v>
          </cell>
          <cell r="L268">
            <v>0</v>
          </cell>
          <cell r="M268">
            <v>0.23442622950819672</v>
          </cell>
        </row>
        <row r="269">
          <cell r="A269" t="str">
            <v>Staphorst</v>
          </cell>
          <cell r="B269" t="str">
            <v>IJssel-Vecht</v>
          </cell>
          <cell r="C269" t="str">
            <v>MC10</v>
          </cell>
          <cell r="D269">
            <v>0.3</v>
          </cell>
          <cell r="E269">
            <v>6000</v>
          </cell>
          <cell r="F269">
            <v>4.5999999999999999E-2</v>
          </cell>
          <cell r="G269">
            <v>0</v>
          </cell>
          <cell r="H269">
            <v>17282</v>
          </cell>
          <cell r="I269">
            <v>129</v>
          </cell>
          <cell r="J269">
            <v>1.5994020926756353E-2</v>
          </cell>
          <cell r="K269">
            <v>0</v>
          </cell>
          <cell r="L269">
            <v>0</v>
          </cell>
          <cell r="M269">
            <v>3.2171581769436998E-2</v>
          </cell>
        </row>
        <row r="270">
          <cell r="A270" t="str">
            <v>Stede Broec</v>
          </cell>
          <cell r="B270" t="str">
            <v>West-Friesland</v>
          </cell>
          <cell r="C270" t="str">
            <v>MC22</v>
          </cell>
          <cell r="D270">
            <v>0.5</v>
          </cell>
          <cell r="E270">
            <v>9200</v>
          </cell>
          <cell r="F270">
            <v>0.06</v>
          </cell>
          <cell r="G270">
            <v>0</v>
          </cell>
          <cell r="H270">
            <v>21947</v>
          </cell>
          <cell r="I270">
            <v>1515</v>
          </cell>
          <cell r="J270">
            <v>0.22316890881913304</v>
          </cell>
          <cell r="K270">
            <v>1</v>
          </cell>
          <cell r="L270">
            <v>0</v>
          </cell>
          <cell r="M270">
            <v>9.9674972914409535E-2</v>
          </cell>
        </row>
        <row r="271">
          <cell r="A271" t="str">
            <v>Steenbergen</v>
          </cell>
          <cell r="B271" t="str">
            <v>West-Brabant</v>
          </cell>
          <cell r="C271" t="str">
            <v>MC34</v>
          </cell>
          <cell r="D271">
            <v>0.7</v>
          </cell>
          <cell r="E271">
            <v>10600</v>
          </cell>
          <cell r="F271">
            <v>6.8000000000000005E-2</v>
          </cell>
          <cell r="G271">
            <v>0</v>
          </cell>
          <cell r="H271">
            <v>24333</v>
          </cell>
          <cell r="I271">
            <v>166</v>
          </cell>
          <cell r="J271">
            <v>2.1524663677130046E-2</v>
          </cell>
          <cell r="K271">
            <v>0</v>
          </cell>
          <cell r="L271">
            <v>0</v>
          </cell>
          <cell r="M271">
            <v>3.4248788368336024E-2</v>
          </cell>
        </row>
        <row r="272">
          <cell r="A272" t="str">
            <v>Steenwijkerland</v>
          </cell>
          <cell r="B272" t="str">
            <v>IJssel-Vecht</v>
          </cell>
          <cell r="C272" t="str">
            <v>MC10</v>
          </cell>
          <cell r="D272">
            <v>1.6</v>
          </cell>
          <cell r="E272">
            <v>19400</v>
          </cell>
          <cell r="F272">
            <v>8.199999999999999E-2</v>
          </cell>
          <cell r="G272">
            <v>1</v>
          </cell>
          <cell r="H272">
            <v>44741</v>
          </cell>
          <cell r="I272">
            <v>155</v>
          </cell>
          <cell r="J272">
            <v>1.9880418535127054E-2</v>
          </cell>
          <cell r="K272">
            <v>0</v>
          </cell>
          <cell r="L272">
            <v>0</v>
          </cell>
          <cell r="M272">
            <v>0.10402144772117962</v>
          </cell>
        </row>
        <row r="273">
          <cell r="A273" t="str">
            <v>Stein (L.)</v>
          </cell>
          <cell r="B273" t="str">
            <v>GewestZuid-Limburg</v>
          </cell>
          <cell r="C273" t="str">
            <v>MC39</v>
          </cell>
          <cell r="D273">
            <v>0.7</v>
          </cell>
          <cell r="E273">
            <v>11300</v>
          </cell>
          <cell r="F273">
            <v>6.5000000000000002E-2</v>
          </cell>
          <cell r="G273">
            <v>0</v>
          </cell>
          <cell r="H273">
            <v>24803</v>
          </cell>
          <cell r="I273">
            <v>1185</v>
          </cell>
          <cell r="J273">
            <v>0.17384155455904335</v>
          </cell>
          <cell r="K273">
            <v>0</v>
          </cell>
          <cell r="L273">
            <v>0</v>
          </cell>
          <cell r="M273">
            <v>4.1090909090909088E-2</v>
          </cell>
        </row>
        <row r="274">
          <cell r="A274" t="str">
            <v>Stichtse Vecht</v>
          </cell>
          <cell r="B274" t="str">
            <v>Utrecht</v>
          </cell>
          <cell r="C274" t="str">
            <v>MC19</v>
          </cell>
          <cell r="D274">
            <v>1.7</v>
          </cell>
          <cell r="E274">
            <v>27800</v>
          </cell>
          <cell r="F274">
            <v>0.06</v>
          </cell>
          <cell r="G274">
            <v>0</v>
          </cell>
          <cell r="H274">
            <v>65240</v>
          </cell>
          <cell r="I274">
            <v>679</v>
          </cell>
          <cell r="J274">
            <v>9.8206278026905833E-2</v>
          </cell>
          <cell r="K274">
            <v>0</v>
          </cell>
          <cell r="L274">
            <v>0</v>
          </cell>
          <cell r="M274">
            <v>6.7230955259975814E-2</v>
          </cell>
        </row>
        <row r="275">
          <cell r="A275" t="str">
            <v>Súdwest-Fryslân</v>
          </cell>
          <cell r="B275" t="str">
            <v>Zuid-WestFriesland</v>
          </cell>
          <cell r="C275" t="str">
            <v>MC05</v>
          </cell>
          <cell r="D275">
            <v>3.8</v>
          </cell>
          <cell r="E275">
            <v>39700</v>
          </cell>
          <cell r="F275">
            <v>9.6000000000000002E-2</v>
          </cell>
          <cell r="G275">
            <v>1</v>
          </cell>
          <cell r="H275">
            <v>90300</v>
          </cell>
          <cell r="I275">
            <v>173</v>
          </cell>
          <cell r="J275">
            <v>2.257100149476831E-2</v>
          </cell>
          <cell r="K275">
            <v>0</v>
          </cell>
          <cell r="L275">
            <v>1</v>
          </cell>
          <cell r="M275">
            <v>0.64343598055105344</v>
          </cell>
        </row>
        <row r="276">
          <cell r="A276" t="str">
            <v>Terneuzen</v>
          </cell>
          <cell r="B276" t="str">
            <v>Zeeuws-Vlaanderen</v>
          </cell>
          <cell r="C276" t="str">
            <v>MC33</v>
          </cell>
          <cell r="D276">
            <v>2.1</v>
          </cell>
          <cell r="E276">
            <v>24500</v>
          </cell>
          <cell r="F276">
            <v>8.5000000000000006E-2</v>
          </cell>
          <cell r="G276">
            <v>1</v>
          </cell>
          <cell r="H276">
            <v>54501</v>
          </cell>
          <cell r="I276">
            <v>218</v>
          </cell>
          <cell r="J276">
            <v>2.9297458893871451E-2</v>
          </cell>
          <cell r="K276">
            <v>0</v>
          </cell>
          <cell r="L276">
            <v>1</v>
          </cell>
          <cell r="M276">
            <v>0.52127659574468088</v>
          </cell>
        </row>
        <row r="277">
          <cell r="A277" t="str">
            <v>Terschelling</v>
          </cell>
          <cell r="B277" t="str">
            <v>FrieslandNoord</v>
          </cell>
          <cell r="C277" t="str">
            <v>MC04</v>
          </cell>
          <cell r="D277">
            <v>0.1</v>
          </cell>
          <cell r="E277">
            <v>2300</v>
          </cell>
          <cell r="F277">
            <v>5.5999999999999994E-2</v>
          </cell>
          <cell r="G277">
            <v>0</v>
          </cell>
          <cell r="H277">
            <v>4960</v>
          </cell>
          <cell r="I277">
            <v>57</v>
          </cell>
          <cell r="J277">
            <v>5.2316890881913304E-3</v>
          </cell>
          <cell r="K277">
            <v>0</v>
          </cell>
          <cell r="L277">
            <v>0</v>
          </cell>
          <cell r="M277">
            <v>1.9524617996604415E-2</v>
          </cell>
        </row>
        <row r="278">
          <cell r="A278" t="str">
            <v>Texel</v>
          </cell>
          <cell r="B278" t="str">
            <v>KopvanNoord-Holland</v>
          </cell>
          <cell r="C278" t="str">
            <v>MC23</v>
          </cell>
          <cell r="D278">
            <v>0.4</v>
          </cell>
          <cell r="E278">
            <v>6400</v>
          </cell>
          <cell r="F278">
            <v>6.4000000000000001E-2</v>
          </cell>
          <cell r="G278">
            <v>0</v>
          </cell>
          <cell r="H278">
            <v>13687</v>
          </cell>
          <cell r="I278">
            <v>84</v>
          </cell>
          <cell r="J278">
            <v>9.267563527653214E-3</v>
          </cell>
          <cell r="K278">
            <v>0</v>
          </cell>
          <cell r="L278">
            <v>0</v>
          </cell>
          <cell r="M278">
            <v>8.6253369272237201E-2</v>
          </cell>
        </row>
        <row r="279">
          <cell r="A279" t="str">
            <v>Teylingen</v>
          </cell>
          <cell r="B279" t="str">
            <v>Zuid-Holland-Noord</v>
          </cell>
          <cell r="C279" t="str">
            <v>MC26</v>
          </cell>
          <cell r="D279">
            <v>0.8</v>
          </cell>
          <cell r="E279">
            <v>15900</v>
          </cell>
          <cell r="F279">
            <v>4.9000000000000002E-2</v>
          </cell>
          <cell r="G279">
            <v>0</v>
          </cell>
          <cell r="H279">
            <v>37942</v>
          </cell>
          <cell r="I279">
            <v>1340</v>
          </cell>
          <cell r="J279">
            <v>0.19701046337817638</v>
          </cell>
          <cell r="K279">
            <v>0</v>
          </cell>
          <cell r="L279">
            <v>0</v>
          </cell>
          <cell r="M279">
            <v>8.48E-2</v>
          </cell>
        </row>
        <row r="280">
          <cell r="A280" t="str">
            <v>Tholen</v>
          </cell>
          <cell r="B280" t="str">
            <v>OosterscheldeRegio</v>
          </cell>
          <cell r="C280" t="str">
            <v>MC31</v>
          </cell>
          <cell r="D280">
            <v>0.7</v>
          </cell>
          <cell r="E280">
            <v>10600</v>
          </cell>
          <cell r="F280">
            <v>6.9000000000000006E-2</v>
          </cell>
          <cell r="G280">
            <v>0</v>
          </cell>
          <cell r="H280">
            <v>26401</v>
          </cell>
          <cell r="I280">
            <v>180</v>
          </cell>
          <cell r="J280">
            <v>2.3617339312406577E-2</v>
          </cell>
          <cell r="K280">
            <v>0</v>
          </cell>
          <cell r="L280">
            <v>0</v>
          </cell>
          <cell r="M280">
            <v>0.14866760168302945</v>
          </cell>
        </row>
        <row r="281">
          <cell r="A281" t="str">
            <v>Tiel</v>
          </cell>
          <cell r="B281" t="str">
            <v>Rivierenland</v>
          </cell>
          <cell r="C281" t="str">
            <v>MC15</v>
          </cell>
          <cell r="D281">
            <v>1.8</v>
          </cell>
          <cell r="E281">
            <v>18300</v>
          </cell>
          <cell r="F281">
            <v>9.9000000000000005E-2</v>
          </cell>
          <cell r="G281">
            <v>1</v>
          </cell>
          <cell r="H281">
            <v>42277</v>
          </cell>
          <cell r="I281">
            <v>1289</v>
          </cell>
          <cell r="J281">
            <v>0.18938714499252615</v>
          </cell>
          <cell r="K281">
            <v>0</v>
          </cell>
          <cell r="L281">
            <v>1</v>
          </cell>
          <cell r="M281">
            <v>0.17818889970788704</v>
          </cell>
        </row>
        <row r="282">
          <cell r="A282" t="str">
            <v>Tilburg</v>
          </cell>
          <cell r="B282" t="str">
            <v>Midden-Brabant</v>
          </cell>
          <cell r="C282" t="str">
            <v>MC35</v>
          </cell>
          <cell r="D282">
            <v>11.3</v>
          </cell>
          <cell r="E282">
            <v>99500</v>
          </cell>
          <cell r="F282">
            <v>0.114</v>
          </cell>
          <cell r="G282">
            <v>0</v>
          </cell>
          <cell r="H282">
            <v>224459</v>
          </cell>
          <cell r="I282">
            <v>1783</v>
          </cell>
          <cell r="J282">
            <v>0.26322869955156952</v>
          </cell>
          <cell r="K282">
            <v>1</v>
          </cell>
          <cell r="L282">
            <v>1</v>
          </cell>
          <cell r="M282">
            <v>0.53958785249457697</v>
          </cell>
        </row>
        <row r="283">
          <cell r="A283" t="str">
            <v>Tubbergen</v>
          </cell>
          <cell r="B283" t="str">
            <v>Twente</v>
          </cell>
          <cell r="C283" t="str">
            <v>MC12</v>
          </cell>
          <cell r="D283">
            <v>0.5</v>
          </cell>
          <cell r="E283">
            <v>8200</v>
          </cell>
          <cell r="F283">
            <v>5.7000000000000002E-2</v>
          </cell>
          <cell r="G283">
            <v>0</v>
          </cell>
          <cell r="H283">
            <v>21364</v>
          </cell>
          <cell r="I283">
            <v>145</v>
          </cell>
          <cell r="J283">
            <v>1.8385650224215247E-2</v>
          </cell>
          <cell r="K283">
            <v>0</v>
          </cell>
          <cell r="L283">
            <v>0</v>
          </cell>
          <cell r="M283">
            <v>3.073463268365817E-2</v>
          </cell>
        </row>
        <row r="284">
          <cell r="A284" t="str">
            <v>Twenterand</v>
          </cell>
          <cell r="B284" t="str">
            <v>Twente</v>
          </cell>
          <cell r="C284" t="str">
            <v>MC12</v>
          </cell>
          <cell r="D284">
            <v>1</v>
          </cell>
          <cell r="E284">
            <v>13200</v>
          </cell>
          <cell r="F284">
            <v>7.2000000000000008E-2</v>
          </cell>
          <cell r="G284">
            <v>0</v>
          </cell>
          <cell r="H284">
            <v>33718</v>
          </cell>
          <cell r="I284">
            <v>318</v>
          </cell>
          <cell r="J284">
            <v>4.4245142002989533E-2</v>
          </cell>
          <cell r="K284">
            <v>0</v>
          </cell>
          <cell r="L284">
            <v>0</v>
          </cell>
          <cell r="M284">
            <v>4.9475262368815595E-2</v>
          </cell>
        </row>
        <row r="285">
          <cell r="A285" t="str">
            <v>Tynaarlo</v>
          </cell>
          <cell r="B285" t="str">
            <v>Noord-enMiddenDrenthe</v>
          </cell>
          <cell r="C285" t="str">
            <v>MC07</v>
          </cell>
          <cell r="D285">
            <v>0.8</v>
          </cell>
          <cell r="E285">
            <v>14300</v>
          </cell>
          <cell r="F285">
            <v>5.7999999999999996E-2</v>
          </cell>
          <cell r="G285">
            <v>0</v>
          </cell>
          <cell r="H285">
            <v>34221</v>
          </cell>
          <cell r="I285">
            <v>240</v>
          </cell>
          <cell r="J285">
            <v>3.2585949177877431E-2</v>
          </cell>
          <cell r="K285">
            <v>0</v>
          </cell>
          <cell r="L285">
            <v>0</v>
          </cell>
          <cell r="M285">
            <v>0.16863207547169812</v>
          </cell>
        </row>
        <row r="286">
          <cell r="A286" t="str">
            <v>Tytsjerksteradiel</v>
          </cell>
          <cell r="B286" t="str">
            <v>Friesland-Oost('deFrieseWouden')</v>
          </cell>
          <cell r="C286" t="str">
            <v>MC06</v>
          </cell>
          <cell r="D286">
            <v>1</v>
          </cell>
          <cell r="E286">
            <v>13500</v>
          </cell>
          <cell r="F286">
            <v>7.0999999999999994E-2</v>
          </cell>
          <cell r="G286">
            <v>0</v>
          </cell>
          <cell r="H286">
            <v>32282</v>
          </cell>
          <cell r="I286">
            <v>217</v>
          </cell>
          <cell r="J286">
            <v>2.914798206278027E-2</v>
          </cell>
          <cell r="K286">
            <v>0</v>
          </cell>
          <cell r="L286">
            <v>0</v>
          </cell>
          <cell r="M286">
            <v>0.12534818941504178</v>
          </cell>
        </row>
        <row r="287">
          <cell r="A287" t="str">
            <v>Uitgeest</v>
          </cell>
          <cell r="B287" t="str">
            <v>Noord-Kennemerland</v>
          </cell>
          <cell r="C287" t="str">
            <v>MC24</v>
          </cell>
          <cell r="D287">
            <v>0.3</v>
          </cell>
          <cell r="E287">
            <v>5600</v>
          </cell>
          <cell r="F287">
            <v>4.9000000000000002E-2</v>
          </cell>
          <cell r="G287">
            <v>0</v>
          </cell>
          <cell r="H287">
            <v>13563</v>
          </cell>
          <cell r="I287">
            <v>708</v>
          </cell>
          <cell r="J287">
            <v>0.10254110612855008</v>
          </cell>
          <cell r="K287">
            <v>0</v>
          </cell>
          <cell r="L287">
            <v>0</v>
          </cell>
          <cell r="M287">
            <v>4.1979010494752625E-2</v>
          </cell>
        </row>
        <row r="288">
          <cell r="A288" t="str">
            <v>Uithoorn</v>
          </cell>
          <cell r="B288" t="str">
            <v>AgglomeratieAmsterdam</v>
          </cell>
          <cell r="C288" t="str">
            <v>MC21</v>
          </cell>
          <cell r="D288">
            <v>0.8</v>
          </cell>
          <cell r="E288">
            <v>13100</v>
          </cell>
          <cell r="F288">
            <v>6.4000000000000001E-2</v>
          </cell>
          <cell r="G288">
            <v>0</v>
          </cell>
          <cell r="H288">
            <v>31018</v>
          </cell>
          <cell r="I288">
            <v>1712</v>
          </cell>
          <cell r="J288">
            <v>0.25261584454409569</v>
          </cell>
          <cell r="K288">
            <v>1</v>
          </cell>
          <cell r="L288">
            <v>0</v>
          </cell>
          <cell r="M288">
            <v>1.7827980402830703E-2</v>
          </cell>
        </row>
        <row r="289">
          <cell r="A289" t="str">
            <v>Urk</v>
          </cell>
          <cell r="B289" t="str">
            <v>Flevoland</v>
          </cell>
          <cell r="C289" t="str">
            <v>MC18</v>
          </cell>
          <cell r="D289">
            <v>0.4</v>
          </cell>
          <cell r="E289">
            <v>6400</v>
          </cell>
          <cell r="F289">
            <v>5.9000000000000004E-2</v>
          </cell>
          <cell r="G289">
            <v>0</v>
          </cell>
          <cell r="H289">
            <v>21468</v>
          </cell>
          <cell r="I289">
            <v>1634</v>
          </cell>
          <cell r="J289">
            <v>0.24095665171898356</v>
          </cell>
          <cell r="K289">
            <v>1</v>
          </cell>
          <cell r="L289">
            <v>0</v>
          </cell>
          <cell r="M289">
            <v>3.8438438438438437E-2</v>
          </cell>
        </row>
        <row r="290">
          <cell r="A290" t="str">
            <v>Utrecht (gemeente)</v>
          </cell>
          <cell r="B290" t="str">
            <v>Utrecht</v>
          </cell>
          <cell r="C290" t="str">
            <v>MC19</v>
          </cell>
          <cell r="D290">
            <v>16.8</v>
          </cell>
          <cell r="E290">
            <v>157500</v>
          </cell>
          <cell r="F290">
            <v>0.106</v>
          </cell>
          <cell r="G290">
            <v>0</v>
          </cell>
          <cell r="H290">
            <v>361699</v>
          </cell>
          <cell r="I290">
            <v>3857</v>
          </cell>
          <cell r="J290">
            <v>0.57324364723467858</v>
          </cell>
          <cell r="K290">
            <v>1</v>
          </cell>
          <cell r="L290">
            <v>1</v>
          </cell>
          <cell r="M290">
            <v>0.38089480048367591</v>
          </cell>
        </row>
        <row r="291">
          <cell r="A291" t="str">
            <v>Utrechtse Heuvelrug</v>
          </cell>
          <cell r="B291" t="str">
            <v>Utrecht</v>
          </cell>
          <cell r="C291" t="str">
            <v>MC19</v>
          </cell>
          <cell r="D291">
            <v>1.4</v>
          </cell>
          <cell r="E291">
            <v>21000</v>
          </cell>
          <cell r="F291">
            <v>6.7000000000000004E-2</v>
          </cell>
          <cell r="G291">
            <v>0</v>
          </cell>
          <cell r="H291">
            <v>49981</v>
          </cell>
          <cell r="I291">
            <v>379</v>
          </cell>
          <cell r="J291">
            <v>5.3363228699551568E-2</v>
          </cell>
          <cell r="K291">
            <v>0</v>
          </cell>
          <cell r="L291">
            <v>0</v>
          </cell>
          <cell r="M291">
            <v>5.078597339782346E-2</v>
          </cell>
        </row>
        <row r="292">
          <cell r="A292" t="str">
            <v>Vaals</v>
          </cell>
          <cell r="B292" t="str">
            <v>GewestZuid-Limburg</v>
          </cell>
          <cell r="C292" t="str">
            <v>MC39</v>
          </cell>
          <cell r="D292">
            <v>0.6</v>
          </cell>
          <cell r="E292">
            <v>4400</v>
          </cell>
          <cell r="F292">
            <v>0.14099999999999999</v>
          </cell>
          <cell r="G292">
            <v>0</v>
          </cell>
          <cell r="H292">
            <v>10135</v>
          </cell>
          <cell r="I292">
            <v>424</v>
          </cell>
          <cell r="J292">
            <v>6.0089686098654706E-2</v>
          </cell>
          <cell r="K292">
            <v>0</v>
          </cell>
          <cell r="L292">
            <v>0</v>
          </cell>
          <cell r="M292">
            <v>1.6E-2</v>
          </cell>
        </row>
        <row r="293">
          <cell r="A293" t="str">
            <v>Valkenburg aan de Geul</v>
          </cell>
          <cell r="B293" t="str">
            <v>GewestZuid-Limburg</v>
          </cell>
          <cell r="C293" t="str">
            <v>MC39</v>
          </cell>
          <cell r="D293">
            <v>0.7</v>
          </cell>
          <cell r="E293">
            <v>7700</v>
          </cell>
          <cell r="F293">
            <v>9.1999999999999998E-2</v>
          </cell>
          <cell r="G293">
            <v>1</v>
          </cell>
          <cell r="H293">
            <v>16167</v>
          </cell>
          <cell r="I293">
            <v>440</v>
          </cell>
          <cell r="J293">
            <v>6.2481315396113603E-2</v>
          </cell>
          <cell r="K293">
            <v>0</v>
          </cell>
          <cell r="L293">
            <v>0</v>
          </cell>
          <cell r="M293">
            <v>2.8000000000000001E-2</v>
          </cell>
        </row>
        <row r="294">
          <cell r="A294" t="str">
            <v>Valkenswaard</v>
          </cell>
          <cell r="B294" t="str">
            <v>Zuidoost-Brabant</v>
          </cell>
          <cell r="C294" t="str">
            <v>MC37</v>
          </cell>
          <cell r="D294">
            <v>1</v>
          </cell>
          <cell r="E294">
            <v>14300</v>
          </cell>
          <cell r="F294">
            <v>7.2999999999999995E-2</v>
          </cell>
          <cell r="G294">
            <v>0</v>
          </cell>
          <cell r="H294">
            <v>31236</v>
          </cell>
          <cell r="I294">
            <v>569</v>
          </cell>
          <cell r="J294">
            <v>8.1763826606875936E-2</v>
          </cell>
          <cell r="K294">
            <v>0</v>
          </cell>
          <cell r="L294">
            <v>0</v>
          </cell>
          <cell r="M294">
            <v>4.1341428158427292E-2</v>
          </cell>
        </row>
        <row r="295">
          <cell r="A295" t="str">
            <v>Veendam</v>
          </cell>
          <cell r="B295" t="str">
            <v>Oost-Groningen</v>
          </cell>
          <cell r="C295" t="str">
            <v>MC01</v>
          </cell>
          <cell r="D295">
            <v>1.4</v>
          </cell>
          <cell r="E295">
            <v>12400</v>
          </cell>
          <cell r="F295">
            <v>0.113</v>
          </cell>
          <cell r="G295">
            <v>0</v>
          </cell>
          <cell r="H295">
            <v>27466</v>
          </cell>
          <cell r="I295">
            <v>362</v>
          </cell>
          <cell r="J295">
            <v>5.0822122571001493E-2</v>
          </cell>
          <cell r="K295">
            <v>0</v>
          </cell>
          <cell r="L295">
            <v>1</v>
          </cell>
          <cell r="M295">
            <v>0.20327868852459016</v>
          </cell>
        </row>
        <row r="296">
          <cell r="A296" t="str">
            <v>Veenendaal</v>
          </cell>
          <cell r="B296" t="str">
            <v>EemenVallei</v>
          </cell>
          <cell r="C296" t="str">
            <v>MC16</v>
          </cell>
          <cell r="D296">
            <v>2.4</v>
          </cell>
          <cell r="E296">
            <v>28100</v>
          </cell>
          <cell r="F296">
            <v>8.5000000000000006E-2</v>
          </cell>
          <cell r="G296">
            <v>1</v>
          </cell>
          <cell r="H296">
            <v>67671</v>
          </cell>
          <cell r="I296">
            <v>3484</v>
          </cell>
          <cell r="J296">
            <v>0.51748878923766817</v>
          </cell>
          <cell r="K296">
            <v>1</v>
          </cell>
          <cell r="L296">
            <v>0</v>
          </cell>
          <cell r="M296">
            <v>0.10296812019054599</v>
          </cell>
        </row>
        <row r="297">
          <cell r="A297" t="str">
            <v>Veere</v>
          </cell>
          <cell r="B297" t="str">
            <v>Walcheren</v>
          </cell>
          <cell r="C297" t="str">
            <v>MC32</v>
          </cell>
          <cell r="D297">
            <v>0.5</v>
          </cell>
          <cell r="E297">
            <v>9400</v>
          </cell>
          <cell r="F297">
            <v>5.0999999999999997E-2</v>
          </cell>
          <cell r="G297">
            <v>0</v>
          </cell>
          <cell r="H297">
            <v>21850</v>
          </cell>
          <cell r="I297">
            <v>164</v>
          </cell>
          <cell r="J297">
            <v>2.1225710014947684E-2</v>
          </cell>
          <cell r="K297">
            <v>0</v>
          </cell>
          <cell r="L297">
            <v>0</v>
          </cell>
          <cell r="M297">
            <v>0.17803030303030304</v>
          </cell>
        </row>
        <row r="298">
          <cell r="A298" t="str">
            <v>Veldhoven</v>
          </cell>
          <cell r="B298" t="str">
            <v>Zuidoost-Brabant</v>
          </cell>
          <cell r="C298" t="str">
            <v>MC37</v>
          </cell>
          <cell r="D298">
            <v>1.2</v>
          </cell>
          <cell r="E298">
            <v>20000</v>
          </cell>
          <cell r="F298">
            <v>5.7999999999999996E-2</v>
          </cell>
          <cell r="G298">
            <v>0</v>
          </cell>
          <cell r="H298">
            <v>45822</v>
          </cell>
          <cell r="I298">
            <v>1446</v>
          </cell>
          <cell r="J298">
            <v>0.21285500747384156</v>
          </cell>
          <cell r="K298">
            <v>1</v>
          </cell>
          <cell r="L298">
            <v>0</v>
          </cell>
          <cell r="M298">
            <v>5.7820179242555649E-2</v>
          </cell>
        </row>
        <row r="299">
          <cell r="A299" t="str">
            <v>Velsen</v>
          </cell>
          <cell r="B299" t="str">
            <v>Zuid-KennemerlandenIJmond</v>
          </cell>
          <cell r="C299" t="str">
            <v>MC25</v>
          </cell>
          <cell r="D299">
            <v>2.7</v>
          </cell>
          <cell r="E299">
            <v>30500</v>
          </cell>
          <cell r="F299">
            <v>8.8000000000000009E-2</v>
          </cell>
          <cell r="G299">
            <v>1</v>
          </cell>
          <cell r="H299">
            <v>68482</v>
          </cell>
          <cell r="I299">
            <v>1521</v>
          </cell>
          <cell r="J299">
            <v>0.22406576980568013</v>
          </cell>
          <cell r="K299">
            <v>1</v>
          </cell>
          <cell r="L299">
            <v>0</v>
          </cell>
          <cell r="M299">
            <v>0.17794632438739791</v>
          </cell>
        </row>
        <row r="300">
          <cell r="A300" t="str">
            <v>Venlo</v>
          </cell>
          <cell r="B300" t="str">
            <v>GewestLimburg-Noord</v>
          </cell>
          <cell r="C300" t="str">
            <v>MC38</v>
          </cell>
          <cell r="D300">
            <v>5.2</v>
          </cell>
          <cell r="E300">
            <v>46300</v>
          </cell>
          <cell r="F300">
            <v>0.11199999999999999</v>
          </cell>
          <cell r="G300">
            <v>0</v>
          </cell>
          <cell r="H300">
            <v>102136</v>
          </cell>
          <cell r="I300">
            <v>823</v>
          </cell>
          <cell r="J300">
            <v>0.11973094170403588</v>
          </cell>
          <cell r="K300">
            <v>0</v>
          </cell>
          <cell r="L300">
            <v>1</v>
          </cell>
          <cell r="M300">
            <v>0.20333772507685552</v>
          </cell>
        </row>
        <row r="301">
          <cell r="A301" t="str">
            <v>Venray</v>
          </cell>
          <cell r="B301" t="str">
            <v>GewestLimburg-Noord</v>
          </cell>
          <cell r="C301" t="str">
            <v>MC38</v>
          </cell>
          <cell r="D301">
            <v>1.5</v>
          </cell>
          <cell r="E301">
            <v>19000</v>
          </cell>
          <cell r="F301">
            <v>0.08</v>
          </cell>
          <cell r="G301">
            <v>0</v>
          </cell>
          <cell r="H301">
            <v>43964</v>
          </cell>
          <cell r="I301">
            <v>269</v>
          </cell>
          <cell r="J301">
            <v>3.6920777279521672E-2</v>
          </cell>
          <cell r="K301">
            <v>0</v>
          </cell>
          <cell r="L301">
            <v>0</v>
          </cell>
          <cell r="M301">
            <v>8.3443126921387792E-2</v>
          </cell>
        </row>
        <row r="302">
          <cell r="A302" t="str">
            <v>Vijfheerenlanden</v>
          </cell>
          <cell r="B302" t="str">
            <v>Utrecht</v>
          </cell>
          <cell r="C302" t="str">
            <v>MC19</v>
          </cell>
          <cell r="D302">
            <v>1.6</v>
          </cell>
          <cell r="E302">
            <v>23800</v>
          </cell>
          <cell r="F302">
            <v>6.7000000000000004E-2</v>
          </cell>
          <cell r="G302">
            <v>0</v>
          </cell>
          <cell r="H302">
            <v>58788</v>
          </cell>
          <cell r="I302">
            <v>402</v>
          </cell>
          <cell r="J302">
            <v>5.6801195814648729E-2</v>
          </cell>
          <cell r="K302">
            <v>0</v>
          </cell>
          <cell r="L302">
            <v>0</v>
          </cell>
          <cell r="M302">
            <v>5.7557436517533256E-2</v>
          </cell>
        </row>
        <row r="303">
          <cell r="A303" t="str">
            <v>Vlaardingen</v>
          </cell>
          <cell r="B303" t="str">
            <v>Rijnmond</v>
          </cell>
          <cell r="C303" t="str">
            <v>MC29</v>
          </cell>
          <cell r="D303">
            <v>3.9</v>
          </cell>
          <cell r="E303">
            <v>33800</v>
          </cell>
          <cell r="F303">
            <v>0.11599999999999999</v>
          </cell>
          <cell r="G303">
            <v>0</v>
          </cell>
          <cell r="H303">
            <v>74143</v>
          </cell>
          <cell r="I303">
            <v>3174</v>
          </cell>
          <cell r="J303">
            <v>0.47115097159940211</v>
          </cell>
          <cell r="K303">
            <v>1</v>
          </cell>
          <cell r="L303">
            <v>0</v>
          </cell>
          <cell r="M303">
            <v>5.6979096426163181E-2</v>
          </cell>
        </row>
        <row r="304">
          <cell r="A304" t="str">
            <v>Vlieland</v>
          </cell>
          <cell r="B304" t="str">
            <v>FrieslandNoord</v>
          </cell>
          <cell r="C304" t="str">
            <v>MC04</v>
          </cell>
          <cell r="D304">
            <v>0</v>
          </cell>
          <cell r="E304">
            <v>600</v>
          </cell>
          <cell r="F304">
            <v>6.5000000000000002E-2</v>
          </cell>
          <cell r="G304">
            <v>0</v>
          </cell>
          <cell r="H304">
            <v>1195</v>
          </cell>
          <cell r="I304">
            <v>29</v>
          </cell>
          <cell r="J304">
            <v>1.0463378176382662E-3</v>
          </cell>
          <cell r="K304">
            <v>0</v>
          </cell>
          <cell r="L304">
            <v>0</v>
          </cell>
          <cell r="M304">
            <v>5.0933786078098476E-3</v>
          </cell>
        </row>
        <row r="305">
          <cell r="A305" t="str">
            <v>Vlissingen</v>
          </cell>
          <cell r="B305" t="str">
            <v>Walcheren</v>
          </cell>
          <cell r="C305" t="str">
            <v>MC32</v>
          </cell>
          <cell r="D305">
            <v>2.6</v>
          </cell>
          <cell r="E305">
            <v>21300</v>
          </cell>
          <cell r="F305">
            <v>0.121</v>
          </cell>
          <cell r="G305">
            <v>0</v>
          </cell>
          <cell r="H305">
            <v>44585</v>
          </cell>
          <cell r="I305">
            <v>1297</v>
          </cell>
          <cell r="J305">
            <v>0.1905829596412556</v>
          </cell>
          <cell r="K305">
            <v>0</v>
          </cell>
          <cell r="L305">
            <v>0</v>
          </cell>
          <cell r="M305">
            <v>0.40340909090909088</v>
          </cell>
        </row>
        <row r="306">
          <cell r="A306" t="str">
            <v>Voerendaal</v>
          </cell>
          <cell r="B306" t="str">
            <v>GewestZuid-Limburg</v>
          </cell>
          <cell r="C306" t="str">
            <v>MC39</v>
          </cell>
          <cell r="D306">
            <v>0.3</v>
          </cell>
          <cell r="E306">
            <v>5500</v>
          </cell>
          <cell r="F306">
            <v>5.5999999999999994E-2</v>
          </cell>
          <cell r="G306">
            <v>0</v>
          </cell>
          <cell r="H306">
            <v>12426</v>
          </cell>
          <cell r="I306">
            <v>394</v>
          </cell>
          <cell r="J306">
            <v>5.5605381165919281E-2</v>
          </cell>
          <cell r="K306">
            <v>0</v>
          </cell>
          <cell r="L306">
            <v>0</v>
          </cell>
          <cell r="M306">
            <v>0.02</v>
          </cell>
        </row>
        <row r="307">
          <cell r="A307" t="str">
            <v>Voorne aan Zee</v>
          </cell>
          <cell r="B307" t="str">
            <v>Rijnmond</v>
          </cell>
          <cell r="C307" t="str">
            <v>MC29</v>
          </cell>
          <cell r="D307">
            <v>2.2999999999999998</v>
          </cell>
          <cell r="E307">
            <v>32299.999999999996</v>
          </cell>
          <cell r="F307">
            <v>7.2000000000000008E-2</v>
          </cell>
          <cell r="G307">
            <v>0</v>
          </cell>
          <cell r="H307">
            <v>73238</v>
          </cell>
          <cell r="I307">
            <v>637.33333333333337</v>
          </cell>
          <cell r="J307">
            <v>9.197807673143997E-2</v>
          </cell>
          <cell r="K307">
            <v>0</v>
          </cell>
          <cell r="L307">
            <v>0</v>
          </cell>
          <cell r="M307">
            <v>5.4450438300741734E-2</v>
          </cell>
        </row>
        <row r="308">
          <cell r="A308" t="str">
            <v>Voorschoten</v>
          </cell>
          <cell r="B308" t="str">
            <v>Zuid-Holland-Noord</v>
          </cell>
          <cell r="C308" t="str">
            <v>MC26</v>
          </cell>
          <cell r="D308">
            <v>0.7</v>
          </cell>
          <cell r="E308">
            <v>10900</v>
          </cell>
          <cell r="F308">
            <v>6.2E-2</v>
          </cell>
          <cell r="G308">
            <v>0</v>
          </cell>
          <cell r="H308">
            <v>25627</v>
          </cell>
          <cell r="I308">
            <v>2306</v>
          </cell>
          <cell r="J308">
            <v>0.34140508221225713</v>
          </cell>
          <cell r="K308">
            <v>1</v>
          </cell>
          <cell r="L308">
            <v>0</v>
          </cell>
          <cell r="M308">
            <v>5.8133333333333335E-2</v>
          </cell>
        </row>
        <row r="309">
          <cell r="A309" t="str">
            <v>Voorst</v>
          </cell>
          <cell r="B309" t="str">
            <v>Stedendriehoek</v>
          </cell>
          <cell r="C309" t="str">
            <v>MC11</v>
          </cell>
          <cell r="D309">
            <v>0.6</v>
          </cell>
          <cell r="E309">
            <v>10200</v>
          </cell>
          <cell r="F309">
            <v>5.9000000000000004E-2</v>
          </cell>
          <cell r="G309">
            <v>0</v>
          </cell>
          <cell r="H309">
            <v>24994</v>
          </cell>
          <cell r="I309">
            <v>203</v>
          </cell>
          <cell r="J309">
            <v>2.7055306427503738E-2</v>
          </cell>
          <cell r="K309">
            <v>0</v>
          </cell>
          <cell r="L309">
            <v>0</v>
          </cell>
          <cell r="M309">
            <v>5.2120592743995914E-2</v>
          </cell>
        </row>
        <row r="310">
          <cell r="A310" t="str">
            <v>Vught</v>
          </cell>
          <cell r="B310" t="str">
            <v>Noord-Oost-Brabant</v>
          </cell>
          <cell r="C310" t="str">
            <v>MC36</v>
          </cell>
          <cell r="D310">
            <v>0.8</v>
          </cell>
          <cell r="E310">
            <v>13300</v>
          </cell>
          <cell r="F310">
            <v>5.7999999999999996E-2</v>
          </cell>
          <cell r="G310">
            <v>0</v>
          </cell>
          <cell r="H310">
            <v>31783</v>
          </cell>
          <cell r="I310">
            <v>530</v>
          </cell>
          <cell r="J310">
            <v>7.5934230194319885E-2</v>
          </cell>
          <cell r="K310">
            <v>0</v>
          </cell>
          <cell r="L310">
            <v>0</v>
          </cell>
          <cell r="M310">
            <v>4.6487242222998951E-2</v>
          </cell>
        </row>
        <row r="311">
          <cell r="A311" t="str">
            <v>Waadhoeke</v>
          </cell>
          <cell r="B311" t="str">
            <v>FrieslandNoord</v>
          </cell>
          <cell r="C311" t="str">
            <v>MC04</v>
          </cell>
          <cell r="D311">
            <v>1.7</v>
          </cell>
          <cell r="E311">
            <v>20100</v>
          </cell>
          <cell r="F311">
            <v>8.5000000000000006E-2</v>
          </cell>
          <cell r="G311">
            <v>1</v>
          </cell>
          <cell r="H311">
            <v>46309</v>
          </cell>
          <cell r="I311">
            <v>162</v>
          </cell>
          <cell r="J311">
            <v>2.0926756352765322E-2</v>
          </cell>
          <cell r="K311">
            <v>0</v>
          </cell>
          <cell r="L311">
            <v>0</v>
          </cell>
          <cell r="M311">
            <v>0.17062818336162988</v>
          </cell>
        </row>
        <row r="312">
          <cell r="A312" t="str">
            <v>Waalre</v>
          </cell>
          <cell r="B312" t="str">
            <v>Zuidoost-Brabant</v>
          </cell>
          <cell r="C312" t="str">
            <v>MC37</v>
          </cell>
          <cell r="D312">
            <v>0.4</v>
          </cell>
          <cell r="E312">
            <v>7500</v>
          </cell>
          <cell r="F312">
            <v>5.7000000000000002E-2</v>
          </cell>
          <cell r="G312">
            <v>0</v>
          </cell>
          <cell r="H312">
            <v>17626</v>
          </cell>
          <cell r="I312">
            <v>787</v>
          </cell>
          <cell r="J312">
            <v>0.11434977578475336</v>
          </cell>
          <cell r="K312">
            <v>0</v>
          </cell>
          <cell r="L312">
            <v>0</v>
          </cell>
          <cell r="M312">
            <v>2.1682567215958369E-2</v>
          </cell>
        </row>
        <row r="313">
          <cell r="A313" t="str">
            <v>Waalwijk</v>
          </cell>
          <cell r="B313" t="str">
            <v>Midden-Brabant</v>
          </cell>
          <cell r="C313" t="str">
            <v>MC35</v>
          </cell>
          <cell r="D313">
            <v>1.8</v>
          </cell>
          <cell r="E313">
            <v>21800</v>
          </cell>
          <cell r="F313">
            <v>8.4000000000000005E-2</v>
          </cell>
          <cell r="G313">
            <v>1</v>
          </cell>
          <cell r="H313">
            <v>49342</v>
          </cell>
          <cell r="I313">
            <v>765</v>
          </cell>
          <cell r="J313">
            <v>0.11106128550074738</v>
          </cell>
          <cell r="K313">
            <v>0</v>
          </cell>
          <cell r="L313">
            <v>0</v>
          </cell>
          <cell r="M313">
            <v>0.11822125813449023</v>
          </cell>
        </row>
        <row r="314">
          <cell r="A314" t="str">
            <v>Waddinxveen</v>
          </cell>
          <cell r="B314" t="str">
            <v>Zuid-Holland-Oost</v>
          </cell>
          <cell r="C314" t="str">
            <v>MC27</v>
          </cell>
          <cell r="D314">
            <v>0.8</v>
          </cell>
          <cell r="E314">
            <v>12700</v>
          </cell>
          <cell r="F314">
            <v>6.3E-2</v>
          </cell>
          <cell r="G314">
            <v>0</v>
          </cell>
          <cell r="H314">
            <v>31342</v>
          </cell>
          <cell r="I314">
            <v>1129</v>
          </cell>
          <cell r="J314">
            <v>0.16547085201793721</v>
          </cell>
          <cell r="K314">
            <v>0</v>
          </cell>
          <cell r="L314">
            <v>0</v>
          </cell>
          <cell r="M314">
            <v>7.8298397040690512E-2</v>
          </cell>
        </row>
        <row r="315">
          <cell r="A315" t="str">
            <v>Wageningen</v>
          </cell>
          <cell r="B315" t="str">
            <v>EemenVallei</v>
          </cell>
          <cell r="C315" t="str">
            <v>MC16</v>
          </cell>
          <cell r="D315">
            <v>1.4</v>
          </cell>
          <cell r="E315">
            <v>15100</v>
          </cell>
          <cell r="F315">
            <v>9.3000000000000013E-2</v>
          </cell>
          <cell r="G315">
            <v>1</v>
          </cell>
          <cell r="H315">
            <v>39939</v>
          </cell>
          <cell r="I315">
            <v>1313</v>
          </cell>
          <cell r="J315">
            <v>0.1929745889387145</v>
          </cell>
          <cell r="K315">
            <v>0</v>
          </cell>
          <cell r="L315">
            <v>0</v>
          </cell>
          <cell r="M315">
            <v>5.5331623305240017E-2</v>
          </cell>
        </row>
        <row r="316">
          <cell r="A316" t="str">
            <v>Wassenaar</v>
          </cell>
          <cell r="B316" t="str">
            <v>Haaglanden/Westland</v>
          </cell>
          <cell r="C316" t="str">
            <v>MC28</v>
          </cell>
          <cell r="D316">
            <v>0.9</v>
          </cell>
          <cell r="E316">
            <v>11200</v>
          </cell>
          <cell r="F316">
            <v>8.199999999999999E-2</v>
          </cell>
          <cell r="G316">
            <v>1</v>
          </cell>
          <cell r="H316">
            <v>27115</v>
          </cell>
          <cell r="I316">
            <v>530</v>
          </cell>
          <cell r="J316">
            <v>7.5934230194319885E-2</v>
          </cell>
          <cell r="K316">
            <v>0</v>
          </cell>
          <cell r="L316">
            <v>0</v>
          </cell>
          <cell r="M316">
            <v>2.2676655193358979E-2</v>
          </cell>
        </row>
        <row r="317">
          <cell r="A317" t="str">
            <v>Waterland</v>
          </cell>
          <cell r="B317" t="str">
            <v>AgglomeratieAmsterdam</v>
          </cell>
          <cell r="C317" t="str">
            <v>MC21</v>
          </cell>
          <cell r="D317">
            <v>0.4</v>
          </cell>
          <cell r="E317">
            <v>7500</v>
          </cell>
          <cell r="F317">
            <v>5.4000000000000006E-2</v>
          </cell>
          <cell r="G317">
            <v>0</v>
          </cell>
          <cell r="H317">
            <v>17343</v>
          </cell>
          <cell r="I317">
            <v>334</v>
          </cell>
          <cell r="J317">
            <v>4.663677130044843E-2</v>
          </cell>
          <cell r="K317">
            <v>0</v>
          </cell>
          <cell r="L317">
            <v>0</v>
          </cell>
          <cell r="M317">
            <v>1.0206859009254219E-2</v>
          </cell>
        </row>
        <row r="318">
          <cell r="A318" t="str">
            <v>Weert</v>
          </cell>
          <cell r="B318" t="str">
            <v>GewestLimburg-Noord</v>
          </cell>
          <cell r="C318" t="str">
            <v>MC38</v>
          </cell>
          <cell r="D318">
            <v>2</v>
          </cell>
          <cell r="E318">
            <v>22600</v>
          </cell>
          <cell r="F318">
            <v>8.8000000000000009E-2</v>
          </cell>
          <cell r="G318">
            <v>1</v>
          </cell>
          <cell r="H318">
            <v>50346</v>
          </cell>
          <cell r="I318">
            <v>483</v>
          </cell>
          <cell r="J318">
            <v>6.8908819133034385E-2</v>
          </cell>
          <cell r="K318">
            <v>0</v>
          </cell>
          <cell r="L318">
            <v>0</v>
          </cell>
          <cell r="M318">
            <v>9.9253403601229695E-2</v>
          </cell>
        </row>
        <row r="319">
          <cell r="A319" t="str">
            <v>West Betuwe</v>
          </cell>
          <cell r="B319" t="str">
            <v>Rivierenland</v>
          </cell>
          <cell r="C319" t="str">
            <v>MC15</v>
          </cell>
          <cell r="D319">
            <v>1.1000000000000001</v>
          </cell>
          <cell r="E319">
            <v>20600</v>
          </cell>
          <cell r="F319">
            <v>5.2000000000000005E-2</v>
          </cell>
          <cell r="G319">
            <v>0</v>
          </cell>
          <cell r="H319">
            <v>51971</v>
          </cell>
          <cell r="I319">
            <v>241</v>
          </cell>
          <cell r="J319">
            <v>3.2735426008968609E-2</v>
          </cell>
          <cell r="K319">
            <v>0</v>
          </cell>
          <cell r="L319">
            <v>0</v>
          </cell>
          <cell r="M319">
            <v>0.20058422590068159</v>
          </cell>
        </row>
        <row r="320">
          <cell r="A320" t="str">
            <v>West Maas en Waal</v>
          </cell>
          <cell r="B320" t="str">
            <v>Rivierenland</v>
          </cell>
          <cell r="C320" t="str">
            <v>MC15</v>
          </cell>
          <cell r="D320">
            <v>0.5</v>
          </cell>
          <cell r="E320">
            <v>8400</v>
          </cell>
          <cell r="F320">
            <v>0.06</v>
          </cell>
          <cell r="G320">
            <v>0</v>
          </cell>
          <cell r="H320">
            <v>19675</v>
          </cell>
          <cell r="I320">
            <v>258</v>
          </cell>
          <cell r="J320">
            <v>3.5276532137518683E-2</v>
          </cell>
          <cell r="K320">
            <v>0</v>
          </cell>
          <cell r="L320">
            <v>0</v>
          </cell>
          <cell r="M320">
            <v>8.1791626095423564E-2</v>
          </cell>
        </row>
        <row r="321">
          <cell r="A321" t="str">
            <v>Westerkwartier</v>
          </cell>
          <cell r="B321" t="str">
            <v>CentraalenWestelijkGroningen</v>
          </cell>
          <cell r="C321" t="str">
            <v>MC03</v>
          </cell>
          <cell r="D321">
            <v>1.7</v>
          </cell>
          <cell r="E321">
            <v>26500</v>
          </cell>
          <cell r="F321">
            <v>6.6000000000000003E-2</v>
          </cell>
          <cell r="G321">
            <v>0</v>
          </cell>
          <cell r="H321">
            <v>64306</v>
          </cell>
          <cell r="I321">
            <v>177</v>
          </cell>
          <cell r="J321">
            <v>2.3168908819133034E-2</v>
          </cell>
          <cell r="K321">
            <v>0</v>
          </cell>
          <cell r="L321">
            <v>0</v>
          </cell>
          <cell r="M321">
            <v>0.16469857054070852</v>
          </cell>
        </row>
        <row r="322">
          <cell r="A322" t="str">
            <v>Westerveld</v>
          </cell>
          <cell r="B322" t="str">
            <v>Zuid-WestDrenthe</v>
          </cell>
          <cell r="C322" t="str">
            <v>MC09</v>
          </cell>
          <cell r="D322">
            <v>0.6</v>
          </cell>
          <cell r="E322">
            <v>8700</v>
          </cell>
          <cell r="F322">
            <v>6.9000000000000006E-2</v>
          </cell>
          <cell r="G322">
            <v>0</v>
          </cell>
          <cell r="H322">
            <v>19854</v>
          </cell>
          <cell r="I322">
            <v>71</v>
          </cell>
          <cell r="J322">
            <v>7.3243647234678627E-3</v>
          </cell>
          <cell r="K322">
            <v>0</v>
          </cell>
          <cell r="L322">
            <v>0</v>
          </cell>
          <cell r="M322">
            <v>0.14922813036020582</v>
          </cell>
        </row>
        <row r="323">
          <cell r="A323" t="str">
            <v>Westervoort</v>
          </cell>
          <cell r="B323" t="str">
            <v>Arnhem</v>
          </cell>
          <cell r="C323" t="str">
            <v>MC41</v>
          </cell>
          <cell r="D323">
            <v>0.6</v>
          </cell>
          <cell r="E323">
            <v>6600</v>
          </cell>
          <cell r="F323">
            <v>9.1999999999999998E-2</v>
          </cell>
          <cell r="G323">
            <v>1</v>
          </cell>
          <cell r="H323">
            <v>14944</v>
          </cell>
          <cell r="I323">
            <v>2131</v>
          </cell>
          <cell r="J323">
            <v>0.31524663677130044</v>
          </cell>
          <cell r="K323">
            <v>1</v>
          </cell>
          <cell r="L323">
            <v>0</v>
          </cell>
          <cell r="M323">
            <v>3.5143769968051117E-2</v>
          </cell>
        </row>
        <row r="324">
          <cell r="A324" t="str">
            <v>Westerwolde</v>
          </cell>
          <cell r="B324" t="str">
            <v>Oost-Groningen</v>
          </cell>
          <cell r="C324" t="str">
            <v>MC01</v>
          </cell>
          <cell r="D324">
            <v>1.1000000000000001</v>
          </cell>
          <cell r="E324">
            <v>11000</v>
          </cell>
          <cell r="F324">
            <v>9.6999999999999989E-2</v>
          </cell>
          <cell r="G324">
            <v>1</v>
          </cell>
          <cell r="H324">
            <v>26571</v>
          </cell>
          <cell r="I324">
            <v>96</v>
          </cell>
          <cell r="J324">
            <v>1.1061285500747383E-2</v>
          </cell>
          <cell r="K324">
            <v>0</v>
          </cell>
          <cell r="L324">
            <v>0</v>
          </cell>
          <cell r="M324">
            <v>0.18032786885245902</v>
          </cell>
        </row>
        <row r="325">
          <cell r="A325" t="str">
            <v>Westland</v>
          </cell>
          <cell r="B325" t="str">
            <v>Haaglanden/Westland</v>
          </cell>
          <cell r="C325" t="str">
            <v>MC28</v>
          </cell>
          <cell r="D325">
            <v>2.7</v>
          </cell>
          <cell r="E325">
            <v>46300</v>
          </cell>
          <cell r="F325">
            <v>5.7999999999999996E-2</v>
          </cell>
          <cell r="G325">
            <v>0</v>
          </cell>
          <cell r="H325">
            <v>112448</v>
          </cell>
          <cell r="I325">
            <v>1392</v>
          </cell>
          <cell r="J325">
            <v>0.20478325859491778</v>
          </cell>
          <cell r="K325">
            <v>1</v>
          </cell>
          <cell r="L325">
            <v>0</v>
          </cell>
          <cell r="M325">
            <v>9.3743672808260778E-2</v>
          </cell>
        </row>
        <row r="326">
          <cell r="A326" t="str">
            <v>Weststellingwerf</v>
          </cell>
          <cell r="B326" t="str">
            <v>Friesland-Oost('deFrieseWouden')</v>
          </cell>
          <cell r="C326" t="str">
            <v>MC06</v>
          </cell>
          <cell r="D326">
            <v>1</v>
          </cell>
          <cell r="E326">
            <v>11400</v>
          </cell>
          <cell r="F326">
            <v>0.09</v>
          </cell>
          <cell r="G326">
            <v>1</v>
          </cell>
          <cell r="H326">
            <v>26278</v>
          </cell>
          <cell r="I326">
            <v>119</v>
          </cell>
          <cell r="J326">
            <v>1.4499252615844544E-2</v>
          </cell>
          <cell r="K326">
            <v>0</v>
          </cell>
          <cell r="L326">
            <v>0</v>
          </cell>
          <cell r="M326">
            <v>0.10584958217270195</v>
          </cell>
        </row>
        <row r="327">
          <cell r="A327" t="str">
            <v>Wierden</v>
          </cell>
          <cell r="B327" t="str">
            <v>Twente</v>
          </cell>
          <cell r="C327" t="str">
            <v>MC12</v>
          </cell>
          <cell r="D327">
            <v>0.5</v>
          </cell>
          <cell r="E327">
            <v>9600</v>
          </cell>
          <cell r="F327">
            <v>5.0999999999999997E-2</v>
          </cell>
          <cell r="G327">
            <v>0</v>
          </cell>
          <cell r="H327">
            <v>24643</v>
          </cell>
          <cell r="I327">
            <v>260</v>
          </cell>
          <cell r="J327">
            <v>3.5575485799701045E-2</v>
          </cell>
          <cell r="K327">
            <v>0</v>
          </cell>
          <cell r="L327">
            <v>0</v>
          </cell>
          <cell r="M327">
            <v>3.5982008995502246E-2</v>
          </cell>
        </row>
        <row r="328">
          <cell r="A328" t="str">
            <v>Wijchen</v>
          </cell>
          <cell r="B328" t="str">
            <v>RijkvanNijmegen</v>
          </cell>
          <cell r="C328" t="str">
            <v>MC40</v>
          </cell>
          <cell r="D328">
            <v>1.3</v>
          </cell>
          <cell r="E328">
            <v>17600</v>
          </cell>
          <cell r="F328">
            <v>7.400000000000001E-2</v>
          </cell>
          <cell r="G328">
            <v>0</v>
          </cell>
          <cell r="H328">
            <v>41344</v>
          </cell>
          <cell r="I328">
            <v>626</v>
          </cell>
          <cell r="J328">
            <v>9.028400597907324E-2</v>
          </cell>
          <cell r="K328">
            <v>0</v>
          </cell>
          <cell r="L328">
            <v>0</v>
          </cell>
          <cell r="M328">
            <v>0.12121212121212122</v>
          </cell>
        </row>
        <row r="329">
          <cell r="A329" t="str">
            <v>Wijdemeren</v>
          </cell>
          <cell r="B329" t="str">
            <v>GooienVechtstreek</v>
          </cell>
          <cell r="C329" t="str">
            <v>MC20</v>
          </cell>
          <cell r="D329">
            <v>0.7</v>
          </cell>
          <cell r="E329">
            <v>10600</v>
          </cell>
          <cell r="F329">
            <v>6.3E-2</v>
          </cell>
          <cell r="G329">
            <v>0</v>
          </cell>
          <cell r="H329">
            <v>24494</v>
          </cell>
          <cell r="I329">
            <v>515</v>
          </cell>
          <cell r="J329">
            <v>7.3692077727952165E-2</v>
          </cell>
          <cell r="K329">
            <v>0</v>
          </cell>
          <cell r="L329">
            <v>0</v>
          </cell>
          <cell r="M329">
            <v>9.636363636363636E-2</v>
          </cell>
        </row>
        <row r="330">
          <cell r="A330" t="str">
            <v>Wijk bij Duurstede</v>
          </cell>
          <cell r="B330" t="str">
            <v>Utrecht</v>
          </cell>
          <cell r="C330" t="str">
            <v>MC19</v>
          </cell>
          <cell r="D330">
            <v>0.5</v>
          </cell>
          <cell r="E330">
            <v>10200</v>
          </cell>
          <cell r="F330">
            <v>5.2000000000000005E-2</v>
          </cell>
          <cell r="G330">
            <v>0</v>
          </cell>
          <cell r="H330">
            <v>23921</v>
          </cell>
          <cell r="I330">
            <v>503</v>
          </cell>
          <cell r="J330">
            <v>7.1898355754857993E-2</v>
          </cell>
          <cell r="K330">
            <v>0</v>
          </cell>
          <cell r="L330">
            <v>0</v>
          </cell>
          <cell r="M330">
            <v>2.4667472793228538E-2</v>
          </cell>
        </row>
        <row r="331">
          <cell r="A331" t="str">
            <v>Winterswijk</v>
          </cell>
          <cell r="B331" t="str">
            <v>Achterhoek</v>
          </cell>
          <cell r="C331" t="str">
            <v>MC13</v>
          </cell>
          <cell r="D331">
            <v>1.1000000000000001</v>
          </cell>
          <cell r="E331">
            <v>12600</v>
          </cell>
          <cell r="F331">
            <v>8.4000000000000005E-2</v>
          </cell>
          <cell r="G331">
            <v>1</v>
          </cell>
          <cell r="H331">
            <v>29185</v>
          </cell>
          <cell r="I331">
            <v>211</v>
          </cell>
          <cell r="J331">
            <v>2.8251121076233184E-2</v>
          </cell>
          <cell r="K331">
            <v>0</v>
          </cell>
          <cell r="L331">
            <v>0</v>
          </cell>
          <cell r="M331">
            <v>9.417040358744394E-2</v>
          </cell>
        </row>
        <row r="332">
          <cell r="A332" t="str">
            <v>Woensdrecht</v>
          </cell>
          <cell r="B332" t="str">
            <v>West-Brabant</v>
          </cell>
          <cell r="C332" t="str">
            <v>MC34</v>
          </cell>
          <cell r="D332">
            <v>0.6</v>
          </cell>
          <cell r="E332">
            <v>9200</v>
          </cell>
          <cell r="F332">
            <v>0.06</v>
          </cell>
          <cell r="G332">
            <v>0</v>
          </cell>
          <cell r="H332">
            <v>22112</v>
          </cell>
          <cell r="I332">
            <v>241</v>
          </cell>
          <cell r="J332">
            <v>3.2735426008968609E-2</v>
          </cell>
          <cell r="K332">
            <v>0</v>
          </cell>
          <cell r="L332">
            <v>0</v>
          </cell>
          <cell r="M332">
            <v>2.9725363489499192E-2</v>
          </cell>
        </row>
        <row r="333">
          <cell r="A333" t="str">
            <v>Woerden</v>
          </cell>
          <cell r="B333" t="str">
            <v>Utrecht</v>
          </cell>
          <cell r="C333" t="str">
            <v>MC19</v>
          </cell>
          <cell r="D333">
            <v>1.3</v>
          </cell>
          <cell r="E333">
            <v>21900</v>
          </cell>
          <cell r="F333">
            <v>5.9000000000000004E-2</v>
          </cell>
          <cell r="G333">
            <v>0</v>
          </cell>
          <cell r="H333">
            <v>52882</v>
          </cell>
          <cell r="I333">
            <v>597</v>
          </cell>
          <cell r="J333">
            <v>8.5949177877428992E-2</v>
          </cell>
          <cell r="K333">
            <v>0</v>
          </cell>
          <cell r="L333">
            <v>0</v>
          </cell>
          <cell r="M333">
            <v>5.2962515114873036E-2</v>
          </cell>
        </row>
        <row r="334">
          <cell r="A334" t="str">
            <v>De Wolden</v>
          </cell>
          <cell r="B334" t="str">
            <v>Zuid-WestDrenthe</v>
          </cell>
          <cell r="C334" t="str">
            <v>MC09</v>
          </cell>
          <cell r="D334">
            <v>0.6</v>
          </cell>
          <cell r="E334">
            <v>10200</v>
          </cell>
          <cell r="F334">
            <v>6.0999999999999999E-2</v>
          </cell>
          <cell r="G334">
            <v>0</v>
          </cell>
          <cell r="H334">
            <v>24511</v>
          </cell>
          <cell r="I334">
            <v>109</v>
          </cell>
          <cell r="J334">
            <v>1.3004484304932735E-2</v>
          </cell>
          <cell r="K334">
            <v>0</v>
          </cell>
          <cell r="L334">
            <v>0</v>
          </cell>
          <cell r="M334">
            <v>0.17495711835334476</v>
          </cell>
        </row>
        <row r="335">
          <cell r="A335" t="str">
            <v>Wormerland</v>
          </cell>
          <cell r="B335" t="str">
            <v>AgglomeratieAmsterdam</v>
          </cell>
          <cell r="C335" t="str">
            <v>MC21</v>
          </cell>
          <cell r="D335">
            <v>0.4</v>
          </cell>
          <cell r="E335">
            <v>7100</v>
          </cell>
          <cell r="F335">
            <v>6.2E-2</v>
          </cell>
          <cell r="G335">
            <v>0</v>
          </cell>
          <cell r="H335">
            <v>16381</v>
          </cell>
          <cell r="I335">
            <v>425</v>
          </cell>
          <cell r="J335">
            <v>6.023916292974589E-2</v>
          </cell>
          <cell r="K335">
            <v>0</v>
          </cell>
          <cell r="L335">
            <v>0</v>
          </cell>
          <cell r="M335">
            <v>9.6624931954273265E-3</v>
          </cell>
        </row>
        <row r="336">
          <cell r="A336" t="str">
            <v>Woudenberg</v>
          </cell>
          <cell r="B336" t="str">
            <v>EemenVallei</v>
          </cell>
          <cell r="C336" t="str">
            <v>MC16</v>
          </cell>
          <cell r="D336">
            <v>0.2</v>
          </cell>
          <cell r="E336">
            <v>5300</v>
          </cell>
          <cell r="F336">
            <v>3.9E-2</v>
          </cell>
          <cell r="G336">
            <v>0</v>
          </cell>
          <cell r="H336">
            <v>13873</v>
          </cell>
          <cell r="I336">
            <v>380</v>
          </cell>
          <cell r="J336">
            <v>5.3512705530642753E-2</v>
          </cell>
          <cell r="K336">
            <v>0</v>
          </cell>
          <cell r="L336">
            <v>0</v>
          </cell>
          <cell r="M336">
            <v>1.942103334554782E-2</v>
          </cell>
        </row>
        <row r="337">
          <cell r="A337" t="str">
            <v>Zaanstad</v>
          </cell>
          <cell r="B337" t="str">
            <v>AgglomeratieAmsterdam</v>
          </cell>
          <cell r="C337" t="str">
            <v>MC21</v>
          </cell>
          <cell r="D337">
            <v>6.8</v>
          </cell>
          <cell r="E337">
            <v>68300</v>
          </cell>
          <cell r="F337">
            <v>0.1</v>
          </cell>
          <cell r="G337">
            <v>1</v>
          </cell>
          <cell r="H337">
            <v>157166</v>
          </cell>
          <cell r="I337">
            <v>2131</v>
          </cell>
          <cell r="J337">
            <v>0.31524663677130044</v>
          </cell>
          <cell r="K337">
            <v>1</v>
          </cell>
          <cell r="L337">
            <v>0</v>
          </cell>
          <cell r="M337">
            <v>9.2950462710941748E-2</v>
          </cell>
        </row>
        <row r="338">
          <cell r="A338" t="str">
            <v>Zaltbommel</v>
          </cell>
          <cell r="B338" t="str">
            <v>Rivierenland</v>
          </cell>
          <cell r="C338" t="str">
            <v>MC15</v>
          </cell>
          <cell r="D338">
            <v>0.8</v>
          </cell>
          <cell r="E338">
            <v>11900</v>
          </cell>
          <cell r="F338">
            <v>6.4000000000000001E-2</v>
          </cell>
          <cell r="G338">
            <v>0</v>
          </cell>
          <cell r="H338">
            <v>29957</v>
          </cell>
          <cell r="I338">
            <v>381</v>
          </cell>
          <cell r="J338">
            <v>5.366218236173393E-2</v>
          </cell>
          <cell r="K338">
            <v>0</v>
          </cell>
          <cell r="L338">
            <v>0</v>
          </cell>
          <cell r="M338">
            <v>0.11587147030185005</v>
          </cell>
        </row>
        <row r="339">
          <cell r="A339" t="str">
            <v>Zandvoort</v>
          </cell>
          <cell r="B339" t="str">
            <v>Zuid-KennemerlandenIJmond</v>
          </cell>
          <cell r="C339" t="str">
            <v>MC25</v>
          </cell>
          <cell r="D339">
            <v>0.9</v>
          </cell>
          <cell r="E339">
            <v>8300</v>
          </cell>
          <cell r="F339">
            <v>0.114</v>
          </cell>
          <cell r="G339">
            <v>0</v>
          </cell>
          <cell r="H339">
            <v>17107</v>
          </cell>
          <cell r="I339">
            <v>533</v>
          </cell>
          <cell r="J339">
            <v>7.6382660687593418E-2</v>
          </cell>
          <cell r="K339">
            <v>0</v>
          </cell>
          <cell r="L339">
            <v>0</v>
          </cell>
          <cell r="M339">
            <v>4.8424737456242706E-2</v>
          </cell>
        </row>
        <row r="340">
          <cell r="A340" t="str">
            <v>Zeewolde</v>
          </cell>
          <cell r="B340" t="str">
            <v>Noordwest-Veluwe</v>
          </cell>
          <cell r="C340" t="str">
            <v>MC17</v>
          </cell>
          <cell r="D340">
            <v>0.6</v>
          </cell>
          <cell r="E340">
            <v>9700</v>
          </cell>
          <cell r="F340">
            <v>5.7000000000000002E-2</v>
          </cell>
          <cell r="G340">
            <v>0</v>
          </cell>
          <cell r="H340">
            <v>23348</v>
          </cell>
          <cell r="I340">
            <v>94</v>
          </cell>
          <cell r="J340">
            <v>1.0762331838565023E-2</v>
          </cell>
          <cell r="K340">
            <v>0</v>
          </cell>
          <cell r="L340">
            <v>0</v>
          </cell>
          <cell r="M340">
            <v>0.12034739454094293</v>
          </cell>
        </row>
        <row r="341">
          <cell r="A341" t="str">
            <v>Zeist</v>
          </cell>
          <cell r="B341" t="str">
            <v>Utrecht</v>
          </cell>
          <cell r="C341" t="str">
            <v>MC19</v>
          </cell>
          <cell r="D341">
            <v>2.6</v>
          </cell>
          <cell r="E341">
            <v>28000</v>
          </cell>
          <cell r="F341">
            <v>9.3000000000000013E-2</v>
          </cell>
          <cell r="G341">
            <v>1</v>
          </cell>
          <cell r="H341">
            <v>65987</v>
          </cell>
          <cell r="I341">
            <v>1361</v>
          </cell>
          <cell r="J341">
            <v>0.20014947683109119</v>
          </cell>
          <cell r="K341">
            <v>0</v>
          </cell>
          <cell r="L341">
            <v>0</v>
          </cell>
          <cell r="M341">
            <v>6.7714631197097946E-2</v>
          </cell>
        </row>
        <row r="342">
          <cell r="A342" t="str">
            <v>Zevenaar</v>
          </cell>
          <cell r="B342" t="str">
            <v>Arnhem</v>
          </cell>
          <cell r="C342" t="str">
            <v>MC41</v>
          </cell>
          <cell r="D342">
            <v>1.7</v>
          </cell>
          <cell r="E342">
            <v>19900</v>
          </cell>
          <cell r="F342">
            <v>8.5000000000000006E-2</v>
          </cell>
          <cell r="G342">
            <v>1</v>
          </cell>
          <cell r="H342">
            <v>44645</v>
          </cell>
          <cell r="I342">
            <v>482</v>
          </cell>
          <cell r="J342">
            <v>6.8759342301943194E-2</v>
          </cell>
          <cell r="K342">
            <v>0</v>
          </cell>
          <cell r="L342">
            <v>0</v>
          </cell>
          <cell r="M342">
            <v>0.10596379126730564</v>
          </cell>
        </row>
        <row r="343">
          <cell r="A343" t="str">
            <v>Zoetermeer</v>
          </cell>
          <cell r="B343" t="str">
            <v>Haaglanden/Westland</v>
          </cell>
          <cell r="C343" t="str">
            <v>MC28</v>
          </cell>
          <cell r="D343">
            <v>4.9000000000000004</v>
          </cell>
          <cell r="E343">
            <v>54900</v>
          </cell>
          <cell r="F343">
            <v>8.8000000000000009E-2</v>
          </cell>
          <cell r="G343">
            <v>1</v>
          </cell>
          <cell r="H343">
            <v>125767</v>
          </cell>
          <cell r="I343">
            <v>3653</v>
          </cell>
          <cell r="J343">
            <v>0.54275037369207768</v>
          </cell>
          <cell r="K343">
            <v>1</v>
          </cell>
          <cell r="L343">
            <v>0</v>
          </cell>
          <cell r="M343">
            <v>0.11115610447459</v>
          </cell>
        </row>
        <row r="344">
          <cell r="A344" t="str">
            <v>Zoeterwoude</v>
          </cell>
          <cell r="B344" t="str">
            <v>Zuid-Holland-Noord</v>
          </cell>
          <cell r="C344" t="str">
            <v>MC26</v>
          </cell>
          <cell r="D344">
            <v>0.2</v>
          </cell>
          <cell r="E344">
            <v>3800</v>
          </cell>
          <cell r="F344">
            <v>4.2999999999999997E-2</v>
          </cell>
          <cell r="G344">
            <v>0</v>
          </cell>
          <cell r="H344">
            <v>9302</v>
          </cell>
          <cell r="I344">
            <v>440</v>
          </cell>
          <cell r="J344">
            <v>6.2481315396113603E-2</v>
          </cell>
          <cell r="K344">
            <v>0</v>
          </cell>
          <cell r="L344">
            <v>0</v>
          </cell>
          <cell r="M344">
            <v>2.0266666666666665E-2</v>
          </cell>
        </row>
        <row r="345">
          <cell r="A345" t="str">
            <v>Zuidplas</v>
          </cell>
          <cell r="B345" t="str">
            <v>Zuid-Holland-Oost</v>
          </cell>
          <cell r="C345" t="str">
            <v>MC27</v>
          </cell>
          <cell r="D345">
            <v>1</v>
          </cell>
          <cell r="E345">
            <v>18200</v>
          </cell>
          <cell r="F345">
            <v>5.7000000000000002E-2</v>
          </cell>
          <cell r="G345">
            <v>0</v>
          </cell>
          <cell r="H345">
            <v>45794</v>
          </cell>
          <cell r="I345">
            <v>790</v>
          </cell>
          <cell r="J345">
            <v>0.11479820627802691</v>
          </cell>
          <cell r="K345">
            <v>0</v>
          </cell>
          <cell r="L345">
            <v>0</v>
          </cell>
          <cell r="M345">
            <v>0.11220715166461159</v>
          </cell>
        </row>
        <row r="346">
          <cell r="A346" t="str">
            <v>Zundert</v>
          </cell>
          <cell r="B346" t="str">
            <v>West-Brabant</v>
          </cell>
          <cell r="C346" t="str">
            <v>MC34</v>
          </cell>
          <cell r="D346">
            <v>0.5</v>
          </cell>
          <cell r="E346">
            <v>9400</v>
          </cell>
          <cell r="F346">
            <v>5.7000000000000002E-2</v>
          </cell>
          <cell r="G346">
            <v>0</v>
          </cell>
          <cell r="H346">
            <v>22260</v>
          </cell>
          <cell r="I346">
            <v>185</v>
          </cell>
          <cell r="J346">
            <v>2.4364723467862483E-2</v>
          </cell>
          <cell r="K346">
            <v>0</v>
          </cell>
          <cell r="L346">
            <v>0</v>
          </cell>
          <cell r="M346">
            <v>3.0371567043618739E-2</v>
          </cell>
        </row>
        <row r="347">
          <cell r="A347" t="str">
            <v>Zutphen</v>
          </cell>
          <cell r="B347" t="str">
            <v>Stedendriehoek</v>
          </cell>
          <cell r="C347" t="str">
            <v>MC11</v>
          </cell>
          <cell r="D347">
            <v>2.4</v>
          </cell>
          <cell r="E347">
            <v>22000</v>
          </cell>
          <cell r="F347">
            <v>0.10800000000000001</v>
          </cell>
          <cell r="G347">
            <v>0</v>
          </cell>
          <cell r="H347">
            <v>48330</v>
          </cell>
          <cell r="I347">
            <v>1181</v>
          </cell>
          <cell r="J347">
            <v>0.17324364723467864</v>
          </cell>
          <cell r="K347">
            <v>0</v>
          </cell>
          <cell r="L347">
            <v>0</v>
          </cell>
          <cell r="M347">
            <v>0.11241696474195197</v>
          </cell>
        </row>
        <row r="348">
          <cell r="A348" t="str">
            <v>Zwartewaterland</v>
          </cell>
          <cell r="B348" t="str">
            <v>IJssel-Vecht</v>
          </cell>
          <cell r="C348" t="str">
            <v>MC10</v>
          </cell>
          <cell r="D348">
            <v>0.5</v>
          </cell>
          <cell r="E348">
            <v>8600</v>
          </cell>
          <cell r="F348">
            <v>5.4000000000000006E-2</v>
          </cell>
          <cell r="G348">
            <v>0</v>
          </cell>
          <cell r="H348">
            <v>23012</v>
          </cell>
          <cell r="I348">
            <v>279</v>
          </cell>
          <cell r="J348">
            <v>3.8415545590433482E-2</v>
          </cell>
          <cell r="K348">
            <v>0</v>
          </cell>
          <cell r="L348">
            <v>0</v>
          </cell>
          <cell r="M348">
            <v>4.6112600536193031E-2</v>
          </cell>
        </row>
        <row r="349">
          <cell r="A349" t="str">
            <v>Zwijndrecht</v>
          </cell>
          <cell r="B349" t="str">
            <v>Zuid-Holland-Zuid</v>
          </cell>
          <cell r="C349" t="str">
            <v>MC30</v>
          </cell>
          <cell r="D349">
            <v>1.9</v>
          </cell>
          <cell r="E349">
            <v>19900</v>
          </cell>
          <cell r="F349">
            <v>9.6999999999999989E-2</v>
          </cell>
          <cell r="G349">
            <v>1</v>
          </cell>
          <cell r="H349">
            <v>44789</v>
          </cell>
          <cell r="I349">
            <v>2206</v>
          </cell>
          <cell r="J349">
            <v>0.32645739910313903</v>
          </cell>
          <cell r="K349">
            <v>1</v>
          </cell>
          <cell r="L349">
            <v>0</v>
          </cell>
          <cell r="M349">
            <v>0.10122075279755849</v>
          </cell>
        </row>
        <row r="350">
          <cell r="A350" t="str">
            <v>Zwolle</v>
          </cell>
          <cell r="B350" t="str">
            <v>IJssel-Vecht</v>
          </cell>
          <cell r="C350" t="str">
            <v>MC10</v>
          </cell>
          <cell r="D350">
            <v>5.9</v>
          </cell>
          <cell r="E350">
            <v>58000</v>
          </cell>
          <cell r="F350">
            <v>0.10199999999999999</v>
          </cell>
          <cell r="G350">
            <v>1</v>
          </cell>
          <cell r="H350">
            <v>130668</v>
          </cell>
          <cell r="I350">
            <v>1181</v>
          </cell>
          <cell r="J350">
            <v>0.17324364723467864</v>
          </cell>
          <cell r="K350">
            <v>0</v>
          </cell>
          <cell r="L350">
            <v>1</v>
          </cell>
          <cell r="M350">
            <v>0.31099195710455763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oorblad"/>
      <sheetName val="Inhoud"/>
      <sheetName val="Introductie"/>
      <sheetName val="Tabel 1"/>
      <sheetName val="Tabel 2"/>
      <sheetName val="Tabel 3"/>
      <sheetName val="Tabel 4"/>
      <sheetName val="Toelichting"/>
      <sheetName val="Begrippen"/>
    </sheetNames>
    <sheetDataSet>
      <sheetData sheetId="0"/>
      <sheetData sheetId="1"/>
      <sheetData sheetId="2"/>
      <sheetData sheetId="3"/>
      <sheetData sheetId="4"/>
      <sheetData sheetId="5">
        <row r="3350">
          <cell r="E3350" t="str">
            <v>Aa en Hunze</v>
          </cell>
          <cell r="F3350">
            <v>10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</row>
        <row r="3351">
          <cell r="E3351" t="str">
            <v>Aalsmeer</v>
          </cell>
          <cell r="F3351">
            <v>10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10</v>
          </cell>
        </row>
        <row r="3352">
          <cell r="E3352" t="str">
            <v>Aalten</v>
          </cell>
          <cell r="F3352">
            <v>10</v>
          </cell>
          <cell r="G3352">
            <v>10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</row>
        <row r="3353">
          <cell r="E3353" t="str">
            <v>Achtkarspelen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</row>
        <row r="3354">
          <cell r="E3354" t="str">
            <v>Alblasserdam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</row>
        <row r="3355">
          <cell r="E3355" t="str">
            <v>Albrandswaard</v>
          </cell>
          <cell r="F3355">
            <v>10</v>
          </cell>
          <cell r="G3355">
            <v>10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</row>
        <row r="3356">
          <cell r="E3356" t="str">
            <v>Alkmaar</v>
          </cell>
          <cell r="F3356">
            <v>30</v>
          </cell>
          <cell r="G3356">
            <v>20</v>
          </cell>
          <cell r="H3356">
            <v>10</v>
          </cell>
          <cell r="I3356">
            <v>0</v>
          </cell>
          <cell r="J3356">
            <v>10</v>
          </cell>
          <cell r="K3356">
            <v>20</v>
          </cell>
        </row>
        <row r="3357">
          <cell r="E3357" t="str">
            <v>Almelo</v>
          </cell>
          <cell r="F3357">
            <v>40</v>
          </cell>
          <cell r="G3357">
            <v>20</v>
          </cell>
          <cell r="H3357">
            <v>20</v>
          </cell>
          <cell r="I3357">
            <v>0</v>
          </cell>
          <cell r="J3357">
            <v>20</v>
          </cell>
          <cell r="K3357">
            <v>20</v>
          </cell>
        </row>
        <row r="3358">
          <cell r="E3358" t="str">
            <v>Almere</v>
          </cell>
          <cell r="F3358">
            <v>70</v>
          </cell>
          <cell r="G3358">
            <v>40</v>
          </cell>
          <cell r="H3358">
            <v>30</v>
          </cell>
          <cell r="I3358">
            <v>0</v>
          </cell>
          <cell r="J3358">
            <v>20</v>
          </cell>
          <cell r="K3358">
            <v>50</v>
          </cell>
        </row>
        <row r="3359">
          <cell r="E3359" t="str">
            <v>Alphen aan den Rijn</v>
          </cell>
          <cell r="F3359">
            <v>40</v>
          </cell>
          <cell r="G3359">
            <v>20</v>
          </cell>
          <cell r="H3359">
            <v>10</v>
          </cell>
          <cell r="I3359">
            <v>0</v>
          </cell>
          <cell r="J3359">
            <v>20</v>
          </cell>
          <cell r="K3359">
            <v>10</v>
          </cell>
        </row>
        <row r="3360">
          <cell r="E3360" t="str">
            <v>Alphen-Chaam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</row>
        <row r="3361">
          <cell r="E3361" t="str">
            <v>Altena</v>
          </cell>
          <cell r="F3361">
            <v>10</v>
          </cell>
          <cell r="G3361">
            <v>0</v>
          </cell>
          <cell r="H3361">
            <v>10</v>
          </cell>
          <cell r="I3361">
            <v>0</v>
          </cell>
          <cell r="J3361">
            <v>0</v>
          </cell>
          <cell r="K3361">
            <v>10</v>
          </cell>
        </row>
        <row r="3362">
          <cell r="E3362" t="str">
            <v>Ameland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</row>
        <row r="3363">
          <cell r="E3363" t="str">
            <v>Amersfoort</v>
          </cell>
          <cell r="F3363">
            <v>50</v>
          </cell>
          <cell r="G3363">
            <v>30</v>
          </cell>
          <cell r="H3363">
            <v>20</v>
          </cell>
          <cell r="I3363">
            <v>0</v>
          </cell>
          <cell r="J3363">
            <v>30</v>
          </cell>
          <cell r="K3363">
            <v>30</v>
          </cell>
        </row>
        <row r="3364">
          <cell r="E3364" t="str">
            <v>Amstelveen</v>
          </cell>
          <cell r="F3364">
            <v>20</v>
          </cell>
          <cell r="G3364">
            <v>10</v>
          </cell>
          <cell r="H3364">
            <v>10</v>
          </cell>
          <cell r="I3364">
            <v>0</v>
          </cell>
          <cell r="J3364">
            <v>10</v>
          </cell>
          <cell r="K3364">
            <v>10</v>
          </cell>
        </row>
        <row r="3365">
          <cell r="E3365" t="str">
            <v>Amsterdam</v>
          </cell>
          <cell r="F3365">
            <v>290</v>
          </cell>
          <cell r="G3365">
            <v>170</v>
          </cell>
          <cell r="H3365">
            <v>120</v>
          </cell>
          <cell r="I3365">
            <v>0</v>
          </cell>
          <cell r="J3365">
            <v>110</v>
          </cell>
          <cell r="K3365">
            <v>190</v>
          </cell>
        </row>
        <row r="3366">
          <cell r="E3366" t="str">
            <v>Apeldoorn</v>
          </cell>
          <cell r="F3366">
            <v>50</v>
          </cell>
          <cell r="G3366">
            <v>30</v>
          </cell>
          <cell r="H3366">
            <v>20</v>
          </cell>
          <cell r="I3366">
            <v>0</v>
          </cell>
          <cell r="J3366">
            <v>30</v>
          </cell>
          <cell r="K3366">
            <v>20</v>
          </cell>
        </row>
        <row r="3367">
          <cell r="E3367" t="str">
            <v>Arnhem (gemeente)</v>
          </cell>
          <cell r="F3367">
            <v>90</v>
          </cell>
          <cell r="G3367">
            <v>60</v>
          </cell>
          <cell r="H3367">
            <v>30</v>
          </cell>
          <cell r="I3367">
            <v>0</v>
          </cell>
          <cell r="J3367">
            <v>40</v>
          </cell>
          <cell r="K3367">
            <v>50</v>
          </cell>
        </row>
        <row r="3368">
          <cell r="E3368" t="str">
            <v>Assen</v>
          </cell>
          <cell r="F3368">
            <v>30</v>
          </cell>
          <cell r="G3368">
            <v>10</v>
          </cell>
          <cell r="H3368">
            <v>20</v>
          </cell>
          <cell r="I3368">
            <v>0</v>
          </cell>
          <cell r="J3368">
            <v>20</v>
          </cell>
          <cell r="K3368">
            <v>20</v>
          </cell>
        </row>
        <row r="3369">
          <cell r="E3369" t="str">
            <v>Asten</v>
          </cell>
          <cell r="F3369">
            <v>10</v>
          </cell>
          <cell r="G3369">
            <v>10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</row>
        <row r="3370">
          <cell r="E3370" t="str">
            <v>Baarle-Nassau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</row>
        <row r="3371">
          <cell r="E3371" t="str">
            <v>Baarn</v>
          </cell>
          <cell r="F3371">
            <v>10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10</v>
          </cell>
        </row>
        <row r="3372">
          <cell r="E3372" t="str">
            <v>Barendrecht</v>
          </cell>
          <cell r="F3372">
            <v>10</v>
          </cell>
          <cell r="G3372">
            <v>10</v>
          </cell>
          <cell r="H3372">
            <v>0</v>
          </cell>
          <cell r="I3372">
            <v>0</v>
          </cell>
          <cell r="J3372">
            <v>0</v>
          </cell>
          <cell r="K3372">
            <v>10</v>
          </cell>
        </row>
        <row r="3373">
          <cell r="E3373" t="str">
            <v>Barneveld</v>
          </cell>
          <cell r="F3373">
            <v>10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10</v>
          </cell>
        </row>
        <row r="3374">
          <cell r="E3374" t="str">
            <v>Beek (L.)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</row>
        <row r="3375">
          <cell r="E3375" t="str">
            <v>Beekdaelen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</row>
        <row r="3376">
          <cell r="E3376" t="str">
            <v>Beesel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</row>
        <row r="3377">
          <cell r="E3377" t="str">
            <v>Berg en Dal</v>
          </cell>
          <cell r="F3377">
            <v>10</v>
          </cell>
          <cell r="G3377">
            <v>10</v>
          </cell>
          <cell r="H3377">
            <v>0</v>
          </cell>
          <cell r="I3377">
            <v>0</v>
          </cell>
          <cell r="J3377">
            <v>0</v>
          </cell>
          <cell r="K3377">
            <v>10</v>
          </cell>
        </row>
        <row r="3378">
          <cell r="E3378" t="str">
            <v>Bergeijk</v>
          </cell>
          <cell r="F3378">
            <v>10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</row>
        <row r="3379">
          <cell r="E3379" t="str">
            <v>Bergen (L.)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</row>
        <row r="3380">
          <cell r="E3380" t="str">
            <v>Bergen (NH.)</v>
          </cell>
          <cell r="F3380">
            <v>10</v>
          </cell>
          <cell r="G3380">
            <v>10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</row>
        <row r="3381">
          <cell r="E3381" t="str">
            <v>Bergen op Zoom</v>
          </cell>
          <cell r="F3381">
            <v>20</v>
          </cell>
          <cell r="G3381">
            <v>10</v>
          </cell>
          <cell r="H3381">
            <v>10</v>
          </cell>
          <cell r="I3381">
            <v>0</v>
          </cell>
          <cell r="J3381">
            <v>10</v>
          </cell>
          <cell r="K3381">
            <v>10</v>
          </cell>
        </row>
        <row r="3382">
          <cell r="E3382" t="str">
            <v>Berkelland</v>
          </cell>
          <cell r="F3382">
            <v>10</v>
          </cell>
          <cell r="G3382">
            <v>10</v>
          </cell>
          <cell r="H3382">
            <v>10</v>
          </cell>
          <cell r="I3382">
            <v>0</v>
          </cell>
          <cell r="J3382">
            <v>10</v>
          </cell>
          <cell r="K3382">
            <v>10</v>
          </cell>
        </row>
        <row r="3383">
          <cell r="E3383" t="str">
            <v>Bernheze</v>
          </cell>
          <cell r="F3383">
            <v>10</v>
          </cell>
          <cell r="G3383">
            <v>10</v>
          </cell>
          <cell r="H3383">
            <v>10</v>
          </cell>
          <cell r="I3383">
            <v>0</v>
          </cell>
          <cell r="J3383">
            <v>10</v>
          </cell>
          <cell r="K3383">
            <v>0</v>
          </cell>
        </row>
        <row r="3384">
          <cell r="E3384" t="str">
            <v>Best</v>
          </cell>
          <cell r="F3384">
            <v>10</v>
          </cell>
          <cell r="G3384">
            <v>0</v>
          </cell>
          <cell r="H3384">
            <v>10</v>
          </cell>
          <cell r="I3384">
            <v>0</v>
          </cell>
          <cell r="J3384">
            <v>10</v>
          </cell>
          <cell r="K3384">
            <v>0</v>
          </cell>
        </row>
        <row r="3385">
          <cell r="E3385" t="str">
            <v>Beuningen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</row>
        <row r="3386">
          <cell r="E3386" t="str">
            <v>Beverwijk</v>
          </cell>
          <cell r="F3386">
            <v>20</v>
          </cell>
          <cell r="G3386">
            <v>10</v>
          </cell>
          <cell r="H3386">
            <v>10</v>
          </cell>
          <cell r="I3386">
            <v>0</v>
          </cell>
          <cell r="J3386">
            <v>10</v>
          </cell>
          <cell r="K3386">
            <v>10</v>
          </cell>
        </row>
        <row r="3387">
          <cell r="E3387" t="str">
            <v>Bladel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</row>
        <row r="3388">
          <cell r="E3388" t="str">
            <v>Blaricum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</row>
        <row r="3389">
          <cell r="E3389" t="str">
            <v>Bloemendaal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</row>
        <row r="3390">
          <cell r="E3390" t="str">
            <v>Bodegraven-Reeuwijk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</row>
        <row r="3391">
          <cell r="E3391" t="str">
            <v>Boekel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</row>
        <row r="3392">
          <cell r="E3392" t="str">
            <v>Borger-Odoorn</v>
          </cell>
          <cell r="F3392">
            <v>10</v>
          </cell>
          <cell r="G3392">
            <v>0</v>
          </cell>
          <cell r="H3392">
            <v>10</v>
          </cell>
          <cell r="I3392">
            <v>0</v>
          </cell>
          <cell r="J3392">
            <v>10</v>
          </cell>
          <cell r="K3392">
            <v>0</v>
          </cell>
        </row>
        <row r="3393">
          <cell r="E3393" t="str">
            <v>Borne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</row>
        <row r="3394">
          <cell r="E3394" t="str">
            <v>Borsele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</row>
        <row r="3395">
          <cell r="E3395" t="str">
            <v>Boxtel</v>
          </cell>
          <cell r="F3395">
            <v>10</v>
          </cell>
          <cell r="G3395">
            <v>0</v>
          </cell>
          <cell r="H3395">
            <v>10</v>
          </cell>
          <cell r="I3395">
            <v>0</v>
          </cell>
          <cell r="J3395">
            <v>0</v>
          </cell>
          <cell r="K3395">
            <v>10</v>
          </cell>
        </row>
        <row r="3396">
          <cell r="E3396" t="str">
            <v>Breda</v>
          </cell>
          <cell r="F3396">
            <v>60</v>
          </cell>
          <cell r="G3396">
            <v>30</v>
          </cell>
          <cell r="H3396">
            <v>30</v>
          </cell>
          <cell r="I3396">
            <v>0</v>
          </cell>
          <cell r="J3396">
            <v>40</v>
          </cell>
          <cell r="K3396">
            <v>20</v>
          </cell>
        </row>
        <row r="3397">
          <cell r="E3397" t="str">
            <v>Bronckhorst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</row>
        <row r="3398">
          <cell r="E3398" t="str">
            <v>Brummen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</row>
        <row r="3399">
          <cell r="E3399" t="str">
            <v>Brunssum</v>
          </cell>
          <cell r="F3399">
            <v>10</v>
          </cell>
          <cell r="G3399">
            <v>10</v>
          </cell>
          <cell r="H3399">
            <v>0</v>
          </cell>
          <cell r="I3399">
            <v>0</v>
          </cell>
          <cell r="J3399">
            <v>0</v>
          </cell>
          <cell r="K3399">
            <v>10</v>
          </cell>
        </row>
        <row r="3400">
          <cell r="E3400" t="str">
            <v>Bunnik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</row>
        <row r="3401">
          <cell r="E3401" t="str">
            <v>Bunschoten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</row>
        <row r="3402">
          <cell r="E3402" t="str">
            <v>Buren</v>
          </cell>
          <cell r="F3402">
            <v>10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</row>
        <row r="3403">
          <cell r="E3403" t="str">
            <v>Capelle aan den IJssel</v>
          </cell>
          <cell r="F3403">
            <v>30</v>
          </cell>
          <cell r="G3403">
            <v>20</v>
          </cell>
          <cell r="H3403">
            <v>10</v>
          </cell>
          <cell r="I3403">
            <v>0</v>
          </cell>
          <cell r="J3403">
            <v>20</v>
          </cell>
          <cell r="K3403">
            <v>10</v>
          </cell>
        </row>
        <row r="3404">
          <cell r="E3404" t="str">
            <v>Castricum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</row>
        <row r="3405">
          <cell r="E3405" t="str">
            <v>Coevorden</v>
          </cell>
          <cell r="F3405">
            <v>10</v>
          </cell>
          <cell r="G3405">
            <v>0</v>
          </cell>
          <cell r="H3405">
            <v>10</v>
          </cell>
          <cell r="I3405">
            <v>0</v>
          </cell>
          <cell r="J3405">
            <v>10</v>
          </cell>
          <cell r="K3405">
            <v>0</v>
          </cell>
        </row>
        <row r="3406">
          <cell r="E3406" t="str">
            <v>Cranendonck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</row>
        <row r="3407">
          <cell r="E3407" t="str">
            <v>Culemborg</v>
          </cell>
          <cell r="F3407">
            <v>10</v>
          </cell>
          <cell r="G3407">
            <v>0</v>
          </cell>
          <cell r="H3407">
            <v>10</v>
          </cell>
          <cell r="I3407">
            <v>0</v>
          </cell>
          <cell r="J3407">
            <v>10</v>
          </cell>
          <cell r="K3407">
            <v>0</v>
          </cell>
        </row>
        <row r="3408">
          <cell r="E3408" t="str">
            <v>Dalfsen</v>
          </cell>
          <cell r="F3408">
            <v>10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</row>
        <row r="3409">
          <cell r="E3409" t="str">
            <v>Dantumadiel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</row>
        <row r="3410">
          <cell r="E3410" t="str">
            <v>De Bilt</v>
          </cell>
          <cell r="F3410">
            <v>10</v>
          </cell>
          <cell r="G3410">
            <v>10</v>
          </cell>
          <cell r="H3410">
            <v>10</v>
          </cell>
          <cell r="I3410">
            <v>0</v>
          </cell>
          <cell r="J3410">
            <v>10</v>
          </cell>
          <cell r="K3410">
            <v>10</v>
          </cell>
        </row>
        <row r="3411">
          <cell r="E3411" t="str">
            <v>De Fryske Marren</v>
          </cell>
          <cell r="F3411">
            <v>20</v>
          </cell>
          <cell r="G3411">
            <v>10</v>
          </cell>
          <cell r="H3411">
            <v>10</v>
          </cell>
          <cell r="I3411">
            <v>0</v>
          </cell>
          <cell r="J3411">
            <v>10</v>
          </cell>
          <cell r="K3411">
            <v>10</v>
          </cell>
        </row>
        <row r="3412">
          <cell r="E3412" t="str">
            <v>De Ronde Venen</v>
          </cell>
          <cell r="F3412">
            <v>10</v>
          </cell>
          <cell r="G3412">
            <v>10</v>
          </cell>
          <cell r="H3412">
            <v>0</v>
          </cell>
          <cell r="I3412">
            <v>0</v>
          </cell>
          <cell r="J3412">
            <v>0</v>
          </cell>
          <cell r="K3412">
            <v>10</v>
          </cell>
        </row>
        <row r="3413">
          <cell r="E3413" t="str">
            <v>De Wolden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</row>
        <row r="3414">
          <cell r="E3414" t="str">
            <v>Delft</v>
          </cell>
          <cell r="F3414">
            <v>30</v>
          </cell>
          <cell r="G3414">
            <v>20</v>
          </cell>
          <cell r="H3414">
            <v>10</v>
          </cell>
          <cell r="I3414">
            <v>0</v>
          </cell>
          <cell r="J3414">
            <v>10</v>
          </cell>
          <cell r="K3414">
            <v>20</v>
          </cell>
        </row>
        <row r="3415">
          <cell r="E3415" t="str">
            <v>Den Helder</v>
          </cell>
          <cell r="F3415">
            <v>40</v>
          </cell>
          <cell r="G3415">
            <v>20</v>
          </cell>
          <cell r="H3415">
            <v>10</v>
          </cell>
          <cell r="I3415">
            <v>0</v>
          </cell>
          <cell r="J3415">
            <v>20</v>
          </cell>
          <cell r="K3415">
            <v>10</v>
          </cell>
        </row>
        <row r="3416">
          <cell r="E3416" t="str">
            <v>Deurne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</row>
        <row r="3417">
          <cell r="E3417" t="str">
            <v>Deventer</v>
          </cell>
          <cell r="F3417">
            <v>40</v>
          </cell>
          <cell r="G3417">
            <v>20</v>
          </cell>
          <cell r="H3417">
            <v>20</v>
          </cell>
          <cell r="I3417">
            <v>0</v>
          </cell>
          <cell r="J3417">
            <v>20</v>
          </cell>
          <cell r="K3417">
            <v>20</v>
          </cell>
        </row>
        <row r="3418">
          <cell r="E3418" t="str">
            <v>Diemen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</row>
        <row r="3419">
          <cell r="E3419" t="str">
            <v>Dijk en Waard</v>
          </cell>
          <cell r="F3419">
            <v>10</v>
          </cell>
          <cell r="G3419">
            <v>10</v>
          </cell>
          <cell r="H3419">
            <v>10</v>
          </cell>
          <cell r="I3419">
            <v>0</v>
          </cell>
          <cell r="J3419">
            <v>10</v>
          </cell>
          <cell r="K3419">
            <v>10</v>
          </cell>
        </row>
        <row r="3420">
          <cell r="E3420" t="str">
            <v>Dinkelland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</row>
        <row r="3421">
          <cell r="E3421" t="str">
            <v>Doesburg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</row>
        <row r="3422">
          <cell r="E3422" t="str">
            <v>Doetinchem</v>
          </cell>
          <cell r="F3422">
            <v>30</v>
          </cell>
          <cell r="G3422">
            <v>20</v>
          </cell>
          <cell r="H3422">
            <v>10</v>
          </cell>
          <cell r="I3422">
            <v>0</v>
          </cell>
          <cell r="J3422">
            <v>20</v>
          </cell>
          <cell r="K3422">
            <v>10</v>
          </cell>
        </row>
        <row r="3423">
          <cell r="E3423" t="str">
            <v>Dongen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</row>
        <row r="3424">
          <cell r="E3424" t="str">
            <v>Dordrecht</v>
          </cell>
          <cell r="F3424">
            <v>50</v>
          </cell>
          <cell r="G3424">
            <v>30</v>
          </cell>
          <cell r="H3424">
            <v>20</v>
          </cell>
          <cell r="I3424">
            <v>0</v>
          </cell>
          <cell r="J3424">
            <v>20</v>
          </cell>
          <cell r="K3424">
            <v>20</v>
          </cell>
        </row>
        <row r="3425">
          <cell r="E3425" t="str">
            <v>Drechterland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</row>
        <row r="3426">
          <cell r="E3426" t="str">
            <v>Drimmelen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</row>
        <row r="3427">
          <cell r="E3427" t="str">
            <v>Dronten</v>
          </cell>
          <cell r="F3427">
            <v>10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</row>
        <row r="3428">
          <cell r="E3428" t="str">
            <v>Druten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</row>
        <row r="3429">
          <cell r="E3429" t="str">
            <v>Duiven</v>
          </cell>
          <cell r="F3429">
            <v>10</v>
          </cell>
          <cell r="G3429">
            <v>0</v>
          </cell>
          <cell r="H3429">
            <v>10</v>
          </cell>
          <cell r="I3429">
            <v>0</v>
          </cell>
          <cell r="J3429">
            <v>0</v>
          </cell>
          <cell r="K3429">
            <v>0</v>
          </cell>
        </row>
        <row r="3430">
          <cell r="E3430" t="str">
            <v>Echt-Susteren</v>
          </cell>
          <cell r="F3430">
            <v>10</v>
          </cell>
          <cell r="G3430">
            <v>10</v>
          </cell>
          <cell r="H3430">
            <v>0</v>
          </cell>
          <cell r="I3430">
            <v>0</v>
          </cell>
          <cell r="J3430">
            <v>0</v>
          </cell>
          <cell r="K3430">
            <v>10</v>
          </cell>
        </row>
        <row r="3431">
          <cell r="E3431" t="str">
            <v>Edam-Volendam</v>
          </cell>
          <cell r="F3431">
            <v>10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</row>
        <row r="3432">
          <cell r="E3432" t="str">
            <v>Ede</v>
          </cell>
          <cell r="F3432">
            <v>20</v>
          </cell>
          <cell r="G3432">
            <v>10</v>
          </cell>
          <cell r="H3432">
            <v>10</v>
          </cell>
          <cell r="I3432">
            <v>0</v>
          </cell>
          <cell r="J3432">
            <v>20</v>
          </cell>
          <cell r="K3432">
            <v>10</v>
          </cell>
        </row>
        <row r="3433">
          <cell r="E3433" t="str">
            <v>Eemnes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</row>
        <row r="3434">
          <cell r="E3434" t="str">
            <v>Eemsdelta</v>
          </cell>
          <cell r="F3434">
            <v>20</v>
          </cell>
          <cell r="G3434">
            <v>10</v>
          </cell>
          <cell r="H3434">
            <v>10</v>
          </cell>
          <cell r="I3434">
            <v>0</v>
          </cell>
          <cell r="J3434">
            <v>10</v>
          </cell>
          <cell r="K3434">
            <v>10</v>
          </cell>
        </row>
        <row r="3435">
          <cell r="E3435" t="str">
            <v>Eersel</v>
          </cell>
          <cell r="F3435">
            <v>10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</row>
        <row r="3436">
          <cell r="E3436" t="str">
            <v>Eijsden-Margraten</v>
          </cell>
          <cell r="F3436">
            <v>10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</row>
        <row r="3437">
          <cell r="E3437" t="str">
            <v>Eindhoven</v>
          </cell>
          <cell r="F3437">
            <v>110</v>
          </cell>
          <cell r="G3437">
            <v>60</v>
          </cell>
          <cell r="H3437">
            <v>50</v>
          </cell>
          <cell r="I3437">
            <v>0</v>
          </cell>
          <cell r="J3437">
            <v>50</v>
          </cell>
          <cell r="K3437">
            <v>60</v>
          </cell>
        </row>
        <row r="3438">
          <cell r="E3438" t="str">
            <v>Elburg</v>
          </cell>
          <cell r="F3438">
            <v>10</v>
          </cell>
          <cell r="G3438">
            <v>10</v>
          </cell>
          <cell r="H3438">
            <v>0</v>
          </cell>
          <cell r="I3438">
            <v>0</v>
          </cell>
          <cell r="J3438">
            <v>10</v>
          </cell>
          <cell r="K3438">
            <v>0</v>
          </cell>
        </row>
        <row r="3439">
          <cell r="E3439" t="str">
            <v>Emmen</v>
          </cell>
          <cell r="F3439">
            <v>50</v>
          </cell>
          <cell r="G3439">
            <v>20</v>
          </cell>
          <cell r="H3439">
            <v>30</v>
          </cell>
          <cell r="I3439">
            <v>0</v>
          </cell>
          <cell r="J3439">
            <v>20</v>
          </cell>
          <cell r="K3439">
            <v>20</v>
          </cell>
        </row>
        <row r="3440">
          <cell r="E3440" t="str">
            <v>Enkhuizen</v>
          </cell>
          <cell r="F3440">
            <v>10</v>
          </cell>
          <cell r="G3440">
            <v>10</v>
          </cell>
          <cell r="H3440">
            <v>0</v>
          </cell>
          <cell r="I3440">
            <v>0</v>
          </cell>
          <cell r="J3440">
            <v>10</v>
          </cell>
          <cell r="K3440">
            <v>0</v>
          </cell>
        </row>
        <row r="3441">
          <cell r="E3441" t="str">
            <v>Enschede</v>
          </cell>
          <cell r="F3441">
            <v>70</v>
          </cell>
          <cell r="G3441">
            <v>40</v>
          </cell>
          <cell r="H3441">
            <v>30</v>
          </cell>
          <cell r="I3441">
            <v>0</v>
          </cell>
          <cell r="J3441">
            <v>40</v>
          </cell>
          <cell r="K3441">
            <v>40</v>
          </cell>
        </row>
        <row r="3442">
          <cell r="E3442" t="str">
            <v>Epe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</row>
        <row r="3443">
          <cell r="E3443" t="str">
            <v>Ermelo</v>
          </cell>
          <cell r="F3443">
            <v>10</v>
          </cell>
          <cell r="G3443">
            <v>0</v>
          </cell>
          <cell r="H3443">
            <v>10</v>
          </cell>
          <cell r="I3443">
            <v>0</v>
          </cell>
          <cell r="J3443">
            <v>0</v>
          </cell>
          <cell r="K3443">
            <v>10</v>
          </cell>
        </row>
        <row r="3444">
          <cell r="E3444" t="str">
            <v>Etten-Leur</v>
          </cell>
          <cell r="F3444">
            <v>10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</row>
        <row r="3445">
          <cell r="E3445" t="str">
            <v>Geertruidenberg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</row>
        <row r="3446">
          <cell r="E3446" t="str">
            <v>Geldrop-Mierlo</v>
          </cell>
          <cell r="F3446">
            <v>10</v>
          </cell>
          <cell r="G3446">
            <v>0</v>
          </cell>
          <cell r="H3446">
            <v>10</v>
          </cell>
          <cell r="I3446">
            <v>0</v>
          </cell>
          <cell r="J3446">
            <v>0</v>
          </cell>
          <cell r="K3446">
            <v>10</v>
          </cell>
        </row>
        <row r="3447">
          <cell r="E3447" t="str">
            <v>Gemert-Bakel</v>
          </cell>
          <cell r="F3447">
            <v>10</v>
          </cell>
          <cell r="G3447">
            <v>10</v>
          </cell>
          <cell r="H3447">
            <v>0</v>
          </cell>
          <cell r="I3447">
            <v>0</v>
          </cell>
          <cell r="J3447">
            <v>0</v>
          </cell>
          <cell r="K3447">
            <v>10</v>
          </cell>
        </row>
        <row r="3448">
          <cell r="E3448" t="str">
            <v>Gennep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</row>
        <row r="3449">
          <cell r="E3449" t="str">
            <v>Gilze en Rijen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</row>
        <row r="3450">
          <cell r="E3450" t="str">
            <v>Goeree-Overflakkee</v>
          </cell>
          <cell r="F3450">
            <v>10</v>
          </cell>
          <cell r="G3450">
            <v>10</v>
          </cell>
          <cell r="H3450">
            <v>10</v>
          </cell>
          <cell r="I3450">
            <v>0</v>
          </cell>
          <cell r="J3450">
            <v>10</v>
          </cell>
          <cell r="K3450">
            <v>0</v>
          </cell>
        </row>
        <row r="3451">
          <cell r="E3451" t="str">
            <v>Goes</v>
          </cell>
          <cell r="F3451">
            <v>10</v>
          </cell>
          <cell r="G3451">
            <v>0</v>
          </cell>
          <cell r="H3451">
            <v>10</v>
          </cell>
          <cell r="I3451">
            <v>0</v>
          </cell>
          <cell r="J3451">
            <v>0</v>
          </cell>
          <cell r="K3451">
            <v>10</v>
          </cell>
        </row>
        <row r="3452">
          <cell r="E3452" t="str">
            <v>Goirle</v>
          </cell>
          <cell r="F3452">
            <v>10</v>
          </cell>
          <cell r="G3452">
            <v>0</v>
          </cell>
          <cell r="H3452">
            <v>0</v>
          </cell>
          <cell r="I3452">
            <v>0</v>
          </cell>
          <cell r="J3452">
            <v>10</v>
          </cell>
          <cell r="K3452">
            <v>0</v>
          </cell>
        </row>
        <row r="3453">
          <cell r="E3453" t="str">
            <v>Gooise Meren</v>
          </cell>
          <cell r="F3453">
            <v>20</v>
          </cell>
          <cell r="G3453">
            <v>10</v>
          </cell>
          <cell r="H3453">
            <v>0</v>
          </cell>
          <cell r="I3453">
            <v>0</v>
          </cell>
          <cell r="J3453">
            <v>10</v>
          </cell>
          <cell r="K3453">
            <v>10</v>
          </cell>
        </row>
        <row r="3454">
          <cell r="E3454" t="str">
            <v>Gorinchem</v>
          </cell>
          <cell r="F3454">
            <v>20</v>
          </cell>
          <cell r="G3454">
            <v>10</v>
          </cell>
          <cell r="H3454">
            <v>10</v>
          </cell>
          <cell r="I3454">
            <v>0</v>
          </cell>
          <cell r="J3454">
            <v>10</v>
          </cell>
          <cell r="K3454">
            <v>10</v>
          </cell>
        </row>
        <row r="3455">
          <cell r="E3455" t="str">
            <v>Gouda</v>
          </cell>
          <cell r="F3455">
            <v>30</v>
          </cell>
          <cell r="G3455">
            <v>20</v>
          </cell>
          <cell r="H3455">
            <v>10</v>
          </cell>
          <cell r="I3455">
            <v>0</v>
          </cell>
          <cell r="J3455">
            <v>10</v>
          </cell>
          <cell r="K3455">
            <v>10</v>
          </cell>
        </row>
        <row r="3456">
          <cell r="E3456" t="str">
            <v>Groningen (gemeente)</v>
          </cell>
          <cell r="F3456">
            <v>100</v>
          </cell>
          <cell r="G3456">
            <v>70</v>
          </cell>
          <cell r="H3456">
            <v>30</v>
          </cell>
          <cell r="I3456">
            <v>0</v>
          </cell>
          <cell r="J3456">
            <v>40</v>
          </cell>
          <cell r="K3456">
            <v>60</v>
          </cell>
        </row>
        <row r="3457">
          <cell r="E3457" t="str">
            <v>Gulpen-Wittem</v>
          </cell>
          <cell r="F3457">
            <v>10</v>
          </cell>
          <cell r="G3457">
            <v>10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</row>
        <row r="3458">
          <cell r="E3458" t="str">
            <v>Haaksbergen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</row>
        <row r="3459">
          <cell r="E3459" t="str">
            <v>Haarlem</v>
          </cell>
          <cell r="F3459">
            <v>40</v>
          </cell>
          <cell r="G3459">
            <v>30</v>
          </cell>
          <cell r="H3459">
            <v>10</v>
          </cell>
          <cell r="I3459">
            <v>0</v>
          </cell>
          <cell r="J3459">
            <v>20</v>
          </cell>
          <cell r="K3459">
            <v>30</v>
          </cell>
        </row>
        <row r="3460">
          <cell r="E3460" t="str">
            <v>Haarlemmermeer</v>
          </cell>
          <cell r="F3460">
            <v>30</v>
          </cell>
          <cell r="G3460">
            <v>20</v>
          </cell>
          <cell r="H3460">
            <v>10</v>
          </cell>
          <cell r="I3460">
            <v>0</v>
          </cell>
          <cell r="J3460">
            <v>10</v>
          </cell>
          <cell r="K3460">
            <v>20</v>
          </cell>
        </row>
        <row r="3461">
          <cell r="E3461" t="str">
            <v>Halderberge</v>
          </cell>
          <cell r="F3461">
            <v>10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</row>
        <row r="3462">
          <cell r="E3462" t="str">
            <v>Hardenberg</v>
          </cell>
          <cell r="F3462">
            <v>20</v>
          </cell>
          <cell r="G3462">
            <v>10</v>
          </cell>
          <cell r="H3462">
            <v>10</v>
          </cell>
          <cell r="I3462">
            <v>0</v>
          </cell>
          <cell r="J3462">
            <v>10</v>
          </cell>
          <cell r="K3462">
            <v>10</v>
          </cell>
        </row>
        <row r="3463">
          <cell r="E3463" t="str">
            <v>Harderwijk</v>
          </cell>
          <cell r="F3463">
            <v>20</v>
          </cell>
          <cell r="G3463">
            <v>10</v>
          </cell>
          <cell r="H3463">
            <v>10</v>
          </cell>
          <cell r="I3463">
            <v>0</v>
          </cell>
          <cell r="J3463">
            <v>10</v>
          </cell>
          <cell r="K3463">
            <v>10</v>
          </cell>
        </row>
        <row r="3464">
          <cell r="E3464" t="str">
            <v>Hardinxveld-Giessendam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</row>
        <row r="3465">
          <cell r="E3465" t="str">
            <v>Harlingen</v>
          </cell>
          <cell r="F3465">
            <v>10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</row>
        <row r="3466">
          <cell r="E3466" t="str">
            <v>Hattem</v>
          </cell>
          <cell r="F3466">
            <v>10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10</v>
          </cell>
        </row>
        <row r="3467">
          <cell r="E3467" t="str">
            <v>Heemskerk</v>
          </cell>
          <cell r="F3467">
            <v>10</v>
          </cell>
          <cell r="G3467">
            <v>10</v>
          </cell>
          <cell r="H3467">
            <v>0</v>
          </cell>
          <cell r="I3467">
            <v>0</v>
          </cell>
          <cell r="J3467">
            <v>10</v>
          </cell>
          <cell r="K3467">
            <v>0</v>
          </cell>
        </row>
        <row r="3468">
          <cell r="E3468" t="str">
            <v>Heemstede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</row>
        <row r="3469">
          <cell r="E3469" t="str">
            <v>Heerde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</row>
        <row r="3470">
          <cell r="E3470" t="str">
            <v>Heerenveen</v>
          </cell>
          <cell r="F3470">
            <v>20</v>
          </cell>
          <cell r="G3470">
            <v>10</v>
          </cell>
          <cell r="H3470">
            <v>10</v>
          </cell>
          <cell r="I3470">
            <v>0</v>
          </cell>
          <cell r="J3470">
            <v>10</v>
          </cell>
          <cell r="K3470">
            <v>10</v>
          </cell>
        </row>
        <row r="3471">
          <cell r="E3471" t="str">
            <v>Heerlen</v>
          </cell>
          <cell r="F3471">
            <v>40</v>
          </cell>
          <cell r="G3471">
            <v>20</v>
          </cell>
          <cell r="H3471">
            <v>20</v>
          </cell>
          <cell r="I3471">
            <v>0</v>
          </cell>
          <cell r="J3471">
            <v>20</v>
          </cell>
          <cell r="K3471">
            <v>20</v>
          </cell>
        </row>
        <row r="3472">
          <cell r="E3472" t="str">
            <v>Heeze-Leende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</row>
        <row r="3473">
          <cell r="E3473" t="str">
            <v>Heiloo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</row>
        <row r="3474">
          <cell r="E3474" t="str">
            <v>Hellendoorn</v>
          </cell>
          <cell r="F3474">
            <v>10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</row>
        <row r="3475">
          <cell r="E3475" t="str">
            <v>Helmond</v>
          </cell>
          <cell r="F3475">
            <v>40</v>
          </cell>
          <cell r="G3475">
            <v>10</v>
          </cell>
          <cell r="H3475">
            <v>20</v>
          </cell>
          <cell r="I3475">
            <v>0</v>
          </cell>
          <cell r="J3475">
            <v>20</v>
          </cell>
          <cell r="K3475">
            <v>10</v>
          </cell>
        </row>
        <row r="3476">
          <cell r="E3476" t="str">
            <v>Hendrik-Ido-Ambacht</v>
          </cell>
          <cell r="F3476">
            <v>10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</row>
        <row r="3477">
          <cell r="E3477" t="str">
            <v>Hengelo (O.)</v>
          </cell>
          <cell r="F3477">
            <v>30</v>
          </cell>
          <cell r="G3477">
            <v>20</v>
          </cell>
          <cell r="H3477">
            <v>20</v>
          </cell>
          <cell r="I3477">
            <v>0</v>
          </cell>
          <cell r="J3477">
            <v>20</v>
          </cell>
          <cell r="K3477">
            <v>20</v>
          </cell>
        </row>
        <row r="3478">
          <cell r="E3478" t="str">
            <v>Het Hogeland</v>
          </cell>
          <cell r="F3478">
            <v>10</v>
          </cell>
          <cell r="G3478">
            <v>10</v>
          </cell>
          <cell r="H3478">
            <v>0</v>
          </cell>
          <cell r="I3478">
            <v>0</v>
          </cell>
          <cell r="J3478">
            <v>10</v>
          </cell>
          <cell r="K3478">
            <v>10</v>
          </cell>
        </row>
        <row r="3479">
          <cell r="E3479" t="str">
            <v>Heumen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</row>
        <row r="3480">
          <cell r="E3480" t="str">
            <v>Heusden</v>
          </cell>
          <cell r="F3480">
            <v>10</v>
          </cell>
          <cell r="G3480">
            <v>10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</row>
        <row r="3481">
          <cell r="E3481" t="str">
            <v>Hillegom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</row>
        <row r="3482">
          <cell r="E3482" t="str">
            <v>Hilvarenbeek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</row>
        <row r="3483">
          <cell r="E3483" t="str">
            <v>Hilversum</v>
          </cell>
          <cell r="F3483">
            <v>20</v>
          </cell>
          <cell r="G3483">
            <v>10</v>
          </cell>
          <cell r="H3483">
            <v>10</v>
          </cell>
          <cell r="I3483">
            <v>0</v>
          </cell>
          <cell r="J3483">
            <v>10</v>
          </cell>
          <cell r="K3483">
            <v>10</v>
          </cell>
        </row>
        <row r="3484">
          <cell r="E3484" t="str">
            <v>Hoeksche Waard</v>
          </cell>
          <cell r="F3484">
            <v>10</v>
          </cell>
          <cell r="G3484">
            <v>10</v>
          </cell>
          <cell r="H3484">
            <v>10</v>
          </cell>
          <cell r="I3484">
            <v>0</v>
          </cell>
          <cell r="J3484">
            <v>10</v>
          </cell>
          <cell r="K3484">
            <v>10</v>
          </cell>
        </row>
        <row r="3485">
          <cell r="E3485" t="str">
            <v>Hof van Twente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</row>
        <row r="3486">
          <cell r="E3486" t="str">
            <v>Hollands Kroon</v>
          </cell>
          <cell r="F3486">
            <v>10</v>
          </cell>
          <cell r="G3486">
            <v>0</v>
          </cell>
          <cell r="H3486">
            <v>10</v>
          </cell>
          <cell r="I3486">
            <v>0</v>
          </cell>
          <cell r="J3486">
            <v>0</v>
          </cell>
          <cell r="K3486">
            <v>0</v>
          </cell>
        </row>
        <row r="3487">
          <cell r="E3487" t="str">
            <v>Hoogeveen</v>
          </cell>
          <cell r="F3487">
            <v>20</v>
          </cell>
          <cell r="G3487">
            <v>10</v>
          </cell>
          <cell r="H3487">
            <v>10</v>
          </cell>
          <cell r="I3487">
            <v>0</v>
          </cell>
          <cell r="J3487">
            <v>10</v>
          </cell>
          <cell r="K3487">
            <v>10</v>
          </cell>
        </row>
        <row r="3488">
          <cell r="E3488" t="str">
            <v>Hoorn</v>
          </cell>
          <cell r="F3488">
            <v>20</v>
          </cell>
          <cell r="G3488">
            <v>20</v>
          </cell>
          <cell r="H3488">
            <v>10</v>
          </cell>
          <cell r="I3488">
            <v>0</v>
          </cell>
          <cell r="J3488">
            <v>20</v>
          </cell>
          <cell r="K3488">
            <v>10</v>
          </cell>
        </row>
        <row r="3489">
          <cell r="E3489" t="str">
            <v>Horst aan de Maas</v>
          </cell>
          <cell r="F3489">
            <v>10</v>
          </cell>
          <cell r="G3489">
            <v>10</v>
          </cell>
          <cell r="H3489">
            <v>0</v>
          </cell>
          <cell r="I3489">
            <v>0</v>
          </cell>
          <cell r="J3489">
            <v>10</v>
          </cell>
          <cell r="K3489">
            <v>0</v>
          </cell>
        </row>
        <row r="3490">
          <cell r="E3490" t="str">
            <v>Houten</v>
          </cell>
          <cell r="F3490">
            <v>20</v>
          </cell>
          <cell r="G3490">
            <v>0</v>
          </cell>
          <cell r="H3490">
            <v>10</v>
          </cell>
          <cell r="I3490">
            <v>0</v>
          </cell>
          <cell r="J3490">
            <v>10</v>
          </cell>
          <cell r="K3490">
            <v>10</v>
          </cell>
        </row>
        <row r="3491">
          <cell r="E3491" t="str">
            <v>Huizen</v>
          </cell>
          <cell r="F3491">
            <v>10</v>
          </cell>
          <cell r="G3491">
            <v>10</v>
          </cell>
          <cell r="H3491">
            <v>10</v>
          </cell>
          <cell r="I3491">
            <v>0</v>
          </cell>
          <cell r="J3491">
            <v>10</v>
          </cell>
          <cell r="K3491">
            <v>10</v>
          </cell>
        </row>
        <row r="3492">
          <cell r="E3492" t="str">
            <v>Hulst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</row>
        <row r="3493">
          <cell r="E3493" t="str">
            <v>IJsselstein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</row>
        <row r="3494">
          <cell r="E3494" t="str">
            <v>Kaag en Braassem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</row>
        <row r="3495">
          <cell r="E3495" t="str">
            <v>Kampen</v>
          </cell>
          <cell r="F3495">
            <v>20</v>
          </cell>
          <cell r="G3495">
            <v>10</v>
          </cell>
          <cell r="H3495">
            <v>10</v>
          </cell>
          <cell r="I3495">
            <v>0</v>
          </cell>
          <cell r="J3495">
            <v>10</v>
          </cell>
          <cell r="K3495">
            <v>0</v>
          </cell>
        </row>
        <row r="3496">
          <cell r="E3496" t="str">
            <v>Kapelle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</row>
        <row r="3497">
          <cell r="E3497" t="str">
            <v>Katwijk</v>
          </cell>
          <cell r="F3497">
            <v>10</v>
          </cell>
          <cell r="G3497">
            <v>10</v>
          </cell>
          <cell r="H3497">
            <v>10</v>
          </cell>
          <cell r="I3497">
            <v>0</v>
          </cell>
          <cell r="J3497">
            <v>10</v>
          </cell>
          <cell r="K3497">
            <v>10</v>
          </cell>
        </row>
        <row r="3498">
          <cell r="E3498" t="str">
            <v>Kerkrade</v>
          </cell>
          <cell r="F3498">
            <v>20</v>
          </cell>
          <cell r="G3498">
            <v>10</v>
          </cell>
          <cell r="H3498">
            <v>10</v>
          </cell>
          <cell r="I3498">
            <v>0</v>
          </cell>
          <cell r="J3498">
            <v>10</v>
          </cell>
          <cell r="K3498">
            <v>10</v>
          </cell>
        </row>
        <row r="3499">
          <cell r="E3499" t="str">
            <v>Koggenland</v>
          </cell>
          <cell r="F3499">
            <v>10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</row>
        <row r="3500">
          <cell r="E3500" t="str">
            <v>Krimpen aan den IJssel</v>
          </cell>
          <cell r="F3500">
            <v>20</v>
          </cell>
          <cell r="G3500">
            <v>10</v>
          </cell>
          <cell r="H3500">
            <v>10</v>
          </cell>
          <cell r="I3500">
            <v>0</v>
          </cell>
          <cell r="J3500">
            <v>10</v>
          </cell>
          <cell r="K3500">
            <v>10</v>
          </cell>
        </row>
        <row r="3501">
          <cell r="E3501" t="str">
            <v>Krimpenerwaard</v>
          </cell>
          <cell r="F3501">
            <v>10</v>
          </cell>
          <cell r="G3501">
            <v>0</v>
          </cell>
          <cell r="H3501">
            <v>10</v>
          </cell>
          <cell r="I3501">
            <v>0</v>
          </cell>
          <cell r="J3501">
            <v>10</v>
          </cell>
          <cell r="K3501">
            <v>10</v>
          </cell>
        </row>
        <row r="3502">
          <cell r="E3502" t="str">
            <v>Laarbeek</v>
          </cell>
          <cell r="F3502">
            <v>10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</row>
        <row r="3503">
          <cell r="E3503" t="str">
            <v>Land van Cuijk</v>
          </cell>
          <cell r="F3503">
            <v>20</v>
          </cell>
          <cell r="G3503">
            <v>10</v>
          </cell>
          <cell r="H3503">
            <v>10</v>
          </cell>
          <cell r="I3503">
            <v>0</v>
          </cell>
          <cell r="J3503">
            <v>10</v>
          </cell>
          <cell r="K3503">
            <v>10</v>
          </cell>
        </row>
        <row r="3504">
          <cell r="E3504" t="str">
            <v>Landgraaf</v>
          </cell>
          <cell r="F3504">
            <v>10</v>
          </cell>
          <cell r="G3504">
            <v>0</v>
          </cell>
          <cell r="H3504">
            <v>10</v>
          </cell>
          <cell r="I3504">
            <v>0</v>
          </cell>
          <cell r="J3504">
            <v>10</v>
          </cell>
          <cell r="K3504">
            <v>0</v>
          </cell>
        </row>
        <row r="3505">
          <cell r="E3505" t="str">
            <v>Landsmeer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</row>
        <row r="3506">
          <cell r="E3506" t="str">
            <v>Lansingerland</v>
          </cell>
          <cell r="F3506">
            <v>10</v>
          </cell>
          <cell r="G3506">
            <v>10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</row>
        <row r="3507">
          <cell r="E3507" t="str">
            <v>Laren (NH.)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</row>
        <row r="3508">
          <cell r="E3508" t="str">
            <v>Leeuwarden</v>
          </cell>
          <cell r="F3508">
            <v>80</v>
          </cell>
          <cell r="G3508">
            <v>50</v>
          </cell>
          <cell r="H3508">
            <v>30</v>
          </cell>
          <cell r="I3508">
            <v>0</v>
          </cell>
          <cell r="J3508">
            <v>50</v>
          </cell>
          <cell r="K3508">
            <v>30</v>
          </cell>
        </row>
        <row r="3509">
          <cell r="E3509" t="str">
            <v>Leiden</v>
          </cell>
          <cell r="F3509">
            <v>60</v>
          </cell>
          <cell r="G3509">
            <v>40</v>
          </cell>
          <cell r="H3509">
            <v>20</v>
          </cell>
          <cell r="I3509">
            <v>0</v>
          </cell>
          <cell r="J3509">
            <v>30</v>
          </cell>
          <cell r="K3509">
            <v>30</v>
          </cell>
        </row>
        <row r="3510">
          <cell r="E3510" t="str">
            <v>Leiderdorp</v>
          </cell>
          <cell r="F3510">
            <v>10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</row>
        <row r="3511">
          <cell r="E3511" t="str">
            <v>Leidschendam-Voorburg</v>
          </cell>
          <cell r="F3511">
            <v>20</v>
          </cell>
          <cell r="G3511">
            <v>10</v>
          </cell>
          <cell r="H3511">
            <v>10</v>
          </cell>
          <cell r="I3511">
            <v>0</v>
          </cell>
          <cell r="J3511">
            <v>10</v>
          </cell>
          <cell r="K3511">
            <v>10</v>
          </cell>
        </row>
        <row r="3512">
          <cell r="E3512" t="str">
            <v>Lelystad</v>
          </cell>
          <cell r="F3512">
            <v>40</v>
          </cell>
          <cell r="G3512">
            <v>30</v>
          </cell>
          <cell r="H3512">
            <v>10</v>
          </cell>
          <cell r="I3512">
            <v>0</v>
          </cell>
          <cell r="J3512">
            <v>20</v>
          </cell>
          <cell r="K3512">
            <v>20</v>
          </cell>
        </row>
        <row r="3513">
          <cell r="E3513" t="str">
            <v>Leudal</v>
          </cell>
          <cell r="F3513">
            <v>10</v>
          </cell>
          <cell r="G3513">
            <v>0</v>
          </cell>
          <cell r="H3513">
            <v>10</v>
          </cell>
          <cell r="I3513">
            <v>0</v>
          </cell>
          <cell r="J3513">
            <v>10</v>
          </cell>
          <cell r="K3513">
            <v>0</v>
          </cell>
        </row>
        <row r="3514">
          <cell r="E3514" t="str">
            <v>Leusden</v>
          </cell>
          <cell r="F3514">
            <v>10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</row>
        <row r="3515">
          <cell r="E3515" t="str">
            <v>Lingewaard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</row>
        <row r="3516">
          <cell r="E3516" t="str">
            <v>Lisse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</row>
        <row r="3517">
          <cell r="E3517" t="str">
            <v>Lochem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</row>
        <row r="3518">
          <cell r="E3518" t="str">
            <v>Loon op Zand</v>
          </cell>
          <cell r="F3518">
            <v>10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</row>
        <row r="3519">
          <cell r="E3519" t="str">
            <v>Lopik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</row>
        <row r="3520">
          <cell r="E3520" t="str">
            <v>Losser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</row>
        <row r="3521">
          <cell r="E3521" t="str">
            <v>Maasdriel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</row>
        <row r="3522">
          <cell r="E3522" t="str">
            <v>Maasgouw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</row>
        <row r="3523">
          <cell r="E3523" t="str">
            <v>Maashorst</v>
          </cell>
          <cell r="F3523">
            <v>10</v>
          </cell>
          <cell r="G3523">
            <v>10</v>
          </cell>
          <cell r="H3523">
            <v>10</v>
          </cell>
          <cell r="I3523">
            <v>0</v>
          </cell>
          <cell r="J3523">
            <v>10</v>
          </cell>
          <cell r="K3523">
            <v>0</v>
          </cell>
        </row>
        <row r="3524">
          <cell r="E3524" t="str">
            <v>Maassluis</v>
          </cell>
          <cell r="F3524">
            <v>10</v>
          </cell>
          <cell r="G3524">
            <v>10</v>
          </cell>
          <cell r="H3524">
            <v>0</v>
          </cell>
          <cell r="I3524">
            <v>0</v>
          </cell>
          <cell r="J3524">
            <v>0</v>
          </cell>
          <cell r="K3524">
            <v>10</v>
          </cell>
        </row>
        <row r="3525">
          <cell r="E3525" t="str">
            <v>Maastricht</v>
          </cell>
          <cell r="F3525">
            <v>50</v>
          </cell>
          <cell r="G3525">
            <v>30</v>
          </cell>
          <cell r="H3525">
            <v>20</v>
          </cell>
          <cell r="I3525">
            <v>0</v>
          </cell>
          <cell r="J3525">
            <v>20</v>
          </cell>
          <cell r="K3525">
            <v>30</v>
          </cell>
        </row>
        <row r="3526">
          <cell r="E3526" t="str">
            <v>Medemblik</v>
          </cell>
          <cell r="F3526">
            <v>10</v>
          </cell>
          <cell r="G3526">
            <v>10</v>
          </cell>
          <cell r="H3526">
            <v>10</v>
          </cell>
          <cell r="I3526">
            <v>0</v>
          </cell>
          <cell r="J3526">
            <v>0</v>
          </cell>
          <cell r="K3526">
            <v>10</v>
          </cell>
        </row>
        <row r="3527">
          <cell r="E3527" t="str">
            <v>Meerssen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</row>
        <row r="3528">
          <cell r="E3528" t="str">
            <v>Meierijstad</v>
          </cell>
          <cell r="F3528">
            <v>20</v>
          </cell>
          <cell r="G3528">
            <v>10</v>
          </cell>
          <cell r="H3528">
            <v>10</v>
          </cell>
          <cell r="I3528">
            <v>0</v>
          </cell>
          <cell r="J3528">
            <v>0</v>
          </cell>
          <cell r="K3528">
            <v>10</v>
          </cell>
        </row>
        <row r="3529">
          <cell r="E3529" t="str">
            <v>Meppel</v>
          </cell>
          <cell r="F3529">
            <v>10</v>
          </cell>
          <cell r="G3529">
            <v>10</v>
          </cell>
          <cell r="H3529">
            <v>0</v>
          </cell>
          <cell r="I3529">
            <v>0</v>
          </cell>
          <cell r="J3529">
            <v>10</v>
          </cell>
          <cell r="K3529">
            <v>0</v>
          </cell>
        </row>
        <row r="3530">
          <cell r="E3530" t="str">
            <v>Middelburg (Z.)</v>
          </cell>
          <cell r="F3530">
            <v>20</v>
          </cell>
          <cell r="G3530">
            <v>0</v>
          </cell>
          <cell r="H3530">
            <v>10</v>
          </cell>
          <cell r="I3530">
            <v>0</v>
          </cell>
          <cell r="J3530">
            <v>10</v>
          </cell>
          <cell r="K3530">
            <v>10</v>
          </cell>
        </row>
        <row r="3531">
          <cell r="E3531" t="str">
            <v>Midden-Delfland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</row>
        <row r="3532">
          <cell r="E3532" t="str">
            <v>Midden-Drenthe</v>
          </cell>
          <cell r="F3532">
            <v>10</v>
          </cell>
          <cell r="G3532">
            <v>0</v>
          </cell>
          <cell r="H3532">
            <v>0</v>
          </cell>
          <cell r="I3532">
            <v>0</v>
          </cell>
          <cell r="J3532">
            <v>10</v>
          </cell>
          <cell r="K3532">
            <v>0</v>
          </cell>
        </row>
        <row r="3533">
          <cell r="E3533" t="str">
            <v>Midden-Groningen</v>
          </cell>
          <cell r="F3533">
            <v>40</v>
          </cell>
          <cell r="G3533">
            <v>20</v>
          </cell>
          <cell r="H3533">
            <v>20</v>
          </cell>
          <cell r="I3533">
            <v>0</v>
          </cell>
          <cell r="J3533">
            <v>20</v>
          </cell>
          <cell r="K3533">
            <v>20</v>
          </cell>
        </row>
        <row r="3534">
          <cell r="E3534" t="str">
            <v>Moerdijk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</row>
        <row r="3535">
          <cell r="E3535" t="str">
            <v>Molenlanden</v>
          </cell>
          <cell r="F3535">
            <v>10</v>
          </cell>
          <cell r="G3535">
            <v>0</v>
          </cell>
          <cell r="H3535">
            <v>10</v>
          </cell>
          <cell r="I3535">
            <v>0</v>
          </cell>
          <cell r="J3535">
            <v>10</v>
          </cell>
          <cell r="K3535">
            <v>10</v>
          </cell>
        </row>
        <row r="3536">
          <cell r="E3536" t="str">
            <v>Montferland</v>
          </cell>
          <cell r="F3536">
            <v>10</v>
          </cell>
          <cell r="G3536">
            <v>10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</row>
        <row r="3537">
          <cell r="E3537" t="str">
            <v>Montfoort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</row>
        <row r="3538">
          <cell r="E3538" t="str">
            <v>Mook en Middelaar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</row>
        <row r="3539">
          <cell r="E3539" t="str">
            <v>Neder-Betuwe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</row>
        <row r="3540">
          <cell r="E3540" t="str">
            <v>Nederweert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</row>
        <row r="3541">
          <cell r="E3541" t="str">
            <v>Nieuwegein</v>
          </cell>
          <cell r="F3541">
            <v>20</v>
          </cell>
          <cell r="G3541">
            <v>10</v>
          </cell>
          <cell r="H3541">
            <v>0</v>
          </cell>
          <cell r="I3541">
            <v>0</v>
          </cell>
          <cell r="J3541">
            <v>10</v>
          </cell>
          <cell r="K3541">
            <v>10</v>
          </cell>
        </row>
        <row r="3542">
          <cell r="E3542" t="str">
            <v>Nieuwkoop</v>
          </cell>
          <cell r="F3542">
            <v>10</v>
          </cell>
          <cell r="G3542">
            <v>10</v>
          </cell>
          <cell r="H3542">
            <v>0</v>
          </cell>
          <cell r="I3542">
            <v>0</v>
          </cell>
          <cell r="J3542">
            <v>0</v>
          </cell>
          <cell r="K3542">
            <v>10</v>
          </cell>
        </row>
        <row r="3543">
          <cell r="E3543" t="str">
            <v>Nijkerk</v>
          </cell>
          <cell r="F3543">
            <v>10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</row>
        <row r="3544">
          <cell r="E3544" t="str">
            <v>Nijmegen</v>
          </cell>
          <cell r="F3544">
            <v>90</v>
          </cell>
          <cell r="G3544">
            <v>60</v>
          </cell>
          <cell r="H3544">
            <v>30</v>
          </cell>
          <cell r="I3544">
            <v>0</v>
          </cell>
          <cell r="J3544">
            <v>40</v>
          </cell>
          <cell r="K3544">
            <v>50</v>
          </cell>
        </row>
        <row r="3545">
          <cell r="E3545" t="str">
            <v>Nissewaard</v>
          </cell>
          <cell r="F3545">
            <v>20</v>
          </cell>
          <cell r="G3545">
            <v>10</v>
          </cell>
          <cell r="H3545">
            <v>10</v>
          </cell>
          <cell r="I3545">
            <v>0</v>
          </cell>
          <cell r="J3545">
            <v>10</v>
          </cell>
          <cell r="K3545">
            <v>10</v>
          </cell>
        </row>
        <row r="3546">
          <cell r="E3546" t="str">
            <v>Noardeast-Fryslân</v>
          </cell>
          <cell r="F3546">
            <v>10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</row>
        <row r="3547">
          <cell r="E3547" t="str">
            <v>Noord-Beveland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</row>
        <row r="3548">
          <cell r="E3548" t="str">
            <v>Noordenveld</v>
          </cell>
          <cell r="F3548">
            <v>10</v>
          </cell>
          <cell r="G3548">
            <v>10</v>
          </cell>
          <cell r="H3548">
            <v>0</v>
          </cell>
          <cell r="I3548">
            <v>0</v>
          </cell>
          <cell r="J3548">
            <v>0</v>
          </cell>
          <cell r="K3548">
            <v>10</v>
          </cell>
        </row>
        <row r="3549">
          <cell r="E3549" t="str">
            <v>Noordoostpolder</v>
          </cell>
          <cell r="F3549">
            <v>20</v>
          </cell>
          <cell r="G3549">
            <v>10</v>
          </cell>
          <cell r="H3549">
            <v>10</v>
          </cell>
          <cell r="I3549">
            <v>0</v>
          </cell>
          <cell r="J3549">
            <v>10</v>
          </cell>
          <cell r="K3549">
            <v>10</v>
          </cell>
        </row>
        <row r="3550">
          <cell r="E3550" t="str">
            <v>Noordwijk</v>
          </cell>
          <cell r="F3550">
            <v>10</v>
          </cell>
          <cell r="G3550">
            <v>0</v>
          </cell>
          <cell r="H3550">
            <v>10</v>
          </cell>
          <cell r="I3550">
            <v>0</v>
          </cell>
          <cell r="J3550">
            <v>0</v>
          </cell>
          <cell r="K3550">
            <v>10</v>
          </cell>
        </row>
        <row r="3551">
          <cell r="E3551" t="str">
            <v>Nuenen, Gerwen en Nederwetten</v>
          </cell>
          <cell r="F3551">
            <v>10</v>
          </cell>
          <cell r="G3551">
            <v>10</v>
          </cell>
          <cell r="H3551">
            <v>0</v>
          </cell>
          <cell r="I3551">
            <v>0</v>
          </cell>
          <cell r="J3551">
            <v>10</v>
          </cell>
          <cell r="K3551">
            <v>0</v>
          </cell>
        </row>
        <row r="3552">
          <cell r="E3552" t="str">
            <v>Nunspeet</v>
          </cell>
          <cell r="F3552">
            <v>10</v>
          </cell>
          <cell r="G3552">
            <v>0</v>
          </cell>
          <cell r="H3552">
            <v>0</v>
          </cell>
          <cell r="I3552">
            <v>0</v>
          </cell>
          <cell r="J3552">
            <v>10</v>
          </cell>
          <cell r="K3552">
            <v>0</v>
          </cell>
        </row>
        <row r="3553">
          <cell r="E3553" t="str">
            <v>Oegstgeest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</row>
        <row r="3554">
          <cell r="E3554" t="str">
            <v>Oirschot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</row>
        <row r="3555">
          <cell r="E3555" t="str">
            <v>Oisterwijk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</row>
        <row r="3556">
          <cell r="E3556" t="str">
            <v>Oldambt</v>
          </cell>
          <cell r="F3556">
            <v>10</v>
          </cell>
          <cell r="G3556">
            <v>10</v>
          </cell>
          <cell r="H3556">
            <v>10</v>
          </cell>
          <cell r="I3556">
            <v>0</v>
          </cell>
          <cell r="J3556">
            <v>10</v>
          </cell>
          <cell r="K3556">
            <v>10</v>
          </cell>
        </row>
        <row r="3557">
          <cell r="E3557" t="str">
            <v>Oldebroek</v>
          </cell>
          <cell r="F3557">
            <v>10</v>
          </cell>
          <cell r="G3557">
            <v>10</v>
          </cell>
          <cell r="H3557">
            <v>0</v>
          </cell>
          <cell r="I3557">
            <v>0</v>
          </cell>
          <cell r="J3557">
            <v>0</v>
          </cell>
          <cell r="K3557">
            <v>10</v>
          </cell>
        </row>
        <row r="3558">
          <cell r="E3558" t="str">
            <v>Oldenzaal</v>
          </cell>
          <cell r="F3558">
            <v>10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</row>
        <row r="3559">
          <cell r="E3559" t="str">
            <v>Olst-Wijhe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</row>
        <row r="3560">
          <cell r="E3560" t="str">
            <v>Ommen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</row>
        <row r="3561">
          <cell r="E3561" t="str">
            <v>Oost Gelre</v>
          </cell>
          <cell r="F3561">
            <v>10</v>
          </cell>
          <cell r="G3561">
            <v>0</v>
          </cell>
          <cell r="H3561">
            <v>10</v>
          </cell>
          <cell r="I3561">
            <v>0</v>
          </cell>
          <cell r="J3561">
            <v>0</v>
          </cell>
          <cell r="K3561">
            <v>0</v>
          </cell>
        </row>
        <row r="3562">
          <cell r="E3562" t="str">
            <v>Oosterhout</v>
          </cell>
          <cell r="F3562">
            <v>10</v>
          </cell>
          <cell r="G3562">
            <v>10</v>
          </cell>
          <cell r="H3562">
            <v>10</v>
          </cell>
          <cell r="I3562">
            <v>0</v>
          </cell>
          <cell r="J3562">
            <v>0</v>
          </cell>
          <cell r="K3562">
            <v>10</v>
          </cell>
        </row>
        <row r="3563">
          <cell r="E3563" t="str">
            <v>Ooststellingwerf</v>
          </cell>
          <cell r="F3563">
            <v>10</v>
          </cell>
          <cell r="G3563">
            <v>10</v>
          </cell>
          <cell r="H3563">
            <v>0</v>
          </cell>
          <cell r="I3563">
            <v>0</v>
          </cell>
          <cell r="J3563">
            <v>0</v>
          </cell>
          <cell r="K3563">
            <v>10</v>
          </cell>
        </row>
        <row r="3564">
          <cell r="E3564" t="str">
            <v>Oostzaan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</row>
        <row r="3565">
          <cell r="E3565" t="str">
            <v>Opmeer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</row>
        <row r="3566">
          <cell r="E3566" t="str">
            <v>Opsterland</v>
          </cell>
          <cell r="F3566">
            <v>10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10</v>
          </cell>
        </row>
        <row r="3567">
          <cell r="E3567" t="str">
            <v>Oss</v>
          </cell>
          <cell r="F3567">
            <v>30</v>
          </cell>
          <cell r="G3567">
            <v>20</v>
          </cell>
          <cell r="H3567">
            <v>20</v>
          </cell>
          <cell r="I3567">
            <v>0</v>
          </cell>
          <cell r="J3567">
            <v>10</v>
          </cell>
          <cell r="K3567">
            <v>20</v>
          </cell>
        </row>
        <row r="3568">
          <cell r="E3568" t="str">
            <v>Oude IJsselstreek</v>
          </cell>
          <cell r="F3568">
            <v>10</v>
          </cell>
          <cell r="G3568">
            <v>10</v>
          </cell>
          <cell r="H3568">
            <v>0</v>
          </cell>
          <cell r="I3568">
            <v>0</v>
          </cell>
          <cell r="J3568">
            <v>10</v>
          </cell>
          <cell r="K3568">
            <v>10</v>
          </cell>
        </row>
        <row r="3569">
          <cell r="E3569" t="str">
            <v>Ouder-Amstel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</row>
        <row r="3570">
          <cell r="E3570" t="str">
            <v>Oudewater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</row>
        <row r="3571">
          <cell r="E3571" t="str">
            <v>Overbetuwe</v>
          </cell>
          <cell r="F3571">
            <v>10</v>
          </cell>
          <cell r="G3571">
            <v>0</v>
          </cell>
          <cell r="H3571">
            <v>10</v>
          </cell>
          <cell r="I3571">
            <v>0</v>
          </cell>
          <cell r="J3571">
            <v>0</v>
          </cell>
          <cell r="K3571">
            <v>10</v>
          </cell>
        </row>
        <row r="3572">
          <cell r="E3572" t="str">
            <v>Papendrecht</v>
          </cell>
          <cell r="F3572">
            <v>10</v>
          </cell>
          <cell r="G3572">
            <v>10</v>
          </cell>
          <cell r="H3572">
            <v>0</v>
          </cell>
          <cell r="I3572">
            <v>0</v>
          </cell>
          <cell r="J3572">
            <v>10</v>
          </cell>
          <cell r="K3572">
            <v>0</v>
          </cell>
        </row>
        <row r="3573">
          <cell r="E3573" t="str">
            <v>Peel en Maas</v>
          </cell>
          <cell r="F3573">
            <v>10</v>
          </cell>
          <cell r="G3573">
            <v>0</v>
          </cell>
          <cell r="H3573">
            <v>10</v>
          </cell>
          <cell r="I3573">
            <v>0</v>
          </cell>
          <cell r="J3573">
            <v>10</v>
          </cell>
          <cell r="K3573">
            <v>0</v>
          </cell>
        </row>
        <row r="3574">
          <cell r="E3574" t="str">
            <v>Pekela</v>
          </cell>
          <cell r="F3574">
            <v>10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</row>
        <row r="3575">
          <cell r="E3575" t="str">
            <v>Pijnacker-Nootdorp</v>
          </cell>
          <cell r="F3575">
            <v>10</v>
          </cell>
          <cell r="G3575">
            <v>10</v>
          </cell>
          <cell r="H3575">
            <v>0</v>
          </cell>
          <cell r="I3575">
            <v>0</v>
          </cell>
          <cell r="J3575">
            <v>0</v>
          </cell>
          <cell r="K3575">
            <v>10</v>
          </cell>
        </row>
        <row r="3576">
          <cell r="E3576" t="str">
            <v>Purmerend</v>
          </cell>
          <cell r="F3576">
            <v>20</v>
          </cell>
          <cell r="G3576">
            <v>10</v>
          </cell>
          <cell r="H3576">
            <v>10</v>
          </cell>
          <cell r="I3576">
            <v>0</v>
          </cell>
          <cell r="J3576">
            <v>10</v>
          </cell>
          <cell r="K3576">
            <v>10</v>
          </cell>
        </row>
        <row r="3577">
          <cell r="E3577" t="str">
            <v>Putten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</row>
        <row r="3578">
          <cell r="E3578" t="str">
            <v>Raalte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</row>
        <row r="3579">
          <cell r="E3579" t="str">
            <v>Reimerswaal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</row>
        <row r="3580">
          <cell r="E3580" t="str">
            <v>Renkum</v>
          </cell>
          <cell r="F3580">
            <v>10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</row>
        <row r="3581">
          <cell r="E3581" t="str">
            <v>Renswoude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</row>
        <row r="3582">
          <cell r="E3582" t="str">
            <v>Reusel-De Mierden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</row>
        <row r="3583">
          <cell r="E3583" t="str">
            <v>Rheden</v>
          </cell>
          <cell r="F3583">
            <v>20</v>
          </cell>
          <cell r="G3583">
            <v>10</v>
          </cell>
          <cell r="H3583">
            <v>10</v>
          </cell>
          <cell r="I3583">
            <v>0</v>
          </cell>
          <cell r="J3583">
            <v>10</v>
          </cell>
          <cell r="K3583">
            <v>10</v>
          </cell>
        </row>
        <row r="3584">
          <cell r="E3584" t="str">
            <v>Rhenen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</row>
        <row r="3585">
          <cell r="E3585" t="str">
            <v>Ridderkerk</v>
          </cell>
          <cell r="F3585">
            <v>10</v>
          </cell>
          <cell r="G3585">
            <v>10</v>
          </cell>
          <cell r="H3585">
            <v>10</v>
          </cell>
          <cell r="I3585">
            <v>0</v>
          </cell>
          <cell r="J3585">
            <v>10</v>
          </cell>
          <cell r="K3585">
            <v>10</v>
          </cell>
        </row>
        <row r="3586">
          <cell r="E3586" t="str">
            <v>Rijssen-Holten</v>
          </cell>
          <cell r="F3586">
            <v>10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</row>
        <row r="3587">
          <cell r="E3587" t="str">
            <v>Rijswijk (ZH.)</v>
          </cell>
          <cell r="F3587">
            <v>20</v>
          </cell>
          <cell r="G3587">
            <v>10</v>
          </cell>
          <cell r="H3587">
            <v>10</v>
          </cell>
          <cell r="I3587">
            <v>0</v>
          </cell>
          <cell r="J3587">
            <v>10</v>
          </cell>
          <cell r="K3587">
            <v>10</v>
          </cell>
        </row>
        <row r="3588">
          <cell r="E3588" t="str">
            <v>Roerdalen</v>
          </cell>
          <cell r="F3588">
            <v>10</v>
          </cell>
          <cell r="G3588">
            <v>10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</row>
        <row r="3589">
          <cell r="E3589" t="str">
            <v>Roermond</v>
          </cell>
          <cell r="F3589">
            <v>20</v>
          </cell>
          <cell r="G3589">
            <v>10</v>
          </cell>
          <cell r="H3589">
            <v>0</v>
          </cell>
          <cell r="I3589">
            <v>0</v>
          </cell>
          <cell r="J3589">
            <v>10</v>
          </cell>
          <cell r="K3589">
            <v>10</v>
          </cell>
        </row>
        <row r="3590">
          <cell r="E3590" t="str">
            <v>Roosendaal</v>
          </cell>
          <cell r="F3590">
            <v>20</v>
          </cell>
          <cell r="G3590">
            <v>10</v>
          </cell>
          <cell r="H3590">
            <v>10</v>
          </cell>
          <cell r="I3590">
            <v>0</v>
          </cell>
          <cell r="J3590">
            <v>10</v>
          </cell>
          <cell r="K3590">
            <v>20</v>
          </cell>
        </row>
        <row r="3591">
          <cell r="E3591" t="str">
            <v>Rotterdam</v>
          </cell>
          <cell r="F3591">
            <v>300</v>
          </cell>
          <cell r="G3591">
            <v>200</v>
          </cell>
          <cell r="H3591">
            <v>110</v>
          </cell>
          <cell r="I3591">
            <v>0</v>
          </cell>
          <cell r="J3591">
            <v>120</v>
          </cell>
          <cell r="K3591">
            <v>190</v>
          </cell>
        </row>
        <row r="3592">
          <cell r="E3592" t="str">
            <v>Rozendaal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</row>
        <row r="3593">
          <cell r="E3593" t="str">
            <v>Rucphen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</row>
        <row r="3594">
          <cell r="E3594" t="str">
            <v>Schagen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</row>
        <row r="3595">
          <cell r="E3595" t="str">
            <v>Scherpenzeel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</row>
        <row r="3596">
          <cell r="E3596" t="str">
            <v>Schiedam</v>
          </cell>
          <cell r="F3596">
            <v>40</v>
          </cell>
          <cell r="G3596">
            <v>20</v>
          </cell>
          <cell r="H3596">
            <v>20</v>
          </cell>
          <cell r="I3596">
            <v>0</v>
          </cell>
          <cell r="J3596">
            <v>20</v>
          </cell>
          <cell r="K3596">
            <v>20</v>
          </cell>
        </row>
        <row r="3597">
          <cell r="E3597" t="str">
            <v>Schiermonnikoog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</row>
        <row r="3598">
          <cell r="E3598" t="str">
            <v>Schouwen-Duiveland</v>
          </cell>
          <cell r="F3598">
            <v>10</v>
          </cell>
          <cell r="G3598">
            <v>10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</row>
        <row r="3599">
          <cell r="E3599" t="str">
            <v>'s-Gravenhage (gemeente)</v>
          </cell>
          <cell r="F3599">
            <v>190</v>
          </cell>
          <cell r="G3599">
            <v>110</v>
          </cell>
          <cell r="H3599">
            <v>70</v>
          </cell>
          <cell r="I3599">
            <v>0</v>
          </cell>
          <cell r="J3599">
            <v>70</v>
          </cell>
          <cell r="K3599">
            <v>120</v>
          </cell>
        </row>
        <row r="3600">
          <cell r="E3600" t="str">
            <v>'s-Hertogenbosch</v>
          </cell>
          <cell r="F3600">
            <v>50</v>
          </cell>
          <cell r="G3600">
            <v>30</v>
          </cell>
          <cell r="H3600">
            <v>20</v>
          </cell>
          <cell r="I3600">
            <v>0</v>
          </cell>
          <cell r="J3600">
            <v>30</v>
          </cell>
          <cell r="K3600">
            <v>20</v>
          </cell>
        </row>
        <row r="3601">
          <cell r="E3601" t="str">
            <v>Simpelveld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</row>
        <row r="3602">
          <cell r="E3602" t="str">
            <v>Sint-Michielsgestel</v>
          </cell>
          <cell r="F3602">
            <v>10</v>
          </cell>
          <cell r="G3602">
            <v>0</v>
          </cell>
          <cell r="H3602">
            <v>10</v>
          </cell>
          <cell r="I3602">
            <v>0</v>
          </cell>
          <cell r="J3602">
            <v>0</v>
          </cell>
          <cell r="K3602">
            <v>0</v>
          </cell>
        </row>
        <row r="3603">
          <cell r="E3603" t="str">
            <v>Sittard-Geleen</v>
          </cell>
          <cell r="F3603">
            <v>30</v>
          </cell>
          <cell r="G3603">
            <v>20</v>
          </cell>
          <cell r="H3603">
            <v>10</v>
          </cell>
          <cell r="I3603">
            <v>0</v>
          </cell>
          <cell r="J3603">
            <v>20</v>
          </cell>
          <cell r="K3603">
            <v>10</v>
          </cell>
        </row>
        <row r="3604">
          <cell r="E3604" t="str">
            <v>Sliedrecht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</row>
        <row r="3605">
          <cell r="E3605" t="str">
            <v>Sluis</v>
          </cell>
          <cell r="F3605">
            <v>10</v>
          </cell>
          <cell r="G3605">
            <v>0</v>
          </cell>
          <cell r="H3605">
            <v>10</v>
          </cell>
          <cell r="I3605">
            <v>0</v>
          </cell>
          <cell r="J3605">
            <v>0</v>
          </cell>
          <cell r="K3605">
            <v>0</v>
          </cell>
        </row>
        <row r="3606">
          <cell r="E3606" t="str">
            <v>Smallingerland</v>
          </cell>
          <cell r="F3606">
            <v>30</v>
          </cell>
          <cell r="G3606">
            <v>10</v>
          </cell>
          <cell r="H3606">
            <v>10</v>
          </cell>
          <cell r="I3606">
            <v>0</v>
          </cell>
          <cell r="J3606">
            <v>10</v>
          </cell>
          <cell r="K3606">
            <v>10</v>
          </cell>
        </row>
        <row r="3607">
          <cell r="E3607" t="str">
            <v>Soest</v>
          </cell>
          <cell r="F3607">
            <v>10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10</v>
          </cell>
        </row>
        <row r="3608">
          <cell r="E3608" t="str">
            <v>Someren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</row>
        <row r="3609">
          <cell r="E3609" t="str">
            <v>Son en Breugel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</row>
        <row r="3610">
          <cell r="E3610" t="str">
            <v>Stadskanaal</v>
          </cell>
          <cell r="F3610">
            <v>20</v>
          </cell>
          <cell r="G3610">
            <v>10</v>
          </cell>
          <cell r="H3610">
            <v>10</v>
          </cell>
          <cell r="I3610">
            <v>0</v>
          </cell>
          <cell r="J3610">
            <v>20</v>
          </cell>
          <cell r="K3610">
            <v>0</v>
          </cell>
        </row>
        <row r="3611">
          <cell r="E3611" t="str">
            <v>Staphorst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</row>
        <row r="3612">
          <cell r="E3612" t="str">
            <v>Stede Broec</v>
          </cell>
          <cell r="F3612">
            <v>10</v>
          </cell>
          <cell r="G3612">
            <v>10</v>
          </cell>
          <cell r="H3612">
            <v>10</v>
          </cell>
          <cell r="I3612">
            <v>0</v>
          </cell>
          <cell r="J3612">
            <v>10</v>
          </cell>
          <cell r="K3612">
            <v>0</v>
          </cell>
        </row>
        <row r="3613">
          <cell r="E3613" t="str">
            <v>Steenbergen</v>
          </cell>
          <cell r="F3613">
            <v>10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</row>
        <row r="3614">
          <cell r="E3614" t="str">
            <v>Steenwijkerland</v>
          </cell>
          <cell r="F3614">
            <v>10</v>
          </cell>
          <cell r="G3614">
            <v>0</v>
          </cell>
          <cell r="H3614">
            <v>10</v>
          </cell>
          <cell r="I3614">
            <v>0</v>
          </cell>
          <cell r="J3614">
            <v>10</v>
          </cell>
          <cell r="K3614">
            <v>0</v>
          </cell>
        </row>
        <row r="3615">
          <cell r="E3615" t="str">
            <v>Stein (L.)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</row>
        <row r="3616">
          <cell r="E3616" t="str">
            <v>Stichtse Vecht</v>
          </cell>
          <cell r="F3616">
            <v>10</v>
          </cell>
          <cell r="G3616">
            <v>10</v>
          </cell>
          <cell r="H3616">
            <v>10</v>
          </cell>
          <cell r="I3616">
            <v>0</v>
          </cell>
          <cell r="J3616">
            <v>0</v>
          </cell>
          <cell r="K3616">
            <v>10</v>
          </cell>
        </row>
        <row r="3617">
          <cell r="E3617" t="str">
            <v>Súdwest-Fryslân</v>
          </cell>
          <cell r="F3617">
            <v>30</v>
          </cell>
          <cell r="G3617">
            <v>20</v>
          </cell>
          <cell r="H3617">
            <v>20</v>
          </cell>
          <cell r="I3617">
            <v>0</v>
          </cell>
          <cell r="J3617">
            <v>20</v>
          </cell>
          <cell r="K3617">
            <v>20</v>
          </cell>
        </row>
        <row r="3618">
          <cell r="E3618" t="str">
            <v>Terneuzen</v>
          </cell>
          <cell r="F3618">
            <v>20</v>
          </cell>
          <cell r="G3618">
            <v>10</v>
          </cell>
          <cell r="H3618">
            <v>20</v>
          </cell>
          <cell r="I3618">
            <v>0</v>
          </cell>
          <cell r="J3618">
            <v>10</v>
          </cell>
          <cell r="K3618">
            <v>20</v>
          </cell>
        </row>
        <row r="3619">
          <cell r="E3619" t="str">
            <v>Terschelling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</row>
        <row r="3620">
          <cell r="E3620" t="str">
            <v>Texel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</row>
        <row r="3621">
          <cell r="E3621" t="str">
            <v>Teylingen</v>
          </cell>
          <cell r="F3621">
            <v>10</v>
          </cell>
          <cell r="G3621">
            <v>10</v>
          </cell>
          <cell r="H3621">
            <v>0</v>
          </cell>
          <cell r="I3621">
            <v>0</v>
          </cell>
          <cell r="J3621">
            <v>10</v>
          </cell>
          <cell r="K3621">
            <v>0</v>
          </cell>
        </row>
        <row r="3622">
          <cell r="E3622" t="str">
            <v>Tholen</v>
          </cell>
          <cell r="F3622">
            <v>10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</row>
        <row r="3623">
          <cell r="E3623" t="str">
            <v>Tiel</v>
          </cell>
          <cell r="F3623">
            <v>20</v>
          </cell>
          <cell r="G3623">
            <v>10</v>
          </cell>
          <cell r="H3623">
            <v>0</v>
          </cell>
          <cell r="I3623">
            <v>0</v>
          </cell>
          <cell r="J3623">
            <v>0</v>
          </cell>
          <cell r="K3623">
            <v>10</v>
          </cell>
        </row>
        <row r="3624">
          <cell r="E3624" t="str">
            <v>Tilburg</v>
          </cell>
          <cell r="F3624">
            <v>80</v>
          </cell>
          <cell r="G3624">
            <v>60</v>
          </cell>
          <cell r="H3624">
            <v>30</v>
          </cell>
          <cell r="I3624">
            <v>0</v>
          </cell>
          <cell r="J3624">
            <v>40</v>
          </cell>
          <cell r="K3624">
            <v>50</v>
          </cell>
        </row>
        <row r="3625">
          <cell r="E3625" t="str">
            <v>Tubbergen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</row>
        <row r="3626">
          <cell r="E3626" t="str">
            <v>Twenterand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</row>
        <row r="3627">
          <cell r="E3627" t="str">
            <v>Tynaarlo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</row>
        <row r="3628">
          <cell r="E3628" t="str">
            <v>Tytsjerksteradiel</v>
          </cell>
          <cell r="F3628">
            <v>10</v>
          </cell>
          <cell r="G3628">
            <v>10</v>
          </cell>
          <cell r="H3628">
            <v>0</v>
          </cell>
          <cell r="I3628">
            <v>0</v>
          </cell>
          <cell r="J3628">
            <v>10</v>
          </cell>
          <cell r="K3628">
            <v>0</v>
          </cell>
        </row>
        <row r="3629">
          <cell r="E3629" t="str">
            <v>Uitgeest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</row>
        <row r="3630">
          <cell r="E3630" t="str">
            <v>Uithoorn</v>
          </cell>
          <cell r="F3630">
            <v>10</v>
          </cell>
          <cell r="G3630">
            <v>10</v>
          </cell>
          <cell r="H3630">
            <v>10</v>
          </cell>
          <cell r="I3630">
            <v>0</v>
          </cell>
          <cell r="J3630">
            <v>10</v>
          </cell>
          <cell r="K3630">
            <v>10</v>
          </cell>
        </row>
        <row r="3631">
          <cell r="E3631" t="str">
            <v>Urk</v>
          </cell>
          <cell r="F3631">
            <v>10</v>
          </cell>
          <cell r="G3631">
            <v>10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</row>
        <row r="3632">
          <cell r="E3632" t="str">
            <v>Utrecht (gemeente)</v>
          </cell>
          <cell r="F3632">
            <v>140</v>
          </cell>
          <cell r="G3632">
            <v>90</v>
          </cell>
          <cell r="H3632">
            <v>50</v>
          </cell>
          <cell r="I3632">
            <v>0</v>
          </cell>
          <cell r="J3632">
            <v>50</v>
          </cell>
          <cell r="K3632">
            <v>90</v>
          </cell>
        </row>
        <row r="3633">
          <cell r="E3633" t="str">
            <v>Utrechtse Heuvelrug</v>
          </cell>
          <cell r="F3633">
            <v>10</v>
          </cell>
          <cell r="G3633">
            <v>0</v>
          </cell>
          <cell r="H3633">
            <v>10</v>
          </cell>
          <cell r="I3633">
            <v>0</v>
          </cell>
          <cell r="J3633">
            <v>0</v>
          </cell>
          <cell r="K3633">
            <v>10</v>
          </cell>
        </row>
        <row r="3634">
          <cell r="E3634" t="str">
            <v>Vaals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</row>
        <row r="3635">
          <cell r="E3635" t="str">
            <v>Valkenburg aan de Geul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</row>
        <row r="3636">
          <cell r="E3636" t="str">
            <v>Valkenswaard</v>
          </cell>
          <cell r="F3636">
            <v>10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</row>
        <row r="3637">
          <cell r="E3637" t="str">
            <v>Veendam</v>
          </cell>
          <cell r="F3637">
            <v>10</v>
          </cell>
          <cell r="G3637">
            <v>0</v>
          </cell>
          <cell r="H3637">
            <v>10</v>
          </cell>
          <cell r="I3637">
            <v>0</v>
          </cell>
          <cell r="J3637">
            <v>10</v>
          </cell>
          <cell r="K3637">
            <v>0</v>
          </cell>
        </row>
        <row r="3638">
          <cell r="E3638" t="str">
            <v>Veenendaal</v>
          </cell>
          <cell r="F3638">
            <v>30</v>
          </cell>
          <cell r="G3638">
            <v>10</v>
          </cell>
          <cell r="H3638">
            <v>20</v>
          </cell>
          <cell r="I3638">
            <v>0</v>
          </cell>
          <cell r="J3638">
            <v>20</v>
          </cell>
          <cell r="K3638">
            <v>10</v>
          </cell>
        </row>
        <row r="3639">
          <cell r="E3639" t="str">
            <v>Veere</v>
          </cell>
          <cell r="F3639">
            <v>10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</row>
        <row r="3640">
          <cell r="E3640" t="str">
            <v>Veldhoven</v>
          </cell>
          <cell r="F3640">
            <v>20</v>
          </cell>
          <cell r="G3640">
            <v>10</v>
          </cell>
          <cell r="H3640">
            <v>10</v>
          </cell>
          <cell r="I3640">
            <v>0</v>
          </cell>
          <cell r="J3640">
            <v>10</v>
          </cell>
          <cell r="K3640">
            <v>10</v>
          </cell>
        </row>
        <row r="3641">
          <cell r="E3641" t="str">
            <v>Velsen</v>
          </cell>
          <cell r="F3641">
            <v>20</v>
          </cell>
          <cell r="G3641">
            <v>20</v>
          </cell>
          <cell r="H3641">
            <v>10</v>
          </cell>
          <cell r="I3641">
            <v>0</v>
          </cell>
          <cell r="J3641">
            <v>10</v>
          </cell>
          <cell r="K3641">
            <v>10</v>
          </cell>
        </row>
        <row r="3642">
          <cell r="E3642" t="str">
            <v>Venlo</v>
          </cell>
          <cell r="F3642">
            <v>50</v>
          </cell>
          <cell r="G3642">
            <v>30</v>
          </cell>
          <cell r="H3642">
            <v>20</v>
          </cell>
          <cell r="I3642">
            <v>0</v>
          </cell>
          <cell r="J3642">
            <v>20</v>
          </cell>
          <cell r="K3642">
            <v>30</v>
          </cell>
        </row>
        <row r="3643">
          <cell r="E3643" t="str">
            <v>Venray</v>
          </cell>
          <cell r="F3643">
            <v>20</v>
          </cell>
          <cell r="G3643">
            <v>10</v>
          </cell>
          <cell r="H3643">
            <v>10</v>
          </cell>
          <cell r="I3643">
            <v>0</v>
          </cell>
          <cell r="J3643">
            <v>10</v>
          </cell>
          <cell r="K3643">
            <v>10</v>
          </cell>
        </row>
        <row r="3644">
          <cell r="E3644" t="str">
            <v>Vijfheerenlanden</v>
          </cell>
          <cell r="F3644">
            <v>10</v>
          </cell>
          <cell r="G3644">
            <v>10</v>
          </cell>
          <cell r="H3644">
            <v>10</v>
          </cell>
          <cell r="I3644">
            <v>0</v>
          </cell>
          <cell r="J3644">
            <v>10</v>
          </cell>
          <cell r="K3644">
            <v>0</v>
          </cell>
        </row>
        <row r="3645">
          <cell r="E3645" t="str">
            <v>Vlaardingen</v>
          </cell>
          <cell r="F3645">
            <v>30</v>
          </cell>
          <cell r="G3645">
            <v>20</v>
          </cell>
          <cell r="H3645">
            <v>10</v>
          </cell>
          <cell r="I3645">
            <v>0</v>
          </cell>
          <cell r="J3645">
            <v>20</v>
          </cell>
          <cell r="K3645">
            <v>20</v>
          </cell>
        </row>
        <row r="3646">
          <cell r="E3646" t="str">
            <v>Vlieland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</row>
        <row r="3647">
          <cell r="E3647" t="str">
            <v>Vlissingen</v>
          </cell>
          <cell r="F3647">
            <v>10</v>
          </cell>
          <cell r="G3647">
            <v>10</v>
          </cell>
          <cell r="H3647">
            <v>0</v>
          </cell>
          <cell r="I3647">
            <v>0</v>
          </cell>
          <cell r="J3647">
            <v>0</v>
          </cell>
          <cell r="K3647">
            <v>10</v>
          </cell>
        </row>
        <row r="3648">
          <cell r="E3648" t="str">
            <v>Voerendaal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</row>
        <row r="3649">
          <cell r="E3649" t="str">
            <v>Voorne aan Zee</v>
          </cell>
          <cell r="F3649">
            <v>20</v>
          </cell>
          <cell r="G3649">
            <v>10</v>
          </cell>
          <cell r="H3649">
            <v>10</v>
          </cell>
          <cell r="I3649">
            <v>0</v>
          </cell>
          <cell r="J3649">
            <v>10</v>
          </cell>
          <cell r="K3649">
            <v>10</v>
          </cell>
        </row>
        <row r="3650">
          <cell r="E3650" t="str">
            <v>Voorschoten</v>
          </cell>
          <cell r="F3650">
            <v>10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</row>
        <row r="3651">
          <cell r="E3651" t="str">
            <v>Voorst</v>
          </cell>
          <cell r="F3651">
            <v>10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</row>
        <row r="3652">
          <cell r="E3652" t="str">
            <v>Vught</v>
          </cell>
          <cell r="F3652">
            <v>10</v>
          </cell>
          <cell r="G3652">
            <v>10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</row>
        <row r="3653">
          <cell r="E3653" t="str">
            <v>Waadhoeke</v>
          </cell>
          <cell r="F3653">
            <v>20</v>
          </cell>
          <cell r="G3653">
            <v>10</v>
          </cell>
          <cell r="H3653">
            <v>10</v>
          </cell>
          <cell r="I3653">
            <v>0</v>
          </cell>
          <cell r="J3653">
            <v>10</v>
          </cell>
          <cell r="K3653">
            <v>10</v>
          </cell>
        </row>
        <row r="3654">
          <cell r="E3654" t="str">
            <v>Waalre</v>
          </cell>
          <cell r="F3654">
            <v>10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</row>
        <row r="3655">
          <cell r="E3655" t="str">
            <v>Waalwijk</v>
          </cell>
          <cell r="F3655">
            <v>10</v>
          </cell>
          <cell r="G3655">
            <v>10</v>
          </cell>
          <cell r="H3655">
            <v>0</v>
          </cell>
          <cell r="I3655">
            <v>0</v>
          </cell>
          <cell r="J3655">
            <v>0</v>
          </cell>
          <cell r="K3655">
            <v>10</v>
          </cell>
        </row>
        <row r="3656">
          <cell r="E3656" t="str">
            <v>Waddinxveen</v>
          </cell>
          <cell r="F3656">
            <v>10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</row>
        <row r="3657">
          <cell r="E3657" t="str">
            <v>Wageningen</v>
          </cell>
          <cell r="F3657">
            <v>20</v>
          </cell>
          <cell r="G3657">
            <v>10</v>
          </cell>
          <cell r="H3657">
            <v>10</v>
          </cell>
          <cell r="I3657">
            <v>0</v>
          </cell>
          <cell r="J3657">
            <v>10</v>
          </cell>
          <cell r="K3657">
            <v>10</v>
          </cell>
        </row>
        <row r="3658">
          <cell r="E3658" t="str">
            <v>Wassenaar</v>
          </cell>
          <cell r="F3658">
            <v>10</v>
          </cell>
          <cell r="G3658">
            <v>10</v>
          </cell>
          <cell r="H3658">
            <v>0</v>
          </cell>
          <cell r="I3658">
            <v>0</v>
          </cell>
          <cell r="J3658">
            <v>10</v>
          </cell>
          <cell r="K3658">
            <v>0</v>
          </cell>
        </row>
        <row r="3659">
          <cell r="E3659" t="str">
            <v>Waterland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</row>
        <row r="3660">
          <cell r="E3660" t="str">
            <v>Weert</v>
          </cell>
          <cell r="F3660">
            <v>20</v>
          </cell>
          <cell r="G3660">
            <v>10</v>
          </cell>
          <cell r="H3660">
            <v>0</v>
          </cell>
          <cell r="I3660">
            <v>0</v>
          </cell>
          <cell r="J3660">
            <v>10</v>
          </cell>
          <cell r="K3660">
            <v>10</v>
          </cell>
        </row>
        <row r="3661">
          <cell r="E3661" t="str">
            <v>West Betuwe</v>
          </cell>
          <cell r="F3661">
            <v>10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</row>
        <row r="3662">
          <cell r="E3662" t="str">
            <v>West Maas en Waal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</row>
        <row r="3663">
          <cell r="E3663" t="str">
            <v>Westerkwartier</v>
          </cell>
          <cell r="F3663">
            <v>10</v>
          </cell>
          <cell r="G3663">
            <v>0</v>
          </cell>
          <cell r="H3663">
            <v>10</v>
          </cell>
          <cell r="I3663">
            <v>0</v>
          </cell>
          <cell r="J3663">
            <v>10</v>
          </cell>
          <cell r="K3663">
            <v>10</v>
          </cell>
        </row>
        <row r="3664">
          <cell r="E3664" t="str">
            <v>Westerveld</v>
          </cell>
          <cell r="F3664">
            <v>10</v>
          </cell>
          <cell r="G3664">
            <v>10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</row>
        <row r="3665">
          <cell r="E3665" t="str">
            <v>Westervoort</v>
          </cell>
          <cell r="F3665">
            <v>10</v>
          </cell>
          <cell r="G3665">
            <v>10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</row>
        <row r="3666">
          <cell r="E3666" t="str">
            <v>Westerwolde</v>
          </cell>
          <cell r="F3666">
            <v>10</v>
          </cell>
          <cell r="G3666">
            <v>10</v>
          </cell>
          <cell r="H3666">
            <v>10</v>
          </cell>
          <cell r="I3666">
            <v>0</v>
          </cell>
          <cell r="J3666">
            <v>10</v>
          </cell>
          <cell r="K3666">
            <v>0</v>
          </cell>
        </row>
        <row r="3667">
          <cell r="E3667" t="str">
            <v>Westland</v>
          </cell>
          <cell r="F3667">
            <v>20</v>
          </cell>
          <cell r="G3667">
            <v>20</v>
          </cell>
          <cell r="H3667">
            <v>10</v>
          </cell>
          <cell r="I3667">
            <v>0</v>
          </cell>
          <cell r="J3667">
            <v>10</v>
          </cell>
          <cell r="K3667">
            <v>10</v>
          </cell>
        </row>
        <row r="3668">
          <cell r="E3668" t="str">
            <v>Weststellingwerf</v>
          </cell>
          <cell r="F3668">
            <v>10</v>
          </cell>
          <cell r="G3668">
            <v>0</v>
          </cell>
          <cell r="H3668">
            <v>10</v>
          </cell>
          <cell r="I3668">
            <v>0</v>
          </cell>
          <cell r="J3668">
            <v>10</v>
          </cell>
          <cell r="K3668">
            <v>0</v>
          </cell>
        </row>
        <row r="3669">
          <cell r="E3669" t="str">
            <v>Wierden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</row>
        <row r="3670">
          <cell r="E3670" t="str">
            <v>Wijchen</v>
          </cell>
          <cell r="F3670">
            <v>10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</row>
        <row r="3671">
          <cell r="E3671" t="str">
            <v>Wijdemeren</v>
          </cell>
          <cell r="F3671">
            <v>10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</row>
        <row r="3672">
          <cell r="E3672" t="str">
            <v>Wijk bij Duurstede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</row>
        <row r="3673">
          <cell r="E3673" t="str">
            <v>Winterswijk</v>
          </cell>
          <cell r="F3673">
            <v>10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</row>
        <row r="3674">
          <cell r="E3674" t="str">
            <v>Woensdrecht</v>
          </cell>
          <cell r="F3674">
            <v>10</v>
          </cell>
          <cell r="G3674">
            <v>10</v>
          </cell>
          <cell r="H3674">
            <v>0</v>
          </cell>
          <cell r="I3674">
            <v>0</v>
          </cell>
          <cell r="J3674">
            <v>10</v>
          </cell>
          <cell r="K3674">
            <v>0</v>
          </cell>
        </row>
        <row r="3675">
          <cell r="E3675" t="str">
            <v>Woerden</v>
          </cell>
          <cell r="F3675">
            <v>10</v>
          </cell>
          <cell r="G3675">
            <v>0</v>
          </cell>
          <cell r="H3675">
            <v>0</v>
          </cell>
          <cell r="I3675">
            <v>0</v>
          </cell>
          <cell r="J3675">
            <v>10</v>
          </cell>
          <cell r="K3675">
            <v>0</v>
          </cell>
        </row>
        <row r="3676">
          <cell r="E3676" t="str">
            <v>Wormerland</v>
          </cell>
          <cell r="F3676">
            <v>10</v>
          </cell>
          <cell r="G3676">
            <v>0</v>
          </cell>
          <cell r="H3676">
            <v>0</v>
          </cell>
          <cell r="I3676">
            <v>0</v>
          </cell>
          <cell r="J3676">
            <v>10</v>
          </cell>
          <cell r="K3676">
            <v>0</v>
          </cell>
        </row>
        <row r="3677">
          <cell r="E3677" t="str">
            <v>Woudenberg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</row>
        <row r="3678">
          <cell r="E3678" t="str">
            <v>Zaanstad</v>
          </cell>
          <cell r="F3678">
            <v>50</v>
          </cell>
          <cell r="G3678">
            <v>20</v>
          </cell>
          <cell r="H3678">
            <v>20</v>
          </cell>
          <cell r="I3678">
            <v>0</v>
          </cell>
          <cell r="J3678">
            <v>20</v>
          </cell>
          <cell r="K3678">
            <v>30</v>
          </cell>
        </row>
        <row r="3679">
          <cell r="E3679" t="str">
            <v>Zaltbommel</v>
          </cell>
          <cell r="F3679">
            <v>10</v>
          </cell>
          <cell r="G3679">
            <v>0</v>
          </cell>
          <cell r="H3679">
            <v>10</v>
          </cell>
          <cell r="I3679">
            <v>0</v>
          </cell>
          <cell r="J3679">
            <v>0</v>
          </cell>
          <cell r="K3679">
            <v>0</v>
          </cell>
        </row>
        <row r="3680">
          <cell r="E3680" t="str">
            <v>Zandvoort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</row>
        <row r="3681">
          <cell r="E3681" t="str">
            <v>Zeewolde</v>
          </cell>
          <cell r="F3681">
            <v>10</v>
          </cell>
          <cell r="G3681">
            <v>0</v>
          </cell>
          <cell r="H3681">
            <v>10</v>
          </cell>
          <cell r="I3681">
            <v>0</v>
          </cell>
          <cell r="J3681">
            <v>10</v>
          </cell>
          <cell r="K3681">
            <v>0</v>
          </cell>
        </row>
        <row r="3682">
          <cell r="E3682" t="str">
            <v>Zeist</v>
          </cell>
          <cell r="F3682">
            <v>20</v>
          </cell>
          <cell r="G3682">
            <v>10</v>
          </cell>
          <cell r="H3682">
            <v>10</v>
          </cell>
          <cell r="I3682">
            <v>0</v>
          </cell>
          <cell r="J3682">
            <v>10</v>
          </cell>
          <cell r="K3682">
            <v>10</v>
          </cell>
        </row>
        <row r="3683">
          <cell r="E3683" t="str">
            <v>Zevenaar</v>
          </cell>
          <cell r="F3683">
            <v>10</v>
          </cell>
          <cell r="G3683">
            <v>10</v>
          </cell>
          <cell r="H3683">
            <v>10</v>
          </cell>
          <cell r="I3683">
            <v>0</v>
          </cell>
          <cell r="J3683">
            <v>10</v>
          </cell>
          <cell r="K3683">
            <v>10</v>
          </cell>
        </row>
        <row r="3684">
          <cell r="E3684" t="str">
            <v>Zoetermeer</v>
          </cell>
          <cell r="F3684">
            <v>60</v>
          </cell>
          <cell r="G3684">
            <v>40</v>
          </cell>
          <cell r="H3684">
            <v>20</v>
          </cell>
          <cell r="I3684">
            <v>0</v>
          </cell>
          <cell r="J3684">
            <v>30</v>
          </cell>
          <cell r="K3684">
            <v>30</v>
          </cell>
        </row>
        <row r="3685">
          <cell r="E3685" t="str">
            <v>Zoeterwoude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</row>
        <row r="3686">
          <cell r="E3686" t="str">
            <v>Zuidplas</v>
          </cell>
          <cell r="F3686">
            <v>10</v>
          </cell>
          <cell r="G3686">
            <v>10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</row>
        <row r="3687">
          <cell r="E3687" t="str">
            <v>Zundert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</row>
        <row r="3688">
          <cell r="E3688" t="str">
            <v>Zutphen</v>
          </cell>
          <cell r="F3688">
            <v>10</v>
          </cell>
          <cell r="G3688">
            <v>10</v>
          </cell>
          <cell r="H3688">
            <v>10</v>
          </cell>
          <cell r="I3688">
            <v>0</v>
          </cell>
          <cell r="J3688">
            <v>10</v>
          </cell>
          <cell r="K3688">
            <v>10</v>
          </cell>
        </row>
        <row r="3689">
          <cell r="E3689" t="str">
            <v>Zwartewaterland</v>
          </cell>
          <cell r="F3689">
            <v>10</v>
          </cell>
          <cell r="G3689">
            <v>10</v>
          </cell>
          <cell r="H3689">
            <v>0</v>
          </cell>
          <cell r="I3689">
            <v>0</v>
          </cell>
          <cell r="J3689">
            <v>10</v>
          </cell>
          <cell r="K3689">
            <v>0</v>
          </cell>
        </row>
        <row r="3690">
          <cell r="E3690" t="str">
            <v>Zwijndrecht</v>
          </cell>
          <cell r="F3690">
            <v>10</v>
          </cell>
          <cell r="G3690">
            <v>10</v>
          </cell>
          <cell r="H3690">
            <v>0</v>
          </cell>
          <cell r="I3690">
            <v>0</v>
          </cell>
          <cell r="J3690">
            <v>0</v>
          </cell>
          <cell r="K3690">
            <v>10</v>
          </cell>
        </row>
        <row r="3691">
          <cell r="E3691" t="str">
            <v>Zwolle</v>
          </cell>
          <cell r="F3691">
            <v>50</v>
          </cell>
          <cell r="G3691">
            <v>20</v>
          </cell>
          <cell r="H3691">
            <v>20</v>
          </cell>
          <cell r="I3691">
            <v>0</v>
          </cell>
          <cell r="J3691">
            <v>20</v>
          </cell>
          <cell r="K3691">
            <v>30</v>
          </cell>
        </row>
      </sheetData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MC info"/>
      <sheetName val="gemeenten info"/>
      <sheetName val="Arbeidsmarktsituatie_jongeren__"/>
      <sheetName val="2022"/>
      <sheetName val="tabel per gemeente"/>
      <sheetName val="DT RMCgem 1"/>
      <sheetName val="DT RMCgem 2"/>
      <sheetName val="DT RMCgem3"/>
      <sheetName val="DT RMCgem4"/>
      <sheetName val="DT RMC's totaal"/>
      <sheetName val="Cluster"/>
      <sheetName val="vergelijking"/>
      <sheetName val="DT RMC's"/>
      <sheetName val="Gemeenten en RMC's"/>
      <sheetName val="Bev. dichtheid"/>
      <sheetName val="OAD"/>
      <sheetName val="OAD en km2"/>
      <sheetName val="Laag_en_langdurig_laag_inkomen_"/>
      <sheetName val="Tot 110% "/>
      <sheetName val="regio scan"/>
      <sheetName val="hh"/>
      <sheetName val="Indeling"/>
    </sheetNames>
    <sheetDataSet>
      <sheetData sheetId="0"/>
      <sheetData sheetId="1"/>
      <sheetData sheetId="2"/>
      <sheetData sheetId="3"/>
      <sheetData sheetId="4">
        <row r="2">
          <cell r="A2" t="str">
            <v>Aa en Hunze</v>
          </cell>
          <cell r="B2">
            <v>43</v>
          </cell>
          <cell r="C2">
            <v>6</v>
          </cell>
          <cell r="D2">
            <v>33</v>
          </cell>
          <cell r="E2">
            <v>1</v>
          </cell>
        </row>
        <row r="3">
          <cell r="A3" t="str">
            <v>Aalsmeer</v>
          </cell>
          <cell r="B3">
            <v>83</v>
          </cell>
          <cell r="C3">
            <v>6</v>
          </cell>
          <cell r="D3">
            <v>103</v>
          </cell>
          <cell r="E3">
            <v>17</v>
          </cell>
        </row>
        <row r="4">
          <cell r="A4" t="str">
            <v>Aalten</v>
          </cell>
          <cell r="B4">
            <v>97</v>
          </cell>
          <cell r="C4">
            <v>8</v>
          </cell>
          <cell r="D4">
            <v>93</v>
          </cell>
          <cell r="E4">
            <v>7</v>
          </cell>
        </row>
        <row r="5">
          <cell r="A5" t="str">
            <v>Achtkarspelen</v>
          </cell>
          <cell r="B5">
            <v>138</v>
          </cell>
          <cell r="C5">
            <v>18</v>
          </cell>
          <cell r="D5">
            <v>115</v>
          </cell>
          <cell r="E5">
            <v>20</v>
          </cell>
        </row>
        <row r="6">
          <cell r="A6" t="str">
            <v>Alkmaar</v>
          </cell>
          <cell r="B6">
            <v>375</v>
          </cell>
          <cell r="C6">
            <v>63</v>
          </cell>
          <cell r="D6">
            <v>367</v>
          </cell>
          <cell r="E6">
            <v>68</v>
          </cell>
        </row>
        <row r="7">
          <cell r="A7" t="str">
            <v>Almelo</v>
          </cell>
          <cell r="B7">
            <v>340</v>
          </cell>
          <cell r="C7">
            <v>47</v>
          </cell>
          <cell r="D7">
            <v>333</v>
          </cell>
          <cell r="E7">
            <v>36</v>
          </cell>
        </row>
        <row r="8">
          <cell r="A8" t="str">
            <v>Almere</v>
          </cell>
          <cell r="B8">
            <v>667</v>
          </cell>
          <cell r="C8">
            <v>119</v>
          </cell>
          <cell r="D8">
            <v>559</v>
          </cell>
          <cell r="E8">
            <v>115</v>
          </cell>
        </row>
        <row r="9">
          <cell r="A9" t="str">
            <v>Alphen aan den Rijn</v>
          </cell>
          <cell r="B9">
            <v>391</v>
          </cell>
          <cell r="C9">
            <v>64</v>
          </cell>
          <cell r="D9">
            <v>356</v>
          </cell>
          <cell r="E9">
            <v>56</v>
          </cell>
        </row>
        <row r="10">
          <cell r="A10" t="str">
            <v>Altena</v>
          </cell>
          <cell r="B10">
            <v>171</v>
          </cell>
          <cell r="C10">
            <v>17</v>
          </cell>
          <cell r="D10">
            <v>132</v>
          </cell>
          <cell r="E10">
            <v>12</v>
          </cell>
        </row>
        <row r="11">
          <cell r="A11" t="str">
            <v>Ameland</v>
          </cell>
          <cell r="B11">
            <v>30</v>
          </cell>
          <cell r="C11">
            <v>8</v>
          </cell>
          <cell r="D11">
            <v>22</v>
          </cell>
          <cell r="E11">
            <v>7</v>
          </cell>
        </row>
        <row r="12">
          <cell r="A12" t="str">
            <v>Amersfoort</v>
          </cell>
          <cell r="B12">
            <v>652</v>
          </cell>
          <cell r="C12">
            <v>131</v>
          </cell>
          <cell r="D12">
            <v>646</v>
          </cell>
          <cell r="E12">
            <v>142</v>
          </cell>
        </row>
        <row r="13">
          <cell r="A13" t="str">
            <v>Amstelveen</v>
          </cell>
          <cell r="B13">
            <v>192</v>
          </cell>
          <cell r="C13">
            <v>63</v>
          </cell>
          <cell r="D13">
            <v>182</v>
          </cell>
          <cell r="E13">
            <v>63</v>
          </cell>
        </row>
        <row r="14">
          <cell r="A14" t="str">
            <v>Amsterdam</v>
          </cell>
          <cell r="B14">
            <v>1547</v>
          </cell>
          <cell r="C14">
            <v>488</v>
          </cell>
          <cell r="D14">
            <v>1556</v>
          </cell>
          <cell r="E14">
            <v>465</v>
          </cell>
        </row>
        <row r="15">
          <cell r="A15" t="str">
            <v>Apeldoorn</v>
          </cell>
          <cell r="B15">
            <v>647</v>
          </cell>
          <cell r="C15">
            <v>128</v>
          </cell>
          <cell r="D15">
            <v>604</v>
          </cell>
          <cell r="E15">
            <v>106</v>
          </cell>
        </row>
        <row r="16">
          <cell r="A16" t="str">
            <v>Arnhem (gemeente)</v>
          </cell>
          <cell r="B16">
            <v>274</v>
          </cell>
          <cell r="C16">
            <v>59</v>
          </cell>
          <cell r="D16">
            <v>276</v>
          </cell>
          <cell r="E16">
            <v>72</v>
          </cell>
        </row>
        <row r="17">
          <cell r="A17" t="str">
            <v>Assen</v>
          </cell>
          <cell r="B17">
            <v>324</v>
          </cell>
          <cell r="C17">
            <v>58</v>
          </cell>
          <cell r="D17">
            <v>258</v>
          </cell>
          <cell r="E17">
            <v>29</v>
          </cell>
        </row>
        <row r="18">
          <cell r="A18" t="str">
            <v>Baarle-Nassau</v>
          </cell>
          <cell r="B18">
            <v>46</v>
          </cell>
          <cell r="C18">
            <v>8</v>
          </cell>
          <cell r="D18">
            <v>31</v>
          </cell>
          <cell r="E18">
            <v>3</v>
          </cell>
        </row>
        <row r="19">
          <cell r="A19" t="str">
            <v>Baarn</v>
          </cell>
          <cell r="B19">
            <v>97</v>
          </cell>
          <cell r="C19">
            <v>28</v>
          </cell>
          <cell r="D19">
            <v>87</v>
          </cell>
          <cell r="E19">
            <v>30</v>
          </cell>
        </row>
        <row r="20">
          <cell r="A20" t="str">
            <v>Barendrecht</v>
          </cell>
          <cell r="B20">
            <v>245</v>
          </cell>
          <cell r="C20">
            <v>52</v>
          </cell>
          <cell r="D20">
            <v>197</v>
          </cell>
          <cell r="E20">
            <v>39</v>
          </cell>
        </row>
        <row r="21">
          <cell r="A21" t="str">
            <v>Barneveld</v>
          </cell>
          <cell r="B21">
            <v>260</v>
          </cell>
          <cell r="C21">
            <v>34</v>
          </cell>
          <cell r="D21">
            <v>267</v>
          </cell>
          <cell r="E21">
            <v>21</v>
          </cell>
        </row>
        <row r="22">
          <cell r="A22" t="str">
            <v>Beesel</v>
          </cell>
          <cell r="B22">
            <v>45</v>
          </cell>
          <cell r="C22">
            <v>0</v>
          </cell>
          <cell r="D22">
            <v>27</v>
          </cell>
          <cell r="E22">
            <v>1</v>
          </cell>
        </row>
        <row r="23">
          <cell r="A23" t="str">
            <v>Berg en Dal</v>
          </cell>
          <cell r="B23">
            <v>16</v>
          </cell>
          <cell r="C23">
            <v>1</v>
          </cell>
          <cell r="D23">
            <v>10</v>
          </cell>
          <cell r="E23">
            <v>0</v>
          </cell>
        </row>
        <row r="24">
          <cell r="A24" t="str">
            <v>Bergen (NH.)</v>
          </cell>
          <cell r="B24">
            <v>86</v>
          </cell>
          <cell r="C24">
            <v>33</v>
          </cell>
          <cell r="D24">
            <v>90</v>
          </cell>
          <cell r="E24">
            <v>31</v>
          </cell>
        </row>
        <row r="25">
          <cell r="A25" t="str">
            <v>Bergen op Zoom</v>
          </cell>
          <cell r="B25">
            <v>308</v>
          </cell>
          <cell r="C25">
            <v>58</v>
          </cell>
          <cell r="D25">
            <v>256</v>
          </cell>
          <cell r="E25">
            <v>49</v>
          </cell>
        </row>
        <row r="26">
          <cell r="A26" t="str">
            <v>Berkelland</v>
          </cell>
          <cell r="B26">
            <v>150</v>
          </cell>
          <cell r="C26">
            <v>7</v>
          </cell>
          <cell r="D26">
            <v>132</v>
          </cell>
          <cell r="E26">
            <v>3</v>
          </cell>
        </row>
        <row r="27">
          <cell r="A27" t="str">
            <v>Bernheze</v>
          </cell>
          <cell r="B27">
            <v>60</v>
          </cell>
          <cell r="C27">
            <v>7</v>
          </cell>
          <cell r="D27">
            <v>67</v>
          </cell>
          <cell r="E27">
            <v>5</v>
          </cell>
        </row>
        <row r="28">
          <cell r="A28" t="str">
            <v>Best</v>
          </cell>
          <cell r="B28">
            <v>151</v>
          </cell>
          <cell r="C28">
            <v>35</v>
          </cell>
          <cell r="D28">
            <v>141</v>
          </cell>
          <cell r="E28">
            <v>25</v>
          </cell>
        </row>
        <row r="29">
          <cell r="A29" t="str">
            <v>Bladel</v>
          </cell>
          <cell r="B29">
            <v>121</v>
          </cell>
          <cell r="C29">
            <v>7</v>
          </cell>
          <cell r="D29">
            <v>132</v>
          </cell>
          <cell r="E29">
            <v>10</v>
          </cell>
        </row>
        <row r="30">
          <cell r="A30" t="str">
            <v>Bloemendaal</v>
          </cell>
          <cell r="B30">
            <v>170</v>
          </cell>
          <cell r="C30">
            <v>51</v>
          </cell>
          <cell r="D30">
            <v>177</v>
          </cell>
          <cell r="E30">
            <v>58</v>
          </cell>
        </row>
        <row r="31">
          <cell r="A31" t="str">
            <v>Borger-Odoorn</v>
          </cell>
          <cell r="B31">
            <v>22</v>
          </cell>
          <cell r="C31">
            <v>1</v>
          </cell>
          <cell r="D31">
            <v>25</v>
          </cell>
          <cell r="E31">
            <v>2</v>
          </cell>
        </row>
        <row r="32">
          <cell r="A32" t="str">
            <v>Boxtel</v>
          </cell>
          <cell r="B32">
            <v>68</v>
          </cell>
          <cell r="C32">
            <v>6</v>
          </cell>
          <cell r="D32">
            <v>108</v>
          </cell>
          <cell r="E32">
            <v>5</v>
          </cell>
        </row>
        <row r="33">
          <cell r="A33" t="str">
            <v>Breda</v>
          </cell>
          <cell r="B33">
            <v>623</v>
          </cell>
          <cell r="C33">
            <v>139</v>
          </cell>
          <cell r="D33">
            <v>592</v>
          </cell>
          <cell r="E33">
            <v>120</v>
          </cell>
        </row>
        <row r="34">
          <cell r="A34" t="str">
            <v>Bronckhorst</v>
          </cell>
          <cell r="B34">
            <v>25</v>
          </cell>
          <cell r="C34">
            <v>4</v>
          </cell>
          <cell r="D34">
            <v>28</v>
          </cell>
          <cell r="E34">
            <v>3</v>
          </cell>
        </row>
        <row r="35">
          <cell r="A35" t="str">
            <v>Brunssum</v>
          </cell>
          <cell r="B35" t="e">
            <v>#N/A</v>
          </cell>
          <cell r="C35" t="e">
            <v>#N/A</v>
          </cell>
          <cell r="D35">
            <v>5</v>
          </cell>
          <cell r="E35">
            <v>1</v>
          </cell>
        </row>
        <row r="36">
          <cell r="A36" t="str">
            <v>Bunschoten</v>
          </cell>
          <cell r="B36">
            <v>36</v>
          </cell>
          <cell r="C36">
            <v>1</v>
          </cell>
          <cell r="D36">
            <v>28</v>
          </cell>
          <cell r="E36">
            <v>2</v>
          </cell>
        </row>
        <row r="37">
          <cell r="A37" t="str">
            <v>Capelle aan den IJssel</v>
          </cell>
          <cell r="B37">
            <v>99</v>
          </cell>
          <cell r="C37">
            <v>29</v>
          </cell>
          <cell r="D37">
            <v>92</v>
          </cell>
          <cell r="E37">
            <v>20</v>
          </cell>
        </row>
        <row r="38">
          <cell r="A38" t="str">
            <v>Castricum</v>
          </cell>
          <cell r="B38">
            <v>241</v>
          </cell>
          <cell r="C38">
            <v>51</v>
          </cell>
          <cell r="D38">
            <v>268</v>
          </cell>
          <cell r="E38">
            <v>44</v>
          </cell>
        </row>
        <row r="39">
          <cell r="A39" t="str">
            <v>Coevorden</v>
          </cell>
          <cell r="B39">
            <v>102</v>
          </cell>
          <cell r="C39">
            <v>3</v>
          </cell>
          <cell r="D39">
            <v>86</v>
          </cell>
          <cell r="E39">
            <v>4</v>
          </cell>
        </row>
        <row r="40">
          <cell r="A40" t="str">
            <v>Cranendonck</v>
          </cell>
          <cell r="B40">
            <v>47</v>
          </cell>
          <cell r="C40">
            <v>0</v>
          </cell>
          <cell r="D40">
            <v>33</v>
          </cell>
          <cell r="E40">
            <v>1</v>
          </cell>
        </row>
        <row r="41">
          <cell r="A41" t="str">
            <v>Culemborg</v>
          </cell>
          <cell r="B41">
            <v>163</v>
          </cell>
          <cell r="C41">
            <v>30</v>
          </cell>
          <cell r="D41">
            <v>148</v>
          </cell>
          <cell r="E41">
            <v>34</v>
          </cell>
        </row>
        <row r="42">
          <cell r="A42" t="str">
            <v>Dalfsen</v>
          </cell>
          <cell r="B42">
            <v>36</v>
          </cell>
          <cell r="C42">
            <v>6</v>
          </cell>
          <cell r="D42">
            <v>38</v>
          </cell>
          <cell r="E42">
            <v>1</v>
          </cell>
        </row>
        <row r="43">
          <cell r="A43" t="str">
            <v>De Bilt</v>
          </cell>
          <cell r="B43">
            <v>99</v>
          </cell>
          <cell r="C43">
            <v>32</v>
          </cell>
          <cell r="D43">
            <v>102</v>
          </cell>
          <cell r="E43">
            <v>28</v>
          </cell>
        </row>
        <row r="44">
          <cell r="A44" t="str">
            <v>De Fryske Marren</v>
          </cell>
          <cell r="B44">
            <v>158</v>
          </cell>
          <cell r="C44">
            <v>9</v>
          </cell>
          <cell r="D44">
            <v>120</v>
          </cell>
          <cell r="E44">
            <v>11</v>
          </cell>
        </row>
        <row r="45">
          <cell r="A45" t="str">
            <v>De Ronde Venen</v>
          </cell>
          <cell r="B45">
            <v>90</v>
          </cell>
          <cell r="C45">
            <v>23</v>
          </cell>
          <cell r="D45">
            <v>96</v>
          </cell>
          <cell r="E45">
            <v>20</v>
          </cell>
        </row>
        <row r="46">
          <cell r="A46" t="str">
            <v>Delft</v>
          </cell>
          <cell r="B46">
            <v>337</v>
          </cell>
          <cell r="C46">
            <v>66</v>
          </cell>
          <cell r="D46">
            <v>270</v>
          </cell>
          <cell r="E46">
            <v>43</v>
          </cell>
        </row>
        <row r="47">
          <cell r="A47" t="str">
            <v>Den Helder</v>
          </cell>
          <cell r="B47">
            <v>152</v>
          </cell>
          <cell r="C47">
            <v>31</v>
          </cell>
          <cell r="D47">
            <v>126</v>
          </cell>
          <cell r="E47">
            <v>23</v>
          </cell>
        </row>
        <row r="48">
          <cell r="A48" t="str">
            <v>Deurne</v>
          </cell>
          <cell r="B48">
            <v>150</v>
          </cell>
          <cell r="C48">
            <v>28</v>
          </cell>
          <cell r="D48">
            <v>136</v>
          </cell>
          <cell r="E48">
            <v>20</v>
          </cell>
        </row>
        <row r="49">
          <cell r="A49" t="str">
            <v>Deventer</v>
          </cell>
          <cell r="B49">
            <v>207</v>
          </cell>
          <cell r="C49">
            <v>40</v>
          </cell>
          <cell r="D49">
            <v>182</v>
          </cell>
          <cell r="E49">
            <v>39</v>
          </cell>
        </row>
        <row r="50">
          <cell r="A50" t="str">
            <v>Dijk en Waard</v>
          </cell>
          <cell r="B50">
            <v>322</v>
          </cell>
          <cell r="C50">
            <v>75</v>
          </cell>
          <cell r="D50">
            <v>319</v>
          </cell>
          <cell r="E50">
            <v>36</v>
          </cell>
        </row>
        <row r="51">
          <cell r="A51" t="str">
            <v>Doetinchem</v>
          </cell>
          <cell r="B51">
            <v>322</v>
          </cell>
          <cell r="C51">
            <v>44</v>
          </cell>
          <cell r="D51">
            <v>310</v>
          </cell>
          <cell r="E51">
            <v>59</v>
          </cell>
        </row>
        <row r="52">
          <cell r="A52" t="str">
            <v>Dongen</v>
          </cell>
          <cell r="B52">
            <v>73</v>
          </cell>
          <cell r="C52">
            <v>9</v>
          </cell>
          <cell r="D52">
            <v>76</v>
          </cell>
          <cell r="E52">
            <v>7</v>
          </cell>
        </row>
        <row r="53">
          <cell r="A53" t="str">
            <v>Dordrecht</v>
          </cell>
          <cell r="B53">
            <v>408</v>
          </cell>
          <cell r="C53">
            <v>45</v>
          </cell>
          <cell r="D53">
            <v>416</v>
          </cell>
          <cell r="E53">
            <v>58</v>
          </cell>
        </row>
        <row r="54">
          <cell r="A54" t="str">
            <v>Drimmelen</v>
          </cell>
          <cell r="B54">
            <v>46</v>
          </cell>
          <cell r="C54">
            <v>2</v>
          </cell>
          <cell r="D54">
            <v>51</v>
          </cell>
          <cell r="E54">
            <v>3</v>
          </cell>
        </row>
        <row r="55">
          <cell r="A55" t="str">
            <v>Dronten</v>
          </cell>
          <cell r="B55">
            <v>105</v>
          </cell>
          <cell r="C55">
            <v>7</v>
          </cell>
          <cell r="D55">
            <v>127</v>
          </cell>
          <cell r="E55">
            <v>21</v>
          </cell>
        </row>
        <row r="56">
          <cell r="A56" t="str">
            <v>Druten</v>
          </cell>
          <cell r="B56">
            <v>112</v>
          </cell>
          <cell r="C56">
            <v>9</v>
          </cell>
          <cell r="D56">
            <v>102</v>
          </cell>
          <cell r="E56">
            <v>16</v>
          </cell>
        </row>
        <row r="57">
          <cell r="A57" t="str">
            <v>Duiven</v>
          </cell>
          <cell r="B57">
            <v>107</v>
          </cell>
          <cell r="C57">
            <v>25</v>
          </cell>
          <cell r="D57">
            <v>107</v>
          </cell>
          <cell r="E57">
            <v>11</v>
          </cell>
        </row>
        <row r="58">
          <cell r="A58" t="str">
            <v>Echt-Susteren</v>
          </cell>
          <cell r="B58">
            <v>92</v>
          </cell>
          <cell r="C58">
            <v>19</v>
          </cell>
          <cell r="D58">
            <v>89</v>
          </cell>
          <cell r="E58">
            <v>8</v>
          </cell>
        </row>
        <row r="59">
          <cell r="A59" t="str">
            <v>Edam-Volendam</v>
          </cell>
          <cell r="B59">
            <v>143</v>
          </cell>
          <cell r="C59">
            <v>7</v>
          </cell>
          <cell r="D59">
            <v>104</v>
          </cell>
          <cell r="E59">
            <v>1</v>
          </cell>
        </row>
        <row r="60">
          <cell r="A60" t="str">
            <v>Ede</v>
          </cell>
          <cell r="B60">
            <v>282</v>
          </cell>
          <cell r="C60">
            <v>61</v>
          </cell>
          <cell r="D60">
            <v>265</v>
          </cell>
          <cell r="E60">
            <v>35</v>
          </cell>
        </row>
        <row r="61">
          <cell r="A61" t="str">
            <v>Eemsdelta</v>
          </cell>
          <cell r="B61">
            <v>86</v>
          </cell>
          <cell r="C61">
            <v>13</v>
          </cell>
          <cell r="D61">
            <v>82</v>
          </cell>
          <cell r="E61">
            <v>10</v>
          </cell>
        </row>
        <row r="62">
          <cell r="A62" t="str">
            <v>Eersel</v>
          </cell>
          <cell r="B62">
            <v>76</v>
          </cell>
          <cell r="C62">
            <v>7</v>
          </cell>
          <cell r="D62">
            <v>64</v>
          </cell>
          <cell r="E62">
            <v>19</v>
          </cell>
        </row>
        <row r="63">
          <cell r="A63" t="str">
            <v>Eindhoven</v>
          </cell>
          <cell r="B63">
            <v>832</v>
          </cell>
          <cell r="C63">
            <v>144</v>
          </cell>
          <cell r="D63">
            <v>796</v>
          </cell>
          <cell r="E63">
            <v>113</v>
          </cell>
        </row>
        <row r="64">
          <cell r="A64" t="str">
            <v>Elburg</v>
          </cell>
          <cell r="B64">
            <v>99</v>
          </cell>
          <cell r="C64">
            <v>11</v>
          </cell>
          <cell r="D64">
            <v>82</v>
          </cell>
          <cell r="E64">
            <v>2</v>
          </cell>
        </row>
        <row r="65">
          <cell r="A65" t="str">
            <v>Emmen</v>
          </cell>
          <cell r="B65">
            <v>411</v>
          </cell>
          <cell r="C65">
            <v>72</v>
          </cell>
          <cell r="D65">
            <v>397</v>
          </cell>
          <cell r="E65">
            <v>43</v>
          </cell>
        </row>
        <row r="66">
          <cell r="A66" t="str">
            <v>Enkhuizen</v>
          </cell>
          <cell r="B66">
            <v>118</v>
          </cell>
          <cell r="C66">
            <v>25</v>
          </cell>
          <cell r="D66">
            <v>98</v>
          </cell>
          <cell r="E66">
            <v>10</v>
          </cell>
        </row>
        <row r="67">
          <cell r="A67" t="str">
            <v>Enschede</v>
          </cell>
          <cell r="B67">
            <v>513</v>
          </cell>
          <cell r="C67">
            <v>74</v>
          </cell>
          <cell r="D67">
            <v>506</v>
          </cell>
          <cell r="E67">
            <v>95</v>
          </cell>
        </row>
        <row r="68">
          <cell r="A68" t="str">
            <v>Epe</v>
          </cell>
          <cell r="B68">
            <v>59</v>
          </cell>
          <cell r="C68">
            <v>9</v>
          </cell>
          <cell r="D68">
            <v>63</v>
          </cell>
          <cell r="E68">
            <v>12</v>
          </cell>
        </row>
        <row r="69">
          <cell r="A69" t="str">
            <v>Ermelo</v>
          </cell>
          <cell r="B69">
            <v>146</v>
          </cell>
          <cell r="C69">
            <v>38</v>
          </cell>
          <cell r="D69">
            <v>151</v>
          </cell>
          <cell r="E69">
            <v>41</v>
          </cell>
        </row>
        <row r="70">
          <cell r="A70" t="str">
            <v>Etten-Leur</v>
          </cell>
          <cell r="B70">
            <v>205</v>
          </cell>
          <cell r="C70">
            <v>41</v>
          </cell>
          <cell r="D70">
            <v>184</v>
          </cell>
          <cell r="E70">
            <v>26</v>
          </cell>
        </row>
        <row r="71">
          <cell r="A71" t="str">
            <v>Geertruidenberg</v>
          </cell>
          <cell r="B71">
            <v>132</v>
          </cell>
          <cell r="C71">
            <v>17</v>
          </cell>
          <cell r="D71">
            <v>130</v>
          </cell>
          <cell r="E71">
            <v>17</v>
          </cell>
        </row>
        <row r="72">
          <cell r="A72" t="str">
            <v>Geldrop-Mierlo</v>
          </cell>
          <cell r="B72">
            <v>64</v>
          </cell>
          <cell r="C72">
            <v>6</v>
          </cell>
          <cell r="D72">
            <v>71</v>
          </cell>
          <cell r="E72">
            <v>18</v>
          </cell>
        </row>
        <row r="73">
          <cell r="A73" t="str">
            <v>Gemert-Bakel</v>
          </cell>
          <cell r="B73">
            <v>92</v>
          </cell>
          <cell r="C73">
            <v>7</v>
          </cell>
          <cell r="D73">
            <v>68</v>
          </cell>
          <cell r="E73">
            <v>4</v>
          </cell>
        </row>
        <row r="74">
          <cell r="A74" t="str">
            <v>Gennep</v>
          </cell>
          <cell r="B74">
            <v>67</v>
          </cell>
          <cell r="C74">
            <v>9</v>
          </cell>
          <cell r="D74">
            <v>39</v>
          </cell>
          <cell r="E74">
            <v>8</v>
          </cell>
        </row>
        <row r="75">
          <cell r="A75" t="str">
            <v>Goeree-Overflakkee</v>
          </cell>
          <cell r="B75">
            <v>172</v>
          </cell>
          <cell r="C75">
            <v>28</v>
          </cell>
          <cell r="D75">
            <v>221</v>
          </cell>
          <cell r="E75">
            <v>26</v>
          </cell>
        </row>
        <row r="76">
          <cell r="A76" t="str">
            <v>Goes</v>
          </cell>
          <cell r="B76">
            <v>299</v>
          </cell>
          <cell r="C76">
            <v>22</v>
          </cell>
          <cell r="D76">
            <v>287</v>
          </cell>
          <cell r="E76">
            <v>30</v>
          </cell>
        </row>
        <row r="77">
          <cell r="A77" t="str">
            <v>Goirle</v>
          </cell>
          <cell r="B77">
            <v>104</v>
          </cell>
          <cell r="C77">
            <v>11</v>
          </cell>
          <cell r="D77">
            <v>88</v>
          </cell>
          <cell r="E77">
            <v>17</v>
          </cell>
        </row>
        <row r="78">
          <cell r="A78" t="str">
            <v>Gooise Meren</v>
          </cell>
          <cell r="B78">
            <v>181</v>
          </cell>
          <cell r="C78">
            <v>67</v>
          </cell>
          <cell r="D78">
            <v>166</v>
          </cell>
          <cell r="E78">
            <v>46</v>
          </cell>
        </row>
        <row r="79">
          <cell r="A79" t="str">
            <v>Gorinchem</v>
          </cell>
          <cell r="B79">
            <v>367</v>
          </cell>
          <cell r="C79">
            <v>34</v>
          </cell>
          <cell r="D79">
            <v>365</v>
          </cell>
          <cell r="E79">
            <v>45</v>
          </cell>
        </row>
        <row r="80">
          <cell r="A80" t="str">
            <v>Gouda</v>
          </cell>
          <cell r="B80">
            <v>351</v>
          </cell>
          <cell r="C80">
            <v>26</v>
          </cell>
          <cell r="D80">
            <v>384</v>
          </cell>
          <cell r="E80">
            <v>41</v>
          </cell>
        </row>
        <row r="81">
          <cell r="A81" t="str">
            <v>Groningen (gemeente)</v>
          </cell>
          <cell r="B81">
            <v>593</v>
          </cell>
          <cell r="C81">
            <v>116</v>
          </cell>
          <cell r="D81">
            <v>474</v>
          </cell>
          <cell r="E81">
            <v>89</v>
          </cell>
        </row>
        <row r="82">
          <cell r="A82" t="str">
            <v>Gulpen-Wittem</v>
          </cell>
          <cell r="B82">
            <v>52</v>
          </cell>
          <cell r="C82">
            <v>7</v>
          </cell>
          <cell r="D82">
            <v>65</v>
          </cell>
          <cell r="E82">
            <v>16</v>
          </cell>
        </row>
        <row r="83">
          <cell r="A83" t="str">
            <v>Haaksbergen</v>
          </cell>
          <cell r="B83">
            <v>107</v>
          </cell>
          <cell r="C83">
            <v>4</v>
          </cell>
          <cell r="D83">
            <v>76</v>
          </cell>
          <cell r="E83">
            <v>1</v>
          </cell>
        </row>
        <row r="84">
          <cell r="A84" t="str">
            <v>Haarlem</v>
          </cell>
          <cell r="B84">
            <v>471</v>
          </cell>
          <cell r="C84">
            <v>130</v>
          </cell>
          <cell r="D84">
            <v>429</v>
          </cell>
          <cell r="E84">
            <v>125</v>
          </cell>
        </row>
        <row r="85">
          <cell r="A85" t="str">
            <v>Haarlemmermeer</v>
          </cell>
          <cell r="B85">
            <v>437</v>
          </cell>
          <cell r="C85">
            <v>92</v>
          </cell>
          <cell r="D85">
            <v>427</v>
          </cell>
          <cell r="E85">
            <v>89</v>
          </cell>
        </row>
        <row r="86">
          <cell r="A86" t="str">
            <v>Halderberge</v>
          </cell>
          <cell r="B86">
            <v>95</v>
          </cell>
          <cell r="C86">
            <v>4</v>
          </cell>
          <cell r="D86">
            <v>85</v>
          </cell>
          <cell r="E86">
            <v>3</v>
          </cell>
        </row>
        <row r="87">
          <cell r="A87" t="str">
            <v>Hardenberg</v>
          </cell>
          <cell r="B87">
            <v>276</v>
          </cell>
          <cell r="C87">
            <v>19</v>
          </cell>
          <cell r="D87">
            <v>262</v>
          </cell>
          <cell r="E87">
            <v>25</v>
          </cell>
        </row>
        <row r="88">
          <cell r="A88" t="str">
            <v>Harderwijk</v>
          </cell>
          <cell r="B88">
            <v>141</v>
          </cell>
          <cell r="C88">
            <v>14</v>
          </cell>
          <cell r="D88">
            <v>146</v>
          </cell>
          <cell r="E88">
            <v>19</v>
          </cell>
        </row>
        <row r="89">
          <cell r="A89" t="str">
            <v>Hardinxveld-Giessendam</v>
          </cell>
          <cell r="B89">
            <v>90</v>
          </cell>
          <cell r="C89">
            <v>13</v>
          </cell>
          <cell r="D89">
            <v>94</v>
          </cell>
          <cell r="E89">
            <v>7</v>
          </cell>
        </row>
        <row r="90">
          <cell r="A90" t="str">
            <v>Harlingen</v>
          </cell>
          <cell r="B90">
            <v>67</v>
          </cell>
          <cell r="C90">
            <v>5</v>
          </cell>
          <cell r="D90">
            <v>54</v>
          </cell>
          <cell r="E90">
            <v>9</v>
          </cell>
        </row>
        <row r="91">
          <cell r="A91" t="str">
            <v>Heemskerk</v>
          </cell>
          <cell r="B91">
            <v>179</v>
          </cell>
          <cell r="C91">
            <v>41</v>
          </cell>
          <cell r="D91">
            <v>166</v>
          </cell>
          <cell r="E91">
            <v>23</v>
          </cell>
        </row>
        <row r="92">
          <cell r="A92" t="str">
            <v>Heemstede</v>
          </cell>
          <cell r="B92">
            <v>48</v>
          </cell>
          <cell r="C92">
            <v>5</v>
          </cell>
          <cell r="D92">
            <v>60</v>
          </cell>
          <cell r="E92">
            <v>8</v>
          </cell>
        </row>
        <row r="93">
          <cell r="A93" t="str">
            <v>Heerde</v>
          </cell>
          <cell r="B93">
            <v>60</v>
          </cell>
          <cell r="C93">
            <v>18</v>
          </cell>
          <cell r="D93">
            <v>63</v>
          </cell>
          <cell r="E93">
            <v>18</v>
          </cell>
        </row>
        <row r="94">
          <cell r="A94" t="str">
            <v>Heerenveen</v>
          </cell>
          <cell r="B94">
            <v>194</v>
          </cell>
          <cell r="C94">
            <v>22</v>
          </cell>
          <cell r="D94">
            <v>169</v>
          </cell>
          <cell r="E94">
            <v>22</v>
          </cell>
        </row>
        <row r="95">
          <cell r="A95" t="str">
            <v>Heerlen</v>
          </cell>
          <cell r="B95">
            <v>406</v>
          </cell>
          <cell r="C95">
            <v>42</v>
          </cell>
          <cell r="D95">
            <v>375</v>
          </cell>
          <cell r="E95">
            <v>41</v>
          </cell>
        </row>
        <row r="96">
          <cell r="A96" t="str">
            <v>Hellendoorn</v>
          </cell>
          <cell r="B96">
            <v>81</v>
          </cell>
          <cell r="C96">
            <v>5</v>
          </cell>
          <cell r="D96">
            <v>77</v>
          </cell>
          <cell r="E96">
            <v>8</v>
          </cell>
        </row>
        <row r="97">
          <cell r="A97" t="str">
            <v>Helmond</v>
          </cell>
          <cell r="B97">
            <v>362</v>
          </cell>
          <cell r="C97">
            <v>65</v>
          </cell>
          <cell r="D97">
            <v>323</v>
          </cell>
          <cell r="E97">
            <v>56</v>
          </cell>
        </row>
        <row r="98">
          <cell r="A98" t="str">
            <v>Hengelo (O.)</v>
          </cell>
          <cell r="B98">
            <v>367</v>
          </cell>
          <cell r="C98">
            <v>53</v>
          </cell>
          <cell r="D98">
            <v>367</v>
          </cell>
          <cell r="E98">
            <v>49</v>
          </cell>
        </row>
        <row r="99">
          <cell r="A99" t="str">
            <v>Het Hogeland</v>
          </cell>
          <cell r="B99">
            <v>154</v>
          </cell>
          <cell r="C99">
            <v>24</v>
          </cell>
          <cell r="D99">
            <v>131</v>
          </cell>
          <cell r="E99">
            <v>13</v>
          </cell>
        </row>
        <row r="100">
          <cell r="A100" t="str">
            <v>Heusden</v>
          </cell>
          <cell r="B100">
            <v>57</v>
          </cell>
          <cell r="C100">
            <v>9</v>
          </cell>
          <cell r="D100">
            <v>52</v>
          </cell>
          <cell r="E100">
            <v>10</v>
          </cell>
        </row>
        <row r="101">
          <cell r="A101" t="str">
            <v>Hillegom</v>
          </cell>
          <cell r="B101">
            <v>52</v>
          </cell>
          <cell r="C101">
            <v>5</v>
          </cell>
          <cell r="D101">
            <v>35</v>
          </cell>
          <cell r="E101">
            <v>9</v>
          </cell>
        </row>
        <row r="102">
          <cell r="A102" t="str">
            <v>Hilversum</v>
          </cell>
          <cell r="B102">
            <v>303</v>
          </cell>
          <cell r="C102">
            <v>108</v>
          </cell>
          <cell r="D102">
            <v>307</v>
          </cell>
          <cell r="E102">
            <v>85</v>
          </cell>
        </row>
        <row r="103">
          <cell r="A103" t="str">
            <v>Hoeksche Waard</v>
          </cell>
          <cell r="B103">
            <v>197</v>
          </cell>
          <cell r="C103">
            <v>31</v>
          </cell>
          <cell r="D103">
            <v>193</v>
          </cell>
          <cell r="E103">
            <v>31</v>
          </cell>
        </row>
        <row r="104">
          <cell r="A104" t="str">
            <v>Hof van Twente</v>
          </cell>
          <cell r="B104">
            <v>54</v>
          </cell>
          <cell r="C104">
            <v>4</v>
          </cell>
          <cell r="D104">
            <v>41</v>
          </cell>
          <cell r="E104">
            <v>2</v>
          </cell>
        </row>
        <row r="105">
          <cell r="A105" t="str">
            <v>Hollands Kroon</v>
          </cell>
          <cell r="B105">
            <v>79</v>
          </cell>
          <cell r="C105">
            <v>8</v>
          </cell>
          <cell r="D105">
            <v>53</v>
          </cell>
          <cell r="E105">
            <v>9</v>
          </cell>
        </row>
        <row r="106">
          <cell r="A106" t="str">
            <v>Hoogeveen</v>
          </cell>
          <cell r="B106">
            <v>154</v>
          </cell>
          <cell r="C106">
            <v>10</v>
          </cell>
          <cell r="D106">
            <v>167</v>
          </cell>
          <cell r="E106">
            <v>10</v>
          </cell>
        </row>
        <row r="107">
          <cell r="A107" t="str">
            <v>Hoorn</v>
          </cell>
          <cell r="B107">
            <v>427</v>
          </cell>
          <cell r="C107">
            <v>79</v>
          </cell>
          <cell r="D107">
            <v>403</v>
          </cell>
          <cell r="E107">
            <v>64</v>
          </cell>
        </row>
        <row r="108">
          <cell r="A108" t="str">
            <v>Horst aan de Maas</v>
          </cell>
          <cell r="B108">
            <v>152</v>
          </cell>
          <cell r="C108">
            <v>21</v>
          </cell>
          <cell r="D108">
            <v>155</v>
          </cell>
          <cell r="E108">
            <v>20</v>
          </cell>
        </row>
        <row r="109">
          <cell r="A109" t="str">
            <v>Houten</v>
          </cell>
          <cell r="B109">
            <v>112</v>
          </cell>
          <cell r="C109">
            <v>16</v>
          </cell>
          <cell r="D109">
            <v>112</v>
          </cell>
          <cell r="E109">
            <v>23</v>
          </cell>
        </row>
        <row r="110">
          <cell r="A110" t="str">
            <v>Huizen</v>
          </cell>
          <cell r="B110">
            <v>150</v>
          </cell>
          <cell r="C110">
            <v>39</v>
          </cell>
          <cell r="D110">
            <v>130</v>
          </cell>
          <cell r="E110">
            <v>35</v>
          </cell>
        </row>
        <row r="111">
          <cell r="A111" t="str">
            <v>Hulst</v>
          </cell>
          <cell r="B111">
            <v>77</v>
          </cell>
          <cell r="C111">
            <v>13</v>
          </cell>
          <cell r="D111">
            <v>67</v>
          </cell>
          <cell r="E111">
            <v>16</v>
          </cell>
        </row>
        <row r="112">
          <cell r="A112" t="str">
            <v>IJsselstein</v>
          </cell>
          <cell r="B112">
            <v>103</v>
          </cell>
          <cell r="C112">
            <v>20</v>
          </cell>
          <cell r="D112">
            <v>78</v>
          </cell>
          <cell r="E112">
            <v>8</v>
          </cell>
        </row>
        <row r="113">
          <cell r="A113" t="str">
            <v>Kampen</v>
          </cell>
          <cell r="B113">
            <v>237</v>
          </cell>
          <cell r="C113">
            <v>19</v>
          </cell>
          <cell r="D113">
            <v>223</v>
          </cell>
          <cell r="E113">
            <v>17</v>
          </cell>
        </row>
        <row r="114">
          <cell r="A114" t="str">
            <v>Katwijk</v>
          </cell>
          <cell r="B114">
            <v>171</v>
          </cell>
          <cell r="C114">
            <v>25</v>
          </cell>
          <cell r="D114">
            <v>189</v>
          </cell>
          <cell r="E114">
            <v>28</v>
          </cell>
        </row>
        <row r="115">
          <cell r="A115" t="str">
            <v>Kerkrade</v>
          </cell>
          <cell r="B115">
            <v>10</v>
          </cell>
          <cell r="C115">
            <v>4</v>
          </cell>
          <cell r="D115">
            <v>9</v>
          </cell>
          <cell r="E115">
            <v>0</v>
          </cell>
        </row>
        <row r="116">
          <cell r="A116" t="str">
            <v>Krimpen aan den IJssel</v>
          </cell>
          <cell r="B116">
            <v>121</v>
          </cell>
          <cell r="C116">
            <v>27</v>
          </cell>
          <cell r="D116">
            <v>117</v>
          </cell>
          <cell r="E116">
            <v>9</v>
          </cell>
        </row>
        <row r="117">
          <cell r="A117" t="str">
            <v>Krimpenerwaard</v>
          </cell>
          <cell r="B117">
            <v>250</v>
          </cell>
          <cell r="C117">
            <v>21</v>
          </cell>
          <cell r="D117">
            <v>212</v>
          </cell>
          <cell r="E117">
            <v>9</v>
          </cell>
        </row>
        <row r="118">
          <cell r="A118" t="str">
            <v>Laarbeek</v>
          </cell>
          <cell r="B118">
            <v>101</v>
          </cell>
          <cell r="C118">
            <v>12</v>
          </cell>
          <cell r="D118">
            <v>86</v>
          </cell>
          <cell r="E118">
            <v>7</v>
          </cell>
        </row>
        <row r="119">
          <cell r="A119" t="str">
            <v>Land van Cuijk</v>
          </cell>
          <cell r="B119">
            <v>393</v>
          </cell>
          <cell r="C119">
            <v>57</v>
          </cell>
          <cell r="D119">
            <v>339</v>
          </cell>
          <cell r="E119">
            <v>39</v>
          </cell>
        </row>
        <row r="120">
          <cell r="A120" t="str">
            <v>Landgraaf</v>
          </cell>
          <cell r="B120">
            <v>119</v>
          </cell>
          <cell r="C120">
            <v>31</v>
          </cell>
          <cell r="D120">
            <v>100</v>
          </cell>
          <cell r="E120">
            <v>14</v>
          </cell>
        </row>
        <row r="121">
          <cell r="A121" t="str">
            <v>Lansingerland</v>
          </cell>
          <cell r="B121">
            <v>183</v>
          </cell>
          <cell r="C121">
            <v>21</v>
          </cell>
          <cell r="D121">
            <v>196</v>
          </cell>
          <cell r="E121">
            <v>22</v>
          </cell>
        </row>
        <row r="122">
          <cell r="A122" t="str">
            <v>Laren (NH.)</v>
          </cell>
          <cell r="B122">
            <v>16</v>
          </cell>
          <cell r="C122">
            <v>2</v>
          </cell>
          <cell r="D122">
            <v>40</v>
          </cell>
          <cell r="E122">
            <v>2</v>
          </cell>
        </row>
        <row r="123">
          <cell r="A123" t="str">
            <v>Leeuwarden</v>
          </cell>
          <cell r="B123">
            <v>378</v>
          </cell>
          <cell r="C123">
            <v>69</v>
          </cell>
          <cell r="D123">
            <v>345</v>
          </cell>
          <cell r="E123">
            <v>58</v>
          </cell>
        </row>
        <row r="124">
          <cell r="A124" t="str">
            <v>Leiden</v>
          </cell>
          <cell r="B124">
            <v>405</v>
          </cell>
          <cell r="C124">
            <v>98</v>
          </cell>
          <cell r="D124">
            <v>403</v>
          </cell>
          <cell r="E124">
            <v>73</v>
          </cell>
        </row>
        <row r="125">
          <cell r="A125" t="str">
            <v>Leiderdorp</v>
          </cell>
          <cell r="B125">
            <v>81</v>
          </cell>
          <cell r="C125">
            <v>25</v>
          </cell>
          <cell r="D125">
            <v>68</v>
          </cell>
          <cell r="E125">
            <v>6</v>
          </cell>
        </row>
        <row r="126">
          <cell r="A126" t="str">
            <v>Leidschendam-Voorburg</v>
          </cell>
          <cell r="B126">
            <v>239</v>
          </cell>
          <cell r="C126">
            <v>81</v>
          </cell>
          <cell r="D126">
            <v>221</v>
          </cell>
          <cell r="E126">
            <v>68</v>
          </cell>
        </row>
        <row r="127">
          <cell r="A127" t="str">
            <v>Lelystad</v>
          </cell>
          <cell r="B127">
            <v>258</v>
          </cell>
          <cell r="C127">
            <v>54</v>
          </cell>
          <cell r="D127">
            <v>228</v>
          </cell>
          <cell r="E127">
            <v>44</v>
          </cell>
        </row>
        <row r="128">
          <cell r="A128" t="str">
            <v>Leudal</v>
          </cell>
          <cell r="B128">
            <v>143</v>
          </cell>
          <cell r="C128">
            <v>8</v>
          </cell>
          <cell r="D128">
            <v>131</v>
          </cell>
          <cell r="E128">
            <v>11</v>
          </cell>
        </row>
        <row r="129">
          <cell r="A129" t="str">
            <v>Lingewaard</v>
          </cell>
          <cell r="B129">
            <v>146</v>
          </cell>
          <cell r="C129">
            <v>26</v>
          </cell>
          <cell r="D129">
            <v>122</v>
          </cell>
          <cell r="E129">
            <v>12</v>
          </cell>
        </row>
        <row r="130">
          <cell r="A130" t="str">
            <v>Lisse</v>
          </cell>
          <cell r="B130">
            <v>109</v>
          </cell>
          <cell r="C130">
            <v>38</v>
          </cell>
          <cell r="D130">
            <v>114</v>
          </cell>
          <cell r="E130">
            <v>30</v>
          </cell>
        </row>
        <row r="131">
          <cell r="A131" t="str">
            <v>Lochem</v>
          </cell>
          <cell r="B131">
            <v>121</v>
          </cell>
          <cell r="C131">
            <v>8</v>
          </cell>
          <cell r="D131">
            <v>83</v>
          </cell>
          <cell r="E131">
            <v>7</v>
          </cell>
        </row>
        <row r="132">
          <cell r="A132" t="str">
            <v>Loon op Zand</v>
          </cell>
          <cell r="B132">
            <v>34</v>
          </cell>
          <cell r="C132">
            <v>0</v>
          </cell>
          <cell r="D132">
            <v>47</v>
          </cell>
          <cell r="E132">
            <v>4</v>
          </cell>
        </row>
        <row r="133">
          <cell r="A133" t="str">
            <v>Losser</v>
          </cell>
          <cell r="B133">
            <v>74</v>
          </cell>
          <cell r="C133">
            <v>6</v>
          </cell>
          <cell r="D133">
            <v>77</v>
          </cell>
          <cell r="E133">
            <v>8</v>
          </cell>
        </row>
        <row r="134">
          <cell r="A134" t="str">
            <v>Maashorst</v>
          </cell>
          <cell r="B134">
            <v>142</v>
          </cell>
          <cell r="C134">
            <v>12</v>
          </cell>
          <cell r="D134">
            <v>138</v>
          </cell>
          <cell r="E134">
            <v>14</v>
          </cell>
        </row>
        <row r="135">
          <cell r="A135" t="str">
            <v>Maassluis</v>
          </cell>
          <cell r="B135">
            <v>24</v>
          </cell>
          <cell r="C135">
            <v>4</v>
          </cell>
          <cell r="D135">
            <v>42</v>
          </cell>
          <cell r="E135">
            <v>7</v>
          </cell>
        </row>
        <row r="136">
          <cell r="A136" t="str">
            <v>Maastricht</v>
          </cell>
          <cell r="B136">
            <v>188</v>
          </cell>
          <cell r="C136">
            <v>32</v>
          </cell>
          <cell r="D136">
            <v>153</v>
          </cell>
          <cell r="E136">
            <v>23</v>
          </cell>
        </row>
        <row r="137">
          <cell r="A137" t="str">
            <v>Medemblik</v>
          </cell>
          <cell r="B137">
            <v>41</v>
          </cell>
          <cell r="C137">
            <v>6</v>
          </cell>
          <cell r="D137">
            <v>32</v>
          </cell>
          <cell r="E137">
            <v>7</v>
          </cell>
        </row>
        <row r="138">
          <cell r="A138" t="str">
            <v>Meerssen</v>
          </cell>
          <cell r="B138" t="e">
            <v>#N/A</v>
          </cell>
          <cell r="C138" t="e">
            <v>#N/A</v>
          </cell>
          <cell r="D138">
            <v>78</v>
          </cell>
          <cell r="E138">
            <v>7</v>
          </cell>
        </row>
        <row r="139">
          <cell r="A139" t="str">
            <v>Meierijstad</v>
          </cell>
          <cell r="B139">
            <v>236</v>
          </cell>
          <cell r="C139">
            <v>29</v>
          </cell>
          <cell r="D139">
            <v>209</v>
          </cell>
          <cell r="E139">
            <v>12</v>
          </cell>
        </row>
        <row r="140">
          <cell r="A140" t="str">
            <v>Meppel</v>
          </cell>
          <cell r="B140">
            <v>268</v>
          </cell>
          <cell r="C140">
            <v>49</v>
          </cell>
          <cell r="D140">
            <v>212</v>
          </cell>
          <cell r="E140">
            <v>22</v>
          </cell>
        </row>
        <row r="141">
          <cell r="A141" t="str">
            <v>Middelburg (Z.)</v>
          </cell>
          <cell r="B141">
            <v>258</v>
          </cell>
          <cell r="C141">
            <v>49</v>
          </cell>
          <cell r="D141">
            <v>242</v>
          </cell>
          <cell r="E141">
            <v>27</v>
          </cell>
        </row>
        <row r="142">
          <cell r="A142" t="str">
            <v>Midden-Delfland</v>
          </cell>
          <cell r="B142">
            <v>41</v>
          </cell>
          <cell r="C142">
            <v>3</v>
          </cell>
          <cell r="D142">
            <v>40</v>
          </cell>
          <cell r="E142">
            <v>1</v>
          </cell>
        </row>
        <row r="143">
          <cell r="A143" t="str">
            <v>Midden-Drenthe</v>
          </cell>
          <cell r="B143">
            <v>74</v>
          </cell>
          <cell r="C143">
            <v>1</v>
          </cell>
          <cell r="D143">
            <v>75</v>
          </cell>
          <cell r="E143">
            <v>2</v>
          </cell>
        </row>
        <row r="144">
          <cell r="A144" t="str">
            <v>Midden-Groningen</v>
          </cell>
          <cell r="B144">
            <v>129</v>
          </cell>
          <cell r="C144">
            <v>4</v>
          </cell>
          <cell r="D144">
            <v>121</v>
          </cell>
          <cell r="E144">
            <v>20</v>
          </cell>
        </row>
        <row r="145">
          <cell r="A145" t="str">
            <v>Moerdijk</v>
          </cell>
          <cell r="B145">
            <v>72</v>
          </cell>
          <cell r="C145">
            <v>9</v>
          </cell>
          <cell r="D145">
            <v>95</v>
          </cell>
          <cell r="E145">
            <v>9</v>
          </cell>
        </row>
        <row r="146">
          <cell r="A146" t="str">
            <v>Molenlanden</v>
          </cell>
          <cell r="B146">
            <v>50</v>
          </cell>
          <cell r="C146">
            <v>0</v>
          </cell>
          <cell r="D146">
            <v>43</v>
          </cell>
          <cell r="E146">
            <v>0</v>
          </cell>
        </row>
        <row r="147">
          <cell r="A147" t="str">
            <v>Montferland</v>
          </cell>
          <cell r="B147">
            <v>55</v>
          </cell>
          <cell r="C147">
            <v>4</v>
          </cell>
          <cell r="D147">
            <v>53</v>
          </cell>
          <cell r="E147">
            <v>4</v>
          </cell>
        </row>
        <row r="148">
          <cell r="A148" t="str">
            <v>Montfoort</v>
          </cell>
          <cell r="B148">
            <v>56</v>
          </cell>
          <cell r="C148">
            <v>1</v>
          </cell>
          <cell r="D148">
            <v>58</v>
          </cell>
          <cell r="E148">
            <v>1</v>
          </cell>
        </row>
        <row r="149">
          <cell r="A149" t="str">
            <v>Mook en Middelaar</v>
          </cell>
          <cell r="B149">
            <v>10</v>
          </cell>
          <cell r="C149">
            <v>1</v>
          </cell>
          <cell r="D149">
            <v>12</v>
          </cell>
          <cell r="E149">
            <v>1</v>
          </cell>
        </row>
        <row r="150">
          <cell r="A150" t="str">
            <v>Neder-Betuwe</v>
          </cell>
          <cell r="B150">
            <v>113</v>
          </cell>
          <cell r="C150">
            <v>9</v>
          </cell>
          <cell r="D150">
            <v>157</v>
          </cell>
          <cell r="E150">
            <v>11</v>
          </cell>
        </row>
        <row r="151">
          <cell r="A151" t="str">
            <v>Nederweert</v>
          </cell>
          <cell r="B151">
            <v>58</v>
          </cell>
          <cell r="C151">
            <v>8</v>
          </cell>
          <cell r="D151">
            <v>56</v>
          </cell>
          <cell r="E151">
            <v>2</v>
          </cell>
        </row>
        <row r="152">
          <cell r="A152" t="str">
            <v>Nieuwegein</v>
          </cell>
          <cell r="B152">
            <v>181</v>
          </cell>
          <cell r="C152">
            <v>46</v>
          </cell>
          <cell r="D152">
            <v>173</v>
          </cell>
          <cell r="E152">
            <v>29</v>
          </cell>
        </row>
        <row r="153">
          <cell r="A153" t="str">
            <v>Nieuwkoop</v>
          </cell>
          <cell r="B153">
            <v>28</v>
          </cell>
          <cell r="C153">
            <v>3</v>
          </cell>
          <cell r="D153">
            <v>20</v>
          </cell>
          <cell r="E153">
            <v>1</v>
          </cell>
        </row>
        <row r="154">
          <cell r="A154" t="str">
            <v>Nijkerk</v>
          </cell>
          <cell r="B154">
            <v>243</v>
          </cell>
          <cell r="C154">
            <v>17</v>
          </cell>
          <cell r="D154">
            <v>221</v>
          </cell>
          <cell r="E154">
            <v>12</v>
          </cell>
        </row>
        <row r="155">
          <cell r="A155" t="str">
            <v>Nijmegen</v>
          </cell>
          <cell r="B155">
            <v>657</v>
          </cell>
          <cell r="C155">
            <v>166</v>
          </cell>
          <cell r="D155">
            <v>574</v>
          </cell>
          <cell r="E155">
            <v>133</v>
          </cell>
        </row>
        <row r="156">
          <cell r="A156" t="str">
            <v>Nissewaard</v>
          </cell>
          <cell r="B156">
            <v>282</v>
          </cell>
          <cell r="C156">
            <v>40</v>
          </cell>
          <cell r="D156">
            <v>257</v>
          </cell>
          <cell r="E156">
            <v>43</v>
          </cell>
        </row>
        <row r="157">
          <cell r="A157" t="str">
            <v>Noardeast-Fryslân</v>
          </cell>
          <cell r="B157">
            <v>154</v>
          </cell>
          <cell r="C157">
            <v>16</v>
          </cell>
          <cell r="D157">
            <v>169</v>
          </cell>
          <cell r="E157">
            <v>16</v>
          </cell>
        </row>
        <row r="158">
          <cell r="A158" t="str">
            <v>Noordenveld</v>
          </cell>
          <cell r="B158">
            <v>95</v>
          </cell>
          <cell r="C158">
            <v>16</v>
          </cell>
          <cell r="D158">
            <v>91</v>
          </cell>
          <cell r="E158">
            <v>8</v>
          </cell>
        </row>
        <row r="159">
          <cell r="A159" t="str">
            <v>Noordoostpolder</v>
          </cell>
          <cell r="B159">
            <v>178</v>
          </cell>
          <cell r="C159">
            <v>10</v>
          </cell>
          <cell r="D159">
            <v>168</v>
          </cell>
          <cell r="E159">
            <v>11</v>
          </cell>
        </row>
        <row r="160">
          <cell r="A160" t="str">
            <v>Noordwijk</v>
          </cell>
          <cell r="B160">
            <v>101</v>
          </cell>
          <cell r="C160">
            <v>27</v>
          </cell>
          <cell r="D160">
            <v>127</v>
          </cell>
          <cell r="E160">
            <v>41</v>
          </cell>
        </row>
        <row r="161">
          <cell r="A161" t="str">
            <v>Nuenen, Gerwen en Nederwetten</v>
          </cell>
          <cell r="B161">
            <v>39</v>
          </cell>
          <cell r="C161">
            <v>4</v>
          </cell>
          <cell r="D161">
            <v>46</v>
          </cell>
          <cell r="E161">
            <v>2</v>
          </cell>
        </row>
        <row r="162">
          <cell r="A162" t="str">
            <v>Nunspeet</v>
          </cell>
          <cell r="B162">
            <v>66</v>
          </cell>
          <cell r="C162">
            <v>18</v>
          </cell>
          <cell r="D162">
            <v>51</v>
          </cell>
          <cell r="E162">
            <v>12</v>
          </cell>
        </row>
        <row r="163">
          <cell r="A163" t="str">
            <v>Oegstgeest</v>
          </cell>
          <cell r="B163">
            <v>137</v>
          </cell>
          <cell r="C163">
            <v>24</v>
          </cell>
          <cell r="D163">
            <v>102</v>
          </cell>
          <cell r="E163">
            <v>22</v>
          </cell>
        </row>
        <row r="164">
          <cell r="A164" t="str">
            <v>Oirschot</v>
          </cell>
          <cell r="B164">
            <v>60</v>
          </cell>
          <cell r="C164">
            <v>5</v>
          </cell>
          <cell r="D164">
            <v>48</v>
          </cell>
          <cell r="E164">
            <v>5</v>
          </cell>
        </row>
        <row r="165">
          <cell r="A165" t="str">
            <v>Oisterwijk</v>
          </cell>
          <cell r="B165">
            <v>113</v>
          </cell>
          <cell r="C165">
            <v>23</v>
          </cell>
          <cell r="D165">
            <v>98</v>
          </cell>
          <cell r="E165">
            <v>20</v>
          </cell>
        </row>
        <row r="166">
          <cell r="A166" t="str">
            <v>Oldambt</v>
          </cell>
          <cell r="B166">
            <v>109</v>
          </cell>
          <cell r="C166">
            <v>8</v>
          </cell>
          <cell r="D166">
            <v>99</v>
          </cell>
          <cell r="E166">
            <v>3</v>
          </cell>
        </row>
        <row r="167">
          <cell r="A167" t="str">
            <v>Oldebroek</v>
          </cell>
          <cell r="B167">
            <v>28</v>
          </cell>
          <cell r="C167">
            <v>2</v>
          </cell>
          <cell r="D167">
            <v>41</v>
          </cell>
          <cell r="E167">
            <v>4</v>
          </cell>
        </row>
        <row r="168">
          <cell r="A168" t="str">
            <v>Oldenzaal</v>
          </cell>
          <cell r="B168">
            <v>227</v>
          </cell>
          <cell r="C168">
            <v>34</v>
          </cell>
          <cell r="D168">
            <v>199</v>
          </cell>
          <cell r="E168">
            <v>22</v>
          </cell>
        </row>
        <row r="169">
          <cell r="A169" t="str">
            <v>Olst-Wijhe</v>
          </cell>
          <cell r="B169">
            <v>38</v>
          </cell>
          <cell r="C169">
            <v>8</v>
          </cell>
          <cell r="D169">
            <v>34</v>
          </cell>
          <cell r="E169">
            <v>8</v>
          </cell>
        </row>
        <row r="170">
          <cell r="A170" t="str">
            <v>Ommen</v>
          </cell>
          <cell r="B170">
            <v>79</v>
          </cell>
          <cell r="C170">
            <v>14</v>
          </cell>
          <cell r="D170">
            <v>72</v>
          </cell>
          <cell r="E170">
            <v>6</v>
          </cell>
        </row>
        <row r="171">
          <cell r="A171" t="str">
            <v>Oost Gelre</v>
          </cell>
          <cell r="B171">
            <v>111</v>
          </cell>
          <cell r="C171">
            <v>12</v>
          </cell>
          <cell r="D171">
            <v>88</v>
          </cell>
          <cell r="E171">
            <v>18</v>
          </cell>
        </row>
        <row r="172">
          <cell r="A172" t="str">
            <v>Oosterhout</v>
          </cell>
          <cell r="B172">
            <v>162</v>
          </cell>
          <cell r="C172">
            <v>33</v>
          </cell>
          <cell r="D172">
            <v>170</v>
          </cell>
          <cell r="E172">
            <v>29</v>
          </cell>
        </row>
        <row r="173">
          <cell r="A173" t="str">
            <v>Ooststellingwerf</v>
          </cell>
          <cell r="B173">
            <v>88</v>
          </cell>
          <cell r="C173">
            <v>16</v>
          </cell>
          <cell r="D173">
            <v>79</v>
          </cell>
          <cell r="E173">
            <v>18</v>
          </cell>
        </row>
        <row r="174">
          <cell r="A174" t="str">
            <v>Opsterland</v>
          </cell>
          <cell r="B174">
            <v>54</v>
          </cell>
          <cell r="C174">
            <v>7</v>
          </cell>
          <cell r="D174">
            <v>57</v>
          </cell>
          <cell r="E174">
            <v>5</v>
          </cell>
        </row>
        <row r="175">
          <cell r="A175" t="str">
            <v>Oss</v>
          </cell>
          <cell r="B175">
            <v>316</v>
          </cell>
          <cell r="C175">
            <v>48</v>
          </cell>
          <cell r="D175">
            <v>304</v>
          </cell>
          <cell r="E175">
            <v>61</v>
          </cell>
        </row>
        <row r="176">
          <cell r="A176" t="str">
            <v>Oude IJsselstreek</v>
          </cell>
          <cell r="B176">
            <v>174</v>
          </cell>
          <cell r="C176">
            <v>20</v>
          </cell>
          <cell r="D176">
            <v>118</v>
          </cell>
          <cell r="E176">
            <v>22</v>
          </cell>
        </row>
        <row r="177">
          <cell r="A177" t="str">
            <v>Ouder-Amstel</v>
          </cell>
          <cell r="B177">
            <v>7</v>
          </cell>
          <cell r="C177">
            <v>1</v>
          </cell>
          <cell r="D177">
            <v>10</v>
          </cell>
          <cell r="E177">
            <v>2</v>
          </cell>
        </row>
        <row r="178">
          <cell r="A178" t="str">
            <v>Overbetuwe</v>
          </cell>
          <cell r="B178">
            <v>239</v>
          </cell>
          <cell r="C178">
            <v>36</v>
          </cell>
          <cell r="D178">
            <v>218</v>
          </cell>
          <cell r="E178">
            <v>48</v>
          </cell>
        </row>
        <row r="179">
          <cell r="A179" t="str">
            <v>Papendrecht</v>
          </cell>
          <cell r="B179">
            <v>158</v>
          </cell>
          <cell r="C179">
            <v>22</v>
          </cell>
          <cell r="D179">
            <v>137</v>
          </cell>
          <cell r="E179">
            <v>15</v>
          </cell>
        </row>
        <row r="180">
          <cell r="A180" t="str">
            <v>Peel en Maas</v>
          </cell>
          <cell r="B180">
            <v>99</v>
          </cell>
          <cell r="C180">
            <v>9</v>
          </cell>
          <cell r="D180">
            <v>111</v>
          </cell>
          <cell r="E180">
            <v>11</v>
          </cell>
        </row>
        <row r="181">
          <cell r="A181" t="str">
            <v>Pekela</v>
          </cell>
          <cell r="B181">
            <v>27</v>
          </cell>
          <cell r="C181">
            <v>2</v>
          </cell>
          <cell r="D181">
            <v>28</v>
          </cell>
          <cell r="E181">
            <v>2</v>
          </cell>
        </row>
        <row r="182">
          <cell r="A182" t="str">
            <v>Pijnacker-Nootdorp</v>
          </cell>
          <cell r="B182">
            <v>78</v>
          </cell>
          <cell r="C182">
            <v>10</v>
          </cell>
          <cell r="D182">
            <v>95</v>
          </cell>
          <cell r="E182">
            <v>15</v>
          </cell>
        </row>
        <row r="183">
          <cell r="A183" t="str">
            <v>Purmerend</v>
          </cell>
          <cell r="B183">
            <v>265</v>
          </cell>
          <cell r="C183">
            <v>26</v>
          </cell>
          <cell r="D183">
            <v>252</v>
          </cell>
          <cell r="E183">
            <v>35</v>
          </cell>
        </row>
        <row r="184">
          <cell r="A184" t="str">
            <v>Putten</v>
          </cell>
          <cell r="B184">
            <v>49</v>
          </cell>
          <cell r="C184">
            <v>5</v>
          </cell>
          <cell r="D184">
            <v>48</v>
          </cell>
          <cell r="E184">
            <v>5</v>
          </cell>
        </row>
        <row r="185">
          <cell r="A185" t="str">
            <v>Raalte</v>
          </cell>
          <cell r="B185">
            <v>143</v>
          </cell>
          <cell r="C185">
            <v>15</v>
          </cell>
          <cell r="D185">
            <v>126</v>
          </cell>
          <cell r="E185">
            <v>6</v>
          </cell>
        </row>
        <row r="186">
          <cell r="A186" t="str">
            <v>Reimerswaal</v>
          </cell>
          <cell r="B186">
            <v>44</v>
          </cell>
          <cell r="C186">
            <v>3</v>
          </cell>
          <cell r="D186">
            <v>36</v>
          </cell>
          <cell r="E186">
            <v>1</v>
          </cell>
        </row>
        <row r="187">
          <cell r="A187" t="str">
            <v>Renkum</v>
          </cell>
          <cell r="B187">
            <v>52</v>
          </cell>
          <cell r="C187">
            <v>25</v>
          </cell>
          <cell r="D187">
            <v>60</v>
          </cell>
          <cell r="E187">
            <v>29</v>
          </cell>
        </row>
        <row r="188">
          <cell r="A188" t="str">
            <v>Rheden</v>
          </cell>
          <cell r="B188">
            <v>214</v>
          </cell>
          <cell r="C188">
            <v>46</v>
          </cell>
          <cell r="D188">
            <v>191</v>
          </cell>
          <cell r="E188">
            <v>30</v>
          </cell>
        </row>
        <row r="189">
          <cell r="A189" t="str">
            <v>Rhenen</v>
          </cell>
          <cell r="B189">
            <v>17</v>
          </cell>
          <cell r="C189">
            <v>0</v>
          </cell>
          <cell r="D189">
            <v>23</v>
          </cell>
          <cell r="E189">
            <v>2</v>
          </cell>
        </row>
        <row r="190">
          <cell r="A190" t="str">
            <v>Ridderkerk</v>
          </cell>
          <cell r="B190">
            <v>125</v>
          </cell>
          <cell r="C190">
            <v>31</v>
          </cell>
          <cell r="D190">
            <v>111</v>
          </cell>
          <cell r="E190">
            <v>41</v>
          </cell>
        </row>
        <row r="191">
          <cell r="A191" t="str">
            <v>Rijssen-Holten</v>
          </cell>
          <cell r="B191">
            <v>268</v>
          </cell>
          <cell r="C191">
            <v>25</v>
          </cell>
          <cell r="D191">
            <v>269</v>
          </cell>
          <cell r="E191">
            <v>16</v>
          </cell>
        </row>
        <row r="192">
          <cell r="A192" t="str">
            <v>Rijswijk (ZH.)</v>
          </cell>
          <cell r="B192">
            <v>137</v>
          </cell>
          <cell r="C192">
            <v>9</v>
          </cell>
          <cell r="D192">
            <v>142</v>
          </cell>
          <cell r="E192">
            <v>18</v>
          </cell>
        </row>
        <row r="193">
          <cell r="A193" t="str">
            <v>Roermond</v>
          </cell>
          <cell r="B193">
            <v>268</v>
          </cell>
          <cell r="C193">
            <v>31</v>
          </cell>
          <cell r="D193">
            <v>252</v>
          </cell>
          <cell r="E193">
            <v>37</v>
          </cell>
        </row>
        <row r="194">
          <cell r="A194" t="str">
            <v>Roosendaal</v>
          </cell>
          <cell r="B194">
            <v>231</v>
          </cell>
          <cell r="C194">
            <v>42</v>
          </cell>
          <cell r="D194">
            <v>176</v>
          </cell>
          <cell r="E194">
            <v>48</v>
          </cell>
        </row>
        <row r="195">
          <cell r="A195" t="str">
            <v>Rotterdam</v>
          </cell>
          <cell r="B195">
            <v>1933</v>
          </cell>
          <cell r="C195">
            <v>304</v>
          </cell>
          <cell r="D195">
            <v>1702</v>
          </cell>
          <cell r="E195">
            <v>279</v>
          </cell>
        </row>
        <row r="196">
          <cell r="A196" t="str">
            <v>Rucphen</v>
          </cell>
          <cell r="B196">
            <v>25</v>
          </cell>
          <cell r="C196">
            <v>1</v>
          </cell>
          <cell r="D196">
            <v>26</v>
          </cell>
          <cell r="E196">
            <v>0</v>
          </cell>
        </row>
        <row r="197">
          <cell r="A197" t="str">
            <v>Schagen</v>
          </cell>
          <cell r="B197">
            <v>255</v>
          </cell>
          <cell r="C197">
            <v>21</v>
          </cell>
          <cell r="D197">
            <v>241</v>
          </cell>
          <cell r="E197">
            <v>20</v>
          </cell>
        </row>
        <row r="198">
          <cell r="A198" t="str">
            <v>Schiedam</v>
          </cell>
          <cell r="B198">
            <v>103</v>
          </cell>
          <cell r="C198">
            <v>16</v>
          </cell>
          <cell r="D198">
            <v>118</v>
          </cell>
          <cell r="E198">
            <v>20</v>
          </cell>
        </row>
        <row r="199">
          <cell r="A199" t="str">
            <v>Schiermonnikoog</v>
          </cell>
          <cell r="B199">
            <v>3</v>
          </cell>
          <cell r="C199">
            <v>0</v>
          </cell>
          <cell r="D199">
            <v>1</v>
          </cell>
          <cell r="E199">
            <v>0</v>
          </cell>
        </row>
        <row r="200">
          <cell r="A200" t="str">
            <v>Schouwen-Duiveland</v>
          </cell>
          <cell r="B200">
            <v>70</v>
          </cell>
          <cell r="C200">
            <v>7</v>
          </cell>
          <cell r="D200">
            <v>48</v>
          </cell>
          <cell r="E200">
            <v>9</v>
          </cell>
        </row>
        <row r="201">
          <cell r="A201" t="str">
            <v>'s-Gravenhage (gemeente)</v>
          </cell>
          <cell r="B201">
            <v>1103</v>
          </cell>
          <cell r="C201">
            <v>261</v>
          </cell>
          <cell r="D201">
            <v>1089</v>
          </cell>
          <cell r="E201">
            <v>229</v>
          </cell>
        </row>
        <row r="202">
          <cell r="A202" t="str">
            <v>'s-Hertogenbosch</v>
          </cell>
          <cell r="B202">
            <v>495</v>
          </cell>
          <cell r="C202">
            <v>55</v>
          </cell>
          <cell r="D202">
            <v>465</v>
          </cell>
          <cell r="E202">
            <v>87</v>
          </cell>
        </row>
        <row r="203">
          <cell r="A203" t="str">
            <v>Sint-Michielsgestel</v>
          </cell>
          <cell r="B203">
            <v>52</v>
          </cell>
          <cell r="C203">
            <v>3</v>
          </cell>
          <cell r="D203">
            <v>50</v>
          </cell>
          <cell r="E203">
            <v>6</v>
          </cell>
        </row>
        <row r="204">
          <cell r="A204" t="str">
            <v>Sittard-Geleen</v>
          </cell>
          <cell r="B204">
            <v>222</v>
          </cell>
          <cell r="C204">
            <v>23</v>
          </cell>
          <cell r="D204">
            <v>192</v>
          </cell>
          <cell r="E204">
            <v>14</v>
          </cell>
        </row>
        <row r="205">
          <cell r="A205" t="str">
            <v>Sliedrecht</v>
          </cell>
          <cell r="B205">
            <v>20</v>
          </cell>
          <cell r="C205">
            <v>3</v>
          </cell>
          <cell r="D205">
            <v>17</v>
          </cell>
          <cell r="E205">
            <v>0</v>
          </cell>
        </row>
        <row r="206">
          <cell r="A206" t="str">
            <v>Sluis</v>
          </cell>
          <cell r="B206">
            <v>52</v>
          </cell>
          <cell r="C206">
            <v>12</v>
          </cell>
          <cell r="D206">
            <v>46</v>
          </cell>
          <cell r="E206">
            <v>10</v>
          </cell>
        </row>
        <row r="207">
          <cell r="A207" t="str">
            <v>Smallingerland</v>
          </cell>
          <cell r="B207">
            <v>189</v>
          </cell>
          <cell r="C207">
            <v>30</v>
          </cell>
          <cell r="D207">
            <v>190</v>
          </cell>
          <cell r="E207">
            <v>20</v>
          </cell>
        </row>
        <row r="208">
          <cell r="A208" t="str">
            <v>Soest</v>
          </cell>
          <cell r="B208">
            <v>76</v>
          </cell>
          <cell r="C208">
            <v>23</v>
          </cell>
          <cell r="D208">
            <v>62</v>
          </cell>
          <cell r="E208">
            <v>19</v>
          </cell>
        </row>
        <row r="209">
          <cell r="A209" t="str">
            <v>Someren</v>
          </cell>
          <cell r="B209">
            <v>93</v>
          </cell>
          <cell r="C209">
            <v>3</v>
          </cell>
          <cell r="D209">
            <v>75</v>
          </cell>
          <cell r="E209">
            <v>8</v>
          </cell>
        </row>
        <row r="210">
          <cell r="A210" t="str">
            <v>Stadskanaal</v>
          </cell>
          <cell r="B210">
            <v>114</v>
          </cell>
          <cell r="C210">
            <v>9</v>
          </cell>
          <cell r="D210">
            <v>107</v>
          </cell>
          <cell r="E210">
            <v>12</v>
          </cell>
        </row>
        <row r="211">
          <cell r="A211" t="str">
            <v>Staphorst</v>
          </cell>
          <cell r="B211">
            <v>43</v>
          </cell>
          <cell r="C211">
            <v>2</v>
          </cell>
          <cell r="D211">
            <v>46</v>
          </cell>
          <cell r="E211">
            <v>0</v>
          </cell>
        </row>
        <row r="212">
          <cell r="A212" t="str">
            <v>Stede Broec</v>
          </cell>
          <cell r="B212">
            <v>80</v>
          </cell>
          <cell r="C212">
            <v>13</v>
          </cell>
          <cell r="D212">
            <v>97</v>
          </cell>
          <cell r="E212">
            <v>19</v>
          </cell>
        </row>
        <row r="213">
          <cell r="A213" t="str">
            <v>Steenbergen</v>
          </cell>
          <cell r="B213">
            <v>43</v>
          </cell>
          <cell r="C213">
            <v>2</v>
          </cell>
          <cell r="D213">
            <v>28</v>
          </cell>
          <cell r="E213">
            <v>2</v>
          </cell>
        </row>
        <row r="214">
          <cell r="A214" t="str">
            <v>Steenwijkerland</v>
          </cell>
          <cell r="B214">
            <v>83</v>
          </cell>
          <cell r="C214">
            <v>9</v>
          </cell>
          <cell r="D214">
            <v>81</v>
          </cell>
          <cell r="E214">
            <v>11</v>
          </cell>
        </row>
        <row r="215">
          <cell r="A215" t="str">
            <v>Stein (L.)</v>
          </cell>
          <cell r="B215">
            <v>90</v>
          </cell>
          <cell r="C215">
            <v>14</v>
          </cell>
          <cell r="D215">
            <v>112</v>
          </cell>
          <cell r="E215">
            <v>19</v>
          </cell>
        </row>
        <row r="216">
          <cell r="A216" t="str">
            <v>Stichtse Vecht</v>
          </cell>
          <cell r="B216">
            <v>203</v>
          </cell>
          <cell r="C216">
            <v>50</v>
          </cell>
          <cell r="D216">
            <v>190</v>
          </cell>
          <cell r="E216">
            <v>39</v>
          </cell>
        </row>
        <row r="217">
          <cell r="A217" t="str">
            <v>Súdwest-Fryslân</v>
          </cell>
          <cell r="B217">
            <v>319</v>
          </cell>
          <cell r="C217">
            <v>26</v>
          </cell>
          <cell r="D217">
            <v>298</v>
          </cell>
          <cell r="E217">
            <v>23</v>
          </cell>
        </row>
        <row r="218">
          <cell r="A218" t="str">
            <v>Terneuzen</v>
          </cell>
          <cell r="B218">
            <v>109</v>
          </cell>
          <cell r="C218">
            <v>17</v>
          </cell>
          <cell r="D218">
            <v>114</v>
          </cell>
          <cell r="E218">
            <v>11</v>
          </cell>
        </row>
        <row r="219">
          <cell r="A219" t="str">
            <v>Terschelling</v>
          </cell>
          <cell r="B219">
            <v>18</v>
          </cell>
          <cell r="C219">
            <v>9</v>
          </cell>
          <cell r="D219">
            <v>18</v>
          </cell>
          <cell r="E219">
            <v>6</v>
          </cell>
        </row>
        <row r="220">
          <cell r="A220" t="str">
            <v>Texel</v>
          </cell>
          <cell r="B220">
            <v>42</v>
          </cell>
          <cell r="C220">
            <v>22</v>
          </cell>
          <cell r="D220">
            <v>38</v>
          </cell>
          <cell r="E220">
            <v>13</v>
          </cell>
        </row>
        <row r="221">
          <cell r="A221" t="str">
            <v>Teylingen</v>
          </cell>
          <cell r="B221">
            <v>104</v>
          </cell>
          <cell r="C221">
            <v>31</v>
          </cell>
          <cell r="D221">
            <v>117</v>
          </cell>
          <cell r="E221">
            <v>29</v>
          </cell>
        </row>
        <row r="222">
          <cell r="A222" t="str">
            <v>Tholen</v>
          </cell>
          <cell r="B222">
            <v>45</v>
          </cell>
          <cell r="C222">
            <v>2</v>
          </cell>
          <cell r="D222">
            <v>46</v>
          </cell>
          <cell r="E222">
            <v>0</v>
          </cell>
        </row>
        <row r="223">
          <cell r="A223" t="str">
            <v>Tiel</v>
          </cell>
          <cell r="B223">
            <v>126</v>
          </cell>
          <cell r="C223">
            <v>28</v>
          </cell>
          <cell r="D223">
            <v>91</v>
          </cell>
          <cell r="E223">
            <v>23</v>
          </cell>
        </row>
        <row r="224">
          <cell r="A224" t="str">
            <v>Tilburg</v>
          </cell>
          <cell r="B224">
            <v>740</v>
          </cell>
          <cell r="C224">
            <v>119</v>
          </cell>
          <cell r="D224">
            <v>728</v>
          </cell>
          <cell r="E224">
            <v>125</v>
          </cell>
        </row>
        <row r="225">
          <cell r="A225" t="str">
            <v>Tubbergen</v>
          </cell>
          <cell r="B225">
            <v>59</v>
          </cell>
          <cell r="C225">
            <v>3</v>
          </cell>
          <cell r="D225">
            <v>56</v>
          </cell>
          <cell r="E225">
            <v>4</v>
          </cell>
        </row>
        <row r="226">
          <cell r="A226" t="str">
            <v>Twenterand</v>
          </cell>
          <cell r="B226">
            <v>151</v>
          </cell>
          <cell r="C226">
            <v>11</v>
          </cell>
          <cell r="D226">
            <v>104</v>
          </cell>
          <cell r="E226">
            <v>8</v>
          </cell>
        </row>
        <row r="227">
          <cell r="A227" t="str">
            <v>Tynaarlo</v>
          </cell>
          <cell r="B227">
            <v>40</v>
          </cell>
          <cell r="C227">
            <v>1</v>
          </cell>
          <cell r="D227">
            <v>47</v>
          </cell>
          <cell r="E227">
            <v>1</v>
          </cell>
        </row>
        <row r="228">
          <cell r="A228" t="str">
            <v>Tytsjerksteradiel</v>
          </cell>
          <cell r="B228">
            <v>115</v>
          </cell>
          <cell r="C228">
            <v>24</v>
          </cell>
          <cell r="D228">
            <v>76</v>
          </cell>
          <cell r="E228">
            <v>19</v>
          </cell>
        </row>
        <row r="229">
          <cell r="A229" t="str">
            <v>Uithoorn</v>
          </cell>
          <cell r="B229">
            <v>36</v>
          </cell>
          <cell r="C229">
            <v>4</v>
          </cell>
          <cell r="D229">
            <v>40</v>
          </cell>
          <cell r="E229">
            <v>8</v>
          </cell>
        </row>
        <row r="230">
          <cell r="A230" t="str">
            <v>Urk</v>
          </cell>
          <cell r="B230">
            <v>115</v>
          </cell>
          <cell r="C230">
            <v>4</v>
          </cell>
          <cell r="D230">
            <v>108</v>
          </cell>
          <cell r="E230">
            <v>4</v>
          </cell>
        </row>
        <row r="231">
          <cell r="A231" t="str">
            <v>Utrecht (gemeente)</v>
          </cell>
          <cell r="B231">
            <v>570</v>
          </cell>
          <cell r="C231">
            <v>142</v>
          </cell>
          <cell r="D231">
            <v>527</v>
          </cell>
          <cell r="E231">
            <v>124</v>
          </cell>
        </row>
        <row r="232">
          <cell r="A232" t="str">
            <v>Utrechtse Heuvelrug</v>
          </cell>
          <cell r="B232">
            <v>135</v>
          </cell>
          <cell r="C232">
            <v>34</v>
          </cell>
          <cell r="D232">
            <v>116</v>
          </cell>
          <cell r="E232">
            <v>13</v>
          </cell>
        </row>
        <row r="233">
          <cell r="A233" t="str">
            <v>Valkenswaard</v>
          </cell>
          <cell r="B233">
            <v>144</v>
          </cell>
          <cell r="C233">
            <v>28</v>
          </cell>
          <cell r="D233">
            <v>138</v>
          </cell>
          <cell r="E233">
            <v>12</v>
          </cell>
        </row>
        <row r="234">
          <cell r="A234" t="str">
            <v>Veendam</v>
          </cell>
          <cell r="B234">
            <v>119</v>
          </cell>
          <cell r="C234">
            <v>15</v>
          </cell>
          <cell r="D234">
            <v>148</v>
          </cell>
          <cell r="E234">
            <v>26</v>
          </cell>
        </row>
        <row r="235">
          <cell r="A235" t="str">
            <v>Veenendaal</v>
          </cell>
          <cell r="B235">
            <v>381</v>
          </cell>
          <cell r="C235">
            <v>56</v>
          </cell>
          <cell r="D235">
            <v>321</v>
          </cell>
          <cell r="E235">
            <v>46</v>
          </cell>
        </row>
        <row r="236">
          <cell r="A236" t="str">
            <v>Veldhoven</v>
          </cell>
          <cell r="B236">
            <v>94</v>
          </cell>
          <cell r="C236">
            <v>2</v>
          </cell>
          <cell r="D236">
            <v>82</v>
          </cell>
          <cell r="E236">
            <v>9</v>
          </cell>
        </row>
        <row r="237">
          <cell r="A237" t="str">
            <v>Velsen</v>
          </cell>
          <cell r="B237">
            <v>187</v>
          </cell>
          <cell r="C237">
            <v>20</v>
          </cell>
          <cell r="D237">
            <v>178</v>
          </cell>
          <cell r="E237">
            <v>16</v>
          </cell>
        </row>
        <row r="238">
          <cell r="A238" t="str">
            <v>Venlo</v>
          </cell>
          <cell r="B238">
            <v>347</v>
          </cell>
          <cell r="C238">
            <v>69</v>
          </cell>
          <cell r="D238">
            <v>345</v>
          </cell>
          <cell r="E238">
            <v>71</v>
          </cell>
        </row>
        <row r="239">
          <cell r="A239" t="str">
            <v>Venray</v>
          </cell>
          <cell r="B239">
            <v>107</v>
          </cell>
          <cell r="C239">
            <v>8</v>
          </cell>
          <cell r="D239">
            <v>76</v>
          </cell>
          <cell r="E239">
            <v>3</v>
          </cell>
        </row>
        <row r="240">
          <cell r="A240" t="str">
            <v>Vijfheerenlanden</v>
          </cell>
          <cell r="B240">
            <v>116</v>
          </cell>
          <cell r="C240">
            <v>13</v>
          </cell>
          <cell r="D240">
            <v>133</v>
          </cell>
          <cell r="E240">
            <v>19</v>
          </cell>
        </row>
        <row r="241">
          <cell r="A241" t="str">
            <v>Vlaardingen</v>
          </cell>
          <cell r="B241">
            <v>388</v>
          </cell>
          <cell r="C241">
            <v>74</v>
          </cell>
          <cell r="D241">
            <v>366</v>
          </cell>
          <cell r="E241">
            <v>44</v>
          </cell>
        </row>
        <row r="242">
          <cell r="A242" t="str">
            <v>Vlieland</v>
          </cell>
          <cell r="B242">
            <v>3</v>
          </cell>
          <cell r="C242">
            <v>0</v>
          </cell>
          <cell r="D242">
            <v>5</v>
          </cell>
          <cell r="E242">
            <v>0</v>
          </cell>
        </row>
        <row r="243">
          <cell r="A243" t="str">
            <v>Vlissingen</v>
          </cell>
          <cell r="B243">
            <v>98</v>
          </cell>
          <cell r="C243">
            <v>14</v>
          </cell>
          <cell r="D243">
            <v>108</v>
          </cell>
          <cell r="E243">
            <v>10</v>
          </cell>
        </row>
        <row r="244">
          <cell r="A244" t="str">
            <v>Voorne aan Zee</v>
          </cell>
          <cell r="B244">
            <v>227</v>
          </cell>
          <cell r="C244">
            <v>47</v>
          </cell>
          <cell r="D244">
            <v>241</v>
          </cell>
          <cell r="E244">
            <v>51</v>
          </cell>
        </row>
        <row r="245">
          <cell r="A245" t="str">
            <v>Voorst</v>
          </cell>
          <cell r="B245">
            <v>149</v>
          </cell>
          <cell r="C245">
            <v>16</v>
          </cell>
          <cell r="D245">
            <v>155</v>
          </cell>
          <cell r="E245">
            <v>16</v>
          </cell>
        </row>
        <row r="246">
          <cell r="A246" t="str">
            <v>Vught</v>
          </cell>
          <cell r="B246">
            <v>101</v>
          </cell>
          <cell r="C246">
            <v>28</v>
          </cell>
          <cell r="D246">
            <v>90</v>
          </cell>
          <cell r="E246">
            <v>20</v>
          </cell>
        </row>
        <row r="247">
          <cell r="A247" t="str">
            <v>Waadhoeke</v>
          </cell>
          <cell r="B247">
            <v>121</v>
          </cell>
          <cell r="C247">
            <v>11</v>
          </cell>
          <cell r="D247">
            <v>143</v>
          </cell>
          <cell r="E247">
            <v>13</v>
          </cell>
        </row>
        <row r="248">
          <cell r="A248" t="str">
            <v>Waalwijk</v>
          </cell>
          <cell r="B248">
            <v>260</v>
          </cell>
          <cell r="C248">
            <v>48</v>
          </cell>
          <cell r="D248">
            <v>257</v>
          </cell>
          <cell r="E248">
            <v>45</v>
          </cell>
        </row>
        <row r="249">
          <cell r="A249" t="str">
            <v>Waddinxveen</v>
          </cell>
          <cell r="B249">
            <v>60</v>
          </cell>
          <cell r="C249">
            <v>22</v>
          </cell>
          <cell r="D249">
            <v>75</v>
          </cell>
          <cell r="E249">
            <v>12</v>
          </cell>
        </row>
        <row r="250">
          <cell r="A250" t="str">
            <v>Wageningen</v>
          </cell>
          <cell r="B250">
            <v>49</v>
          </cell>
          <cell r="C250">
            <v>13</v>
          </cell>
          <cell r="D250">
            <v>38</v>
          </cell>
          <cell r="E250">
            <v>15</v>
          </cell>
        </row>
        <row r="251">
          <cell r="A251" t="str">
            <v>Wassenaar</v>
          </cell>
          <cell r="B251">
            <v>56</v>
          </cell>
          <cell r="C251">
            <v>14</v>
          </cell>
          <cell r="D251">
            <v>64</v>
          </cell>
          <cell r="E251">
            <v>24</v>
          </cell>
        </row>
        <row r="252">
          <cell r="A252" t="str">
            <v>Waterland</v>
          </cell>
          <cell r="B252">
            <v>70</v>
          </cell>
          <cell r="C252">
            <v>8</v>
          </cell>
          <cell r="D252">
            <v>56</v>
          </cell>
          <cell r="E252">
            <v>8</v>
          </cell>
        </row>
        <row r="253">
          <cell r="A253" t="str">
            <v>Weert</v>
          </cell>
          <cell r="B253">
            <v>129</v>
          </cell>
          <cell r="C253">
            <v>9</v>
          </cell>
          <cell r="D253">
            <v>94</v>
          </cell>
          <cell r="E253">
            <v>11</v>
          </cell>
        </row>
        <row r="254">
          <cell r="A254" t="str">
            <v>West Betuwe</v>
          </cell>
          <cell r="B254">
            <v>124</v>
          </cell>
          <cell r="C254">
            <v>14</v>
          </cell>
          <cell r="D254">
            <v>102</v>
          </cell>
          <cell r="E254">
            <v>9</v>
          </cell>
        </row>
        <row r="255">
          <cell r="A255" t="str">
            <v>Westerkwartier</v>
          </cell>
          <cell r="B255">
            <v>137</v>
          </cell>
          <cell r="C255">
            <v>9</v>
          </cell>
          <cell r="D255">
            <v>140</v>
          </cell>
          <cell r="E255">
            <v>11</v>
          </cell>
        </row>
        <row r="256">
          <cell r="A256" t="str">
            <v>Westerveld</v>
          </cell>
          <cell r="B256">
            <v>22</v>
          </cell>
          <cell r="C256">
            <v>2</v>
          </cell>
          <cell r="D256">
            <v>19</v>
          </cell>
          <cell r="E256">
            <v>0</v>
          </cell>
        </row>
        <row r="257">
          <cell r="A257" t="str">
            <v>Westerwolde</v>
          </cell>
          <cell r="B257">
            <v>61</v>
          </cell>
          <cell r="C257">
            <v>7</v>
          </cell>
          <cell r="D257">
            <v>63</v>
          </cell>
          <cell r="E257">
            <v>7</v>
          </cell>
        </row>
        <row r="258">
          <cell r="A258" t="str">
            <v>Westland</v>
          </cell>
          <cell r="B258">
            <v>477</v>
          </cell>
          <cell r="C258">
            <v>95</v>
          </cell>
          <cell r="D258">
            <v>519</v>
          </cell>
          <cell r="E258">
            <v>76</v>
          </cell>
        </row>
        <row r="259">
          <cell r="A259" t="str">
            <v>Weststellingwerf</v>
          </cell>
          <cell r="B259">
            <v>108</v>
          </cell>
          <cell r="C259">
            <v>9</v>
          </cell>
          <cell r="D259">
            <v>103</v>
          </cell>
          <cell r="E259">
            <v>9</v>
          </cell>
        </row>
        <row r="260">
          <cell r="A260" t="str">
            <v>Wierden</v>
          </cell>
          <cell r="B260">
            <v>44</v>
          </cell>
          <cell r="C260">
            <v>9</v>
          </cell>
          <cell r="D260">
            <v>45</v>
          </cell>
          <cell r="E260">
            <v>7</v>
          </cell>
        </row>
        <row r="261">
          <cell r="A261" t="str">
            <v>Wijchen</v>
          </cell>
          <cell r="B261">
            <v>134</v>
          </cell>
          <cell r="C261">
            <v>17</v>
          </cell>
          <cell r="D261">
            <v>112</v>
          </cell>
          <cell r="E261">
            <v>12</v>
          </cell>
        </row>
        <row r="262">
          <cell r="A262" t="str">
            <v>Wijk bij Duurstede</v>
          </cell>
          <cell r="B262">
            <v>70</v>
          </cell>
          <cell r="C262">
            <v>7</v>
          </cell>
          <cell r="D262">
            <v>66</v>
          </cell>
          <cell r="E262">
            <v>9</v>
          </cell>
        </row>
        <row r="263">
          <cell r="A263" t="str">
            <v>Winterswijk</v>
          </cell>
          <cell r="B263">
            <v>121</v>
          </cell>
          <cell r="C263">
            <v>16</v>
          </cell>
          <cell r="D263">
            <v>100</v>
          </cell>
          <cell r="E263">
            <v>16</v>
          </cell>
        </row>
        <row r="264">
          <cell r="A264" t="str">
            <v>Woensdrecht</v>
          </cell>
          <cell r="B264">
            <v>36</v>
          </cell>
          <cell r="C264">
            <v>0</v>
          </cell>
          <cell r="D264">
            <v>31</v>
          </cell>
          <cell r="E264">
            <v>1</v>
          </cell>
        </row>
        <row r="265">
          <cell r="A265" t="str">
            <v>Woerden</v>
          </cell>
          <cell r="B265">
            <v>233</v>
          </cell>
          <cell r="C265">
            <v>37</v>
          </cell>
          <cell r="D265">
            <v>267</v>
          </cell>
          <cell r="E265">
            <v>110</v>
          </cell>
        </row>
        <row r="266">
          <cell r="A266" t="str">
            <v>Zaanstad</v>
          </cell>
          <cell r="B266">
            <v>451</v>
          </cell>
          <cell r="C266">
            <v>71</v>
          </cell>
          <cell r="D266">
            <v>436</v>
          </cell>
          <cell r="E266">
            <v>109</v>
          </cell>
        </row>
        <row r="267">
          <cell r="A267" t="str">
            <v>Zaltbommel</v>
          </cell>
          <cell r="B267">
            <v>149</v>
          </cell>
          <cell r="C267">
            <v>21</v>
          </cell>
          <cell r="D267">
            <v>106</v>
          </cell>
          <cell r="E267">
            <v>16</v>
          </cell>
        </row>
        <row r="268">
          <cell r="A268" t="str">
            <v>Zandvoort</v>
          </cell>
          <cell r="B268">
            <v>36</v>
          </cell>
          <cell r="C268">
            <v>9</v>
          </cell>
          <cell r="D268">
            <v>50</v>
          </cell>
          <cell r="E268">
            <v>9</v>
          </cell>
        </row>
        <row r="269">
          <cell r="A269" t="str">
            <v>Zeewolde</v>
          </cell>
          <cell r="B269">
            <v>63</v>
          </cell>
          <cell r="C269">
            <v>9</v>
          </cell>
          <cell r="D269">
            <v>51</v>
          </cell>
          <cell r="E269">
            <v>2</v>
          </cell>
        </row>
        <row r="270">
          <cell r="A270" t="str">
            <v>Zeist</v>
          </cell>
          <cell r="B270">
            <v>260</v>
          </cell>
          <cell r="C270">
            <v>113</v>
          </cell>
          <cell r="D270">
            <v>253</v>
          </cell>
          <cell r="E270">
            <v>113</v>
          </cell>
        </row>
        <row r="271">
          <cell r="A271" t="str">
            <v>Zevenaar</v>
          </cell>
          <cell r="B271">
            <v>119</v>
          </cell>
          <cell r="C271">
            <v>11</v>
          </cell>
          <cell r="D271">
            <v>111</v>
          </cell>
          <cell r="E271">
            <v>9</v>
          </cell>
        </row>
        <row r="272">
          <cell r="A272" t="str">
            <v>Zoetermeer</v>
          </cell>
          <cell r="B272">
            <v>389</v>
          </cell>
          <cell r="C272">
            <v>77</v>
          </cell>
          <cell r="D272">
            <v>357</v>
          </cell>
          <cell r="E272">
            <v>72</v>
          </cell>
        </row>
        <row r="273">
          <cell r="A273" t="str">
            <v>Zuidplas</v>
          </cell>
          <cell r="B273">
            <v>103</v>
          </cell>
          <cell r="C273">
            <v>9</v>
          </cell>
          <cell r="D273">
            <v>104</v>
          </cell>
          <cell r="E273">
            <v>11</v>
          </cell>
        </row>
        <row r="274">
          <cell r="A274" t="str">
            <v>Zundert</v>
          </cell>
          <cell r="B274">
            <v>45</v>
          </cell>
          <cell r="C274">
            <v>13</v>
          </cell>
          <cell r="D274">
            <v>54</v>
          </cell>
          <cell r="E274">
            <v>6</v>
          </cell>
        </row>
        <row r="275">
          <cell r="A275" t="str">
            <v>Zutphen</v>
          </cell>
          <cell r="B275">
            <v>261</v>
          </cell>
          <cell r="C275">
            <v>59</v>
          </cell>
          <cell r="D275">
            <v>249</v>
          </cell>
          <cell r="E275">
            <v>68</v>
          </cell>
        </row>
        <row r="276">
          <cell r="A276" t="str">
            <v>Zwartewaterland</v>
          </cell>
          <cell r="B276">
            <v>62</v>
          </cell>
          <cell r="C276">
            <v>3</v>
          </cell>
          <cell r="D276">
            <v>54</v>
          </cell>
          <cell r="E276">
            <v>4</v>
          </cell>
        </row>
        <row r="277">
          <cell r="A277" t="str">
            <v>Zwijndrecht</v>
          </cell>
          <cell r="B277">
            <v>167</v>
          </cell>
          <cell r="C277">
            <v>14</v>
          </cell>
          <cell r="D277">
            <v>180</v>
          </cell>
          <cell r="E277">
            <v>22</v>
          </cell>
        </row>
        <row r="278">
          <cell r="A278" t="str">
            <v>Zwolle</v>
          </cell>
          <cell r="B278">
            <v>692</v>
          </cell>
          <cell r="C278">
            <v>150</v>
          </cell>
          <cell r="D278">
            <v>713</v>
          </cell>
          <cell r="E278">
            <v>136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eroni Larsen" refreshedDate="45439.665912500001" createdVersion="8" refreshedVersion="8" minRefreshableVersion="3" recordCount="40" xr:uid="{A067CF73-0986-457C-B091-192A0B6BA81E}">
  <cacheSource type="worksheet">
    <worksheetSource ref="A9:Q49" sheet="RMC info"/>
  </cacheSource>
  <cacheFields count="17">
    <cacheField name="RMC" numFmtId="0">
      <sharedItems count="40">
        <s v="Achterhoek"/>
        <s v="AgglomeratieAmsterdam"/>
        <s v="Arnhem"/>
        <s v="CentraalenWestelijkGroningen"/>
        <s v="EemenVallei"/>
        <s v="Flevoland"/>
        <s v="FrieslandNoord"/>
        <s v="Friesland-Oost('deFrieseWouden')"/>
        <s v="GewestLimburg-Noord"/>
        <s v="GewestZuid-Limburg"/>
        <s v="GooienVechtstreek"/>
        <s v="Haaglanden/Westland"/>
        <s v="IJssel-Vecht"/>
        <s v="KopvanNoord-Holland"/>
        <s v="Midden-Brabant"/>
        <s v="Noord-enMiddenDrenthe"/>
        <s v="Noord-Groningen-Eemsmond"/>
        <s v="Noord-Kennemerland"/>
        <s v="Noord-Oost-Brabant"/>
        <s v="Noordwest-Veluwe"/>
        <s v="OosterscheldeRegio"/>
        <s v="Oost-Groningen"/>
        <s v="RijkvanNijmegen"/>
        <s v="Rijnmond"/>
        <s v="Rivierenland"/>
        <s v="Stedendriehoek"/>
        <s v="Twente"/>
        <s v="Utrecht"/>
        <s v="Walcheren"/>
        <s v="West-Brabant"/>
        <s v="West-Friesland"/>
        <s v="Zeeuws-Vlaanderen"/>
        <s v="Zuid-Holland-Noord"/>
        <s v="Zuid-Holland-Oost"/>
        <s v="Zuid-Holland-Zuid"/>
        <s v="Zuid-KennemerlandenIJmond"/>
        <s v="Zuidoost-Brabant"/>
        <s v="Zuid-OostDrenthe"/>
        <s v="Zuid-WestDrenthe"/>
        <s v="Zuid-WestFriesland"/>
      </sharedItems>
    </cacheField>
    <cacheField name="Code" numFmtId="0">
      <sharedItems/>
    </cacheField>
    <cacheField name="# min hh (x1.000)" numFmtId="0">
      <sharedItems containsSemiMixedTypes="0" containsString="0" containsNumber="1" minValue="3.7" maxValue="91.300000000000011"/>
    </cacheField>
    <cacheField name="Totaal hh" numFmtId="164">
      <sharedItems containsSemiMixedTypes="0" containsString="0" containsNumber="1" containsInteger="1" minValue="42000" maxValue="734800"/>
    </cacheField>
    <cacheField name="% min hh" numFmtId="165">
      <sharedItems containsSemiMixedTypes="0" containsString="0" containsNumber="1" minValue="6.4873449131513661E-2" maxValue="0.13305904288377873"/>
    </cacheField>
    <cacheField name="Bandbreedte" numFmtId="0">
      <sharedItems containsSemiMixedTypes="0" containsString="0" containsNumber="1" containsInteger="1" minValue="0" maxValue="1"/>
    </cacheField>
    <cacheField name="% stedelijkheid obv bev.di" numFmtId="9">
      <sharedItems containsSemiMixedTypes="0" containsString="0" containsNumber="1" minValue="0" maxValue="1"/>
    </cacheField>
    <cacheField name="Bandbreedte2" numFmtId="0">
      <sharedItems containsSemiMixedTypes="0" containsString="0" containsNumber="1" containsInteger="1" minValue="0" maxValue="1"/>
    </cacheField>
    <cacheField name="% hh in contactgemeente" numFmtId="9">
      <sharedItems containsSemiMixedTypes="0" containsString="0" containsNumber="1" minValue="0.15196814978927553" maxValue="0.71569792678641564"/>
    </cacheField>
    <cacheField name="Bandbreedte3" numFmtId="0">
      <sharedItems containsSemiMixedTypes="0" containsString="0" containsNumber="1" containsInteger="1" minValue="1" maxValue="1"/>
    </cacheField>
    <cacheField name="# gemeenten" numFmtId="0">
      <sharedItems containsSemiMixedTypes="0" containsString="0" containsNumber="1" containsInteger="1" minValue="2" maxValue="21"/>
    </cacheField>
    <cacheField name="Bandbreedte4" numFmtId="0">
      <sharedItems containsSemiMixedTypes="0" containsString="0" containsNumber="1" containsInteger="1" minValue="1" maxValue="1"/>
    </cacheField>
    <cacheField name="contactgemeente" numFmtId="0">
      <sharedItems/>
    </cacheField>
    <cacheField name="1. Selectie" numFmtId="0">
      <sharedItems containsSemiMixedTypes="0" containsString="0" containsNumber="1" containsInteger="1" minValue="0" maxValue="1"/>
    </cacheField>
    <cacheField name="2. Selectie" numFmtId="0">
      <sharedItems containsSemiMixedTypes="0" containsString="0" containsNumber="1" containsInteger="1" minValue="0" maxValue="1"/>
    </cacheField>
    <cacheField name="3. Selectie" numFmtId="0">
      <sharedItems containsSemiMixedTypes="0" containsString="0" containsNumber="1" containsInteger="1" minValue="0" maxValue="1"/>
    </cacheField>
    <cacheField name="4. Selectie" numFmtId="0">
      <sharedItems containsSemiMixedTypes="0" containsString="0" containsNumber="1" containsInteger="1" minValue="0" maxValue="1" count="2">
        <n v="1"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eroni Larsen" refreshedDate="45439.666166435185" createdVersion="8" refreshedVersion="8" minRefreshableVersion="3" recordCount="343" xr:uid="{5CA33B50-804B-4E0A-A07C-685098CCDA3C}">
  <cacheSource type="worksheet">
    <worksheetSource ref="A8:Z351" sheet="gemeenten info"/>
  </cacheSource>
  <cacheFields count="26">
    <cacheField name="Gemeenten" numFmtId="0">
      <sharedItems count="347">
        <s v="Aa en Hunze"/>
        <s v="Aalsmeer"/>
        <s v="Aalten"/>
        <s v="Achtkarspelen"/>
        <s v="Alblasserdam"/>
        <s v="Albrandswaard"/>
        <s v="Alkmaar"/>
        <s v="Almelo"/>
        <s v="Almere"/>
        <s v="Alphen aan den Rijn"/>
        <s v="Alphen-Chaam"/>
        <s v="Altena"/>
        <s v="Ameland"/>
        <s v="Amersfoort"/>
        <s v="Amstelveen"/>
        <s v="Amsterdam"/>
        <s v="Apeldoorn"/>
        <s v="Arnhem (gemeente)"/>
        <s v="Assen"/>
        <s v="Asten"/>
        <s v="Baarle-Nassau"/>
        <s v="Baarn"/>
        <s v="Barendrecht"/>
        <s v="Barneveld"/>
        <s v="Beek (L.)"/>
        <s v="Beekdaelen"/>
        <s v="Beesel"/>
        <s v="Berg en Dal"/>
        <s v="Bergeijk"/>
        <s v="Bergen (L.)"/>
        <s v="Bergen (NH.)"/>
        <s v="Bergen op Zoom"/>
        <s v="Berkelland"/>
        <s v="Bernheze"/>
        <s v="Best"/>
        <s v="Beuningen"/>
        <s v="Beverwijk"/>
        <s v="De Bilt"/>
        <s v="Bladel"/>
        <s v="Blaricum"/>
        <s v="Bloemendaal"/>
        <s v="Bodegraven-Reeuwijk"/>
        <s v="Boekel"/>
        <s v="Borger-Odoorn"/>
        <s v="Borne"/>
        <s v="Borsele"/>
        <s v="Boxtel"/>
        <s v="Breda"/>
        <s v="Bronckhorst"/>
        <s v="Brummen"/>
        <s v="Brunssum"/>
        <s v="Bunnik"/>
        <s v="Bunschoten"/>
        <s v="Buren"/>
        <s v="Capelle aan den IJssel"/>
        <s v="Castricum"/>
        <s v="Coevorden"/>
        <s v="Cranendonck"/>
        <s v="Culemborg"/>
        <s v="Dalfsen"/>
        <s v="Dantumadiel"/>
        <s v="Delft"/>
        <s v="Deurne"/>
        <s v="Deventer"/>
        <s v="Diemen"/>
        <s v="Dijk en Waard"/>
        <s v="Dinkelland"/>
        <s v="Doesburg"/>
        <s v="Doetinchem"/>
        <s v="Dongen"/>
        <s v="Dordrecht"/>
        <s v="Drechterland"/>
        <s v="Drimmelen"/>
        <s v="Dronten"/>
        <s v="Druten"/>
        <s v="Duiven"/>
        <s v="Echt-Susteren"/>
        <s v="Edam-Volendam"/>
        <s v="Ede"/>
        <s v="Eemnes"/>
        <s v="Eemsdelta"/>
        <s v="Eersel"/>
        <s v="Eijsden-Margraten"/>
        <s v="Eindhoven"/>
        <s v="Elburg"/>
        <s v="Emmen"/>
        <s v="Enkhuizen"/>
        <s v="Enschede"/>
        <s v="Epe"/>
        <s v="Ermelo"/>
        <s v="Etten-Leur"/>
        <s v="De Fryske Marren"/>
        <s v="Geertruidenberg"/>
        <s v="Geldrop-Mierlo"/>
        <s v="Gemert-Bakel"/>
        <s v="Gennep"/>
        <s v="Gilze en Rijen"/>
        <s v="Goeree-Overflakkee"/>
        <s v="Goes"/>
        <s v="Goirle"/>
        <s v="Gooise Meren"/>
        <s v="Gorinchem"/>
        <s v="Gouda"/>
        <s v="'s-Gravenhage (gemeente)"/>
        <s v="Groningen (gemeente)"/>
        <s v="Gulpen-Wittem"/>
        <s v="Haaksbergen"/>
        <s v="Haarlem"/>
        <s v="Haarlemmermeer"/>
        <s v="Halderberge"/>
        <s v="Hardenberg"/>
        <s v="Harderwijk"/>
        <s v="Hardinxveld-Giessendam"/>
        <s v="Harlingen"/>
        <s v="Hattem"/>
        <s v="Heemskerk"/>
        <s v="Heemstede"/>
        <s v="Heerde"/>
        <s v="Heerenveen"/>
        <s v="Heerlen"/>
        <s v="Heeze-Leende"/>
        <s v="Heiloo"/>
        <s v="Den Helder"/>
        <s v="Hellendoorn"/>
        <s v="Helmond"/>
        <s v="Hendrik-Ido-Ambacht"/>
        <s v="Hengelo (O.)"/>
        <s v="'s-Hertogenbosch"/>
        <s v="Heumen"/>
        <s v="Heusden"/>
        <s v="Hillegom"/>
        <s v="Hilvarenbeek"/>
        <s v="Hilversum"/>
        <s v="Hoeksche Waard"/>
        <s v="Hof van Twente"/>
        <s v="Het Hogeland"/>
        <s v="Hollands Kroon"/>
        <s v="Hoogeveen"/>
        <s v="Hoorn"/>
        <s v="Horst aan de Maas"/>
        <s v="Houten"/>
        <s v="Huizen"/>
        <s v="Hulst"/>
        <s v="IJsselstein"/>
        <s v="Kaag en Braassem"/>
        <s v="Kampen"/>
        <s v="Kapelle"/>
        <s v="Katwijk"/>
        <s v="Kerkrade"/>
        <s v="Koggenland"/>
        <s v="Krimpen aan den IJssel"/>
        <s v="Krimpenerwaard"/>
        <s v="Laarbeek"/>
        <s v="Land van Cuijk"/>
        <s v="Landgraaf"/>
        <s v="Landsmeer"/>
        <s v="Lansingerland"/>
        <s v="Laren (NH.)"/>
        <s v="Leeuwarden"/>
        <s v="Leiden"/>
        <s v="Leiderdorp"/>
        <s v="Leidschendam-Voorburg"/>
        <s v="Lelystad"/>
        <s v="Leudal"/>
        <s v="Leusden"/>
        <s v="Lingewaard"/>
        <s v="Lisse"/>
        <s v="Lochem"/>
        <s v="Loon op Zand"/>
        <s v="Lopik"/>
        <s v="Losser"/>
        <s v="Maasdriel"/>
        <s v="Maasgouw"/>
        <s v="Maashorst"/>
        <s v="Maassluis"/>
        <s v="Maastricht"/>
        <s v="Medemblik"/>
        <s v="Meerssen"/>
        <s v="Meierijstad"/>
        <s v="Meppel"/>
        <s v="Middelburg (Z.)"/>
        <s v="Midden-Delfland"/>
        <s v="Midden-Drenthe"/>
        <s v="Midden-Groningen"/>
        <s v="Moerdijk"/>
        <s v="Molenlanden"/>
        <s v="Montferland"/>
        <s v="Montfoort"/>
        <s v="Mook en Middelaar"/>
        <s v="Neder-Betuwe"/>
        <s v="Nederweert"/>
        <s v="Nieuwegein"/>
        <s v="Nieuwkoop"/>
        <s v="Nijkerk"/>
        <s v="Nijmegen"/>
        <s v="Nissewaard"/>
        <s v="Noardeast-Fryslân"/>
        <s v="Noord-Beveland"/>
        <s v="Noordenveld"/>
        <s v="Noordoostpolder"/>
        <s v="Noordwijk"/>
        <s v="Nuenen, Gerwen en Nederwetten"/>
        <s v="Nunspeet"/>
        <s v="Oegstgeest"/>
        <s v="Oirschot"/>
        <s v="Oisterwijk"/>
        <s v="Oldambt"/>
        <s v="Oldebroek"/>
        <s v="Oldenzaal"/>
        <s v="Olst-Wijhe"/>
        <s v="Ommen"/>
        <s v="Oost Gelre"/>
        <s v="Oosterhout"/>
        <s v="Ooststellingwerf"/>
        <s v="Oostzaan"/>
        <s v="Opmeer"/>
        <s v="Opsterland"/>
        <s v="Oss"/>
        <s v="Oude IJsselstreek"/>
        <s v="Ouder-Amstel"/>
        <s v="Oudewater"/>
        <s v="Overbetuwe"/>
        <s v="Papendrecht"/>
        <s v="Peel en Maas"/>
        <s v="Pekela"/>
        <s v="Pijnacker-Nootdorp"/>
        <s v="Purmerend"/>
        <s v="Putten"/>
        <s v="Raalte"/>
        <s v="Reimerswaal"/>
        <s v="Renkum"/>
        <s v="Renswoude"/>
        <s v="Reusel-De Mierden"/>
        <s v="Rheden"/>
        <s v="Rhenen"/>
        <s v="Ridderkerk"/>
        <s v="Rijssen-Holten"/>
        <s v="Rijswijk (ZH.)"/>
        <s v="Roerdalen"/>
        <s v="Roermond"/>
        <s v="De Ronde Venen"/>
        <s v="Roosendaal"/>
        <s v="Rotterdam"/>
        <s v="Rozendaal"/>
        <s v="Rucphen"/>
        <s v="Schagen"/>
        <s v="Scherpenzeel"/>
        <s v="Schiedam"/>
        <s v="Schiermonnikoog"/>
        <s v="Schouwen-Duiveland"/>
        <s v="Simpelveld"/>
        <s v="Sint-Michielsgestel"/>
        <s v="Sittard-Geleen"/>
        <s v="Sliedrecht"/>
        <s v="Sluis"/>
        <s v="Smallingerland"/>
        <s v="Soest"/>
        <s v="Someren"/>
        <s v="Son en Breugel"/>
        <s v="Stadskanaal"/>
        <s v="Staphorst"/>
        <s v="Stede Broec"/>
        <s v="Steenbergen"/>
        <s v="Steenwijkerland"/>
        <s v="Stein (L.)"/>
        <s v="Stichtse Vecht"/>
        <s v="Súdwest-Fryslân"/>
        <s v="Terneuzen"/>
        <s v="Terschelling"/>
        <s v="Texel"/>
        <s v="Teylingen"/>
        <s v="Tholen"/>
        <s v="Tiel"/>
        <s v="Tilburg"/>
        <s v="Tubbergen"/>
        <s v="Twenterand"/>
        <s v="Tynaarlo"/>
        <s v="Tytsjerksteradiel"/>
        <s v="Uitgeest"/>
        <s v="Uithoorn"/>
        <s v="Urk"/>
        <s v="Utrecht (gemeente)"/>
        <s v="Utrechtse Heuvelrug"/>
        <s v="Vaals"/>
        <s v="Valkenburg aan de Geul"/>
        <s v="Valkenswaard"/>
        <s v="Veendam"/>
        <s v="Veenendaal"/>
        <s v="Veere"/>
        <s v="Veldhoven"/>
        <s v="Velsen"/>
        <s v="Venlo"/>
        <s v="Venray"/>
        <s v="Vijfheerenlanden"/>
        <s v="Vlaardingen"/>
        <s v="Vlieland"/>
        <s v="Vlissingen"/>
        <s v="Voerendaal"/>
        <s v="Voorne aan Zee"/>
        <s v="Voorschoten"/>
        <s v="Voorst"/>
        <s v="Vught"/>
        <s v="Waadhoeke"/>
        <s v="Waalre"/>
        <s v="Waalwijk"/>
        <s v="Waddinxveen"/>
        <s v="Wageningen"/>
        <s v="Wassenaar"/>
        <s v="Waterland"/>
        <s v="Weert"/>
        <s v="West Betuwe"/>
        <s v="West Maas en Waal"/>
        <s v="Westerkwartier"/>
        <s v="Westerveld"/>
        <s v="Westervoort"/>
        <s v="Westerwolde"/>
        <s v="Westland"/>
        <s v="Weststellingwerf"/>
        <s v="Wierden"/>
        <s v="Wijchen"/>
        <s v="Wijdemeren"/>
        <s v="Wijk bij Duurstede"/>
        <s v="Winterswijk"/>
        <s v="Woensdrecht"/>
        <s v="Woerden"/>
        <s v="De Wolden"/>
        <s v="Wormerland"/>
        <s v="Woudenberg"/>
        <s v="Zaanstad"/>
        <s v="Zaltbommel"/>
        <s v="Zandvoort"/>
        <s v="Zeewolde"/>
        <s v="Zeist"/>
        <s v="Zevenaar"/>
        <s v="Zoetermeer"/>
        <s v="Zoeterwoude"/>
        <s v="Zuidplas"/>
        <s v="Zundert"/>
        <s v="Zutphen"/>
        <s v="Zwartewaterland"/>
        <s v="Zwijndrecht"/>
        <s v="Zwolle"/>
        <s v="Landelijk"/>
        <s v="Brielle" u="1"/>
        <s v="Hellevoetsluis" u="1"/>
        <s v="Weesp" u="1"/>
        <s v="Westvoorne" u="1"/>
      </sharedItems>
    </cacheField>
    <cacheField name="Rmc´s" numFmtId="0">
      <sharedItems containsBlank="1"/>
    </cacheField>
    <cacheField name="code" numFmtId="0">
      <sharedItems containsBlank="1"/>
    </cacheField>
    <cacheField name="min hh" numFmtId="0">
      <sharedItems containsString="0" containsBlank="1" containsNumber="1" minValue="0" maxValue="69.099999999999994"/>
    </cacheField>
    <cacheField name="totaal hh" numFmtId="0">
      <sharedItems containsString="0" containsBlank="1" containsNumber="1" minValue="500" maxValue="437000"/>
    </cacheField>
    <cacheField name="% min hh" numFmtId="0">
      <sharedItems containsString="0" containsBlank="1" containsNumber="1" minValue="1.7000000000000001E-2" maxValue="0.17600000000000002"/>
    </cacheField>
    <cacheField name="Bandbreedte" numFmtId="0">
      <sharedItems containsString="0" containsBlank="1" containsNumber="1" containsInteger="1" minValue="0" maxValue="1"/>
    </cacheField>
    <cacheField name="totaal inw" numFmtId="0">
      <sharedItems containsString="0" containsBlank="1" containsNumber="1" containsInteger="1" minValue="944" maxValue="882633"/>
    </cacheField>
    <cacheField name="totaal inw per km" numFmtId="0">
      <sharedItems containsString="0" containsBlank="1" containsNumber="1" minValue="22" maxValue="6712"/>
    </cacheField>
    <cacheField name="% stedelijkheid" numFmtId="9">
      <sharedItems containsSemiMixedTypes="0" containsString="0" containsNumber="1" minValue="0" maxValue="1"/>
    </cacheField>
    <cacheField name="Bandbreedte2" numFmtId="0">
      <sharedItems containsString="0" containsBlank="1" containsNumber="1" containsInteger="1" minValue="0" maxValue="1"/>
    </cacheField>
    <cacheField name="Contactgemeente" numFmtId="0">
      <sharedItems containsString="0" containsBlank="1" containsNumber="1" containsInteger="1" minValue="0" maxValue="1"/>
    </cacheField>
    <cacheField name="% hh in regio" numFmtId="0">
      <sharedItems containsString="0" containsBlank="1" containsNumber="1" minValue="3.7273695420660278E-3" maxValue="0.66563082660037287"/>
    </cacheField>
    <cacheField name="Bandbreedte3" numFmtId="0">
      <sharedItems containsString="0" containsBlank="1" containsNumber="1" containsInteger="1" minValue="0" maxValue="1"/>
    </cacheField>
    <cacheField name="1. Selectie" numFmtId="0">
      <sharedItems containsString="0" containsBlank="1" containsNumber="1" containsInteger="1" minValue="0" maxValue="1"/>
    </cacheField>
    <cacheField name="2. Selectie" numFmtId="0">
      <sharedItems containsString="0" containsBlank="1" containsNumber="1" containsInteger="1" minValue="0" maxValue="1"/>
    </cacheField>
    <cacheField name="3. Selectie" numFmtId="0">
      <sharedItems containsString="0" containsBlank="1" containsNumber="1" containsInteger="1" minValue="0" maxValue="1" count="3">
        <n v="0"/>
        <n v="1"/>
        <m/>
      </sharedItems>
    </cacheField>
    <cacheField name="I" numFmtId="0">
      <sharedItems containsNonDate="0" containsString="0" containsBlank="1"/>
    </cacheField>
    <cacheField name="gemiddeld schooladvies" numFmtId="0">
      <sharedItems containsString="0" containsBlank="1" containsNumber="1" minValue="6.6" maxValue="9.8079999999999998"/>
    </cacheField>
    <cacheField name="saldo adviezen tov toetsen (hoog = meer overadvisering)" numFmtId="0">
      <sharedItems containsString="0" containsBlank="1" containsNumber="1" minValue="-74.358999999999995" maxValue="71.429000000000002"/>
    </cacheField>
    <cacheField name="aandeel (v)mbo tot leeftijd 18 jaar" numFmtId="0">
      <sharedItems containsString="0" containsBlank="1" containsNumber="1" minValue="0.161" maxValue="0.77100000000000002"/>
    </cacheField>
    <cacheField name="aandeel praktijk- voortgezet speciaal-onderwijs" numFmtId="0">
      <sharedItems containsString="0" containsBlank="1" containsNumber="1" minValue="0" maxValue="0.151"/>
    </cacheField>
    <cacheField name="II" numFmtId="0">
      <sharedItems containsNonDate="0" containsString="0" containsBlank="1"/>
    </cacheField>
    <cacheField name="t0 startpopulatie " numFmtId="164">
      <sharedItems containsSemiMixedTypes="0" containsString="0" containsNumber="1" containsInteger="1" minValue="49" maxValue="1270087"/>
    </cacheField>
    <cacheField name="t1 nieuwe vsvers" numFmtId="164">
      <sharedItems containsSemiMixedTypes="0" containsString="0" containsNumber="1" containsInteger="1" minValue="0" maxValue="30245"/>
    </cacheField>
    <cacheField name="% vsv" numFmtId="165">
      <sharedItems containsSemiMixedTypes="0" containsString="0" containsNumber="1" minValue="0" maxValue="4.192546583850932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">
  <r>
    <x v="0"/>
    <s v="MC13"/>
    <n v="10.399999999999999"/>
    <n v="133800"/>
    <n v="7.6933482810164433E-2"/>
    <n v="1"/>
    <n v="4.9095946529391123E-2"/>
    <n v="1"/>
    <n v="0.19276579234412633"/>
    <n v="1"/>
    <n v="9"/>
    <n v="1"/>
    <s v="Doetinchem"/>
    <n v="1"/>
    <n v="1"/>
    <n v="1"/>
    <x v="0"/>
  </r>
  <r>
    <x v="1"/>
    <s v="MC21"/>
    <n v="91.300000000000011"/>
    <n v="734800"/>
    <n v="0.12451224823081108"/>
    <n v="0"/>
    <n v="0.76001907831307713"/>
    <n v="0"/>
    <n v="0.61262692204206082"/>
    <n v="1"/>
    <n v="14"/>
    <n v="1"/>
    <s v="Amsterdam"/>
    <n v="0"/>
    <n v="0"/>
    <n v="0"/>
    <x v="1"/>
  </r>
  <r>
    <x v="2"/>
    <s v="MC41"/>
    <n v="20.299999999999997"/>
    <n v="187800"/>
    <n v="0.10855165069222578"/>
    <n v="0"/>
    <n v="0.203819903278703"/>
    <n v="1"/>
    <n v="0.42105662630484392"/>
    <n v="1"/>
    <n v="9"/>
    <n v="1"/>
    <s v="Arnhem"/>
    <n v="0"/>
    <n v="0"/>
    <n v="0"/>
    <x v="1"/>
  </r>
  <r>
    <x v="3"/>
    <s v="MC03"/>
    <n v="21.299999999999997"/>
    <n v="160900"/>
    <n v="0.13305904288377873"/>
    <n v="0"/>
    <n v="0.16624474861508468"/>
    <n v="1"/>
    <n v="0.71569792678641564"/>
    <n v="1"/>
    <n v="3"/>
    <n v="1"/>
    <s v="Groningen (gemeente)"/>
    <n v="0"/>
    <n v="0"/>
    <n v="0"/>
    <x v="1"/>
  </r>
  <r>
    <x v="4"/>
    <s v="MC16"/>
    <n v="19.499999999999996"/>
    <n v="272900"/>
    <n v="7.1616709417368987E-2"/>
    <n v="1"/>
    <n v="0.26903265978480101"/>
    <n v="1"/>
    <n v="0.24533475115197764"/>
    <n v="1"/>
    <n v="14"/>
    <n v="1"/>
    <s v="Amersfoort"/>
    <n v="1"/>
    <n v="1"/>
    <n v="1"/>
    <x v="0"/>
  </r>
  <r>
    <x v="5"/>
    <s v="MC18"/>
    <n v="14.9"/>
    <n v="166500"/>
    <n v="8.8996996996996994E-2"/>
    <n v="0"/>
    <n v="0.2053899188719033"/>
    <n v="1"/>
    <n v="0.53415079511834318"/>
    <n v="1"/>
    <n v="5"/>
    <n v="1"/>
    <s v="Almere"/>
    <n v="0"/>
    <n v="0"/>
    <n v="0"/>
    <x v="1"/>
  </r>
  <r>
    <x v="6"/>
    <s v="MC04"/>
    <n v="13.2"/>
    <n v="117800"/>
    <n v="0.11325721561969442"/>
    <n v="0"/>
    <n v="4.8962263609021471E-2"/>
    <n v="1"/>
    <n v="0.51162569238338595"/>
    <n v="1"/>
    <n v="9"/>
    <n v="1"/>
    <s v="Leeuwarden"/>
    <n v="0"/>
    <n v="0"/>
    <n v="0"/>
    <x v="1"/>
  </r>
  <r>
    <x v="7"/>
    <s v="MC06"/>
    <n v="10.100000000000001"/>
    <n v="107700"/>
    <n v="9.4638811513463345E-2"/>
    <n v="0"/>
    <n v="2.7868978426653684E-2"/>
    <n v="1"/>
    <n v="0.2292896174863388"/>
    <n v="1"/>
    <n v="7"/>
    <n v="1"/>
    <s v="Smallingerland"/>
    <n v="0"/>
    <n v="0"/>
    <n v="0"/>
    <x v="1"/>
  </r>
  <r>
    <x v="8"/>
    <s v="MC38"/>
    <n v="18.8"/>
    <n v="227700"/>
    <n v="8.2729029424681605E-2"/>
    <n v="0"/>
    <n v="7.7648790568287829E-2"/>
    <n v="1"/>
    <n v="0.20710805730434301"/>
    <n v="1"/>
    <n v="14"/>
    <n v="1"/>
    <s v="Venlo"/>
    <n v="0"/>
    <n v="0"/>
    <n v="0"/>
    <x v="1"/>
  </r>
  <r>
    <x v="9"/>
    <s v="MC39"/>
    <n v="31.9"/>
    <n v="275000"/>
    <n v="0.11708254545454544"/>
    <n v="0"/>
    <n v="0.27878101376145559"/>
    <n v="1"/>
    <n v="0.15196814978927553"/>
    <n v="1"/>
    <n v="16"/>
    <n v="1"/>
    <s v="Heerlen"/>
    <n v="0"/>
    <n v="0"/>
    <n v="0"/>
    <x v="1"/>
  </r>
  <r>
    <x v="10"/>
    <s v="MC20"/>
    <n v="9"/>
    <n v="110000"/>
    <n v="8.1689090909090892E-2"/>
    <n v="0"/>
    <n v="0.33377609210903397"/>
    <n v="0"/>
    <n v="0.38181210297559343"/>
    <n v="1"/>
    <n v="7"/>
    <n v="1"/>
    <s v="Hilversum"/>
    <n v="0"/>
    <n v="0"/>
    <n v="0"/>
    <x v="1"/>
  </r>
  <r>
    <x v="11"/>
    <s v="MC28"/>
    <n v="59.099999999999994"/>
    <n v="493900"/>
    <n v="0.11935918202065197"/>
    <n v="0"/>
    <n v="1"/>
    <n v="0"/>
    <n v="0.50417052146203212"/>
    <n v="1"/>
    <n v="9"/>
    <n v="1"/>
    <s v="'s-Gravenhage (gemeente)"/>
    <n v="0"/>
    <n v="0"/>
    <n v="0"/>
    <x v="1"/>
  </r>
  <r>
    <x v="12"/>
    <s v="MC10"/>
    <n v="14.5"/>
    <n v="186500"/>
    <n v="7.6517962466487927E-2"/>
    <n v="1"/>
    <n v="8.2652396034523457E-2"/>
    <n v="1"/>
    <n v="0.31977618737800911"/>
    <n v="1"/>
    <n v="11"/>
    <n v="1"/>
    <s v="Zwolle"/>
    <n v="1"/>
    <n v="1"/>
    <n v="1"/>
    <x v="0"/>
  </r>
  <r>
    <x v="13"/>
    <s v="MC23"/>
    <n v="5.9"/>
    <n v="74200"/>
    <n v="7.8485175202156338E-2"/>
    <n v="0"/>
    <n v="9.1080380942844472E-2"/>
    <n v="1"/>
    <n v="0.35865766168239033"/>
    <n v="1"/>
    <n v="4"/>
    <n v="1"/>
    <s v="Den Helder"/>
    <n v="0"/>
    <n v="0"/>
    <n v="0"/>
    <x v="1"/>
  </r>
  <r>
    <x v="14"/>
    <s v="MC35"/>
    <n v="17.100000000000001"/>
    <n v="184400"/>
    <n v="9.2710412147505417E-2"/>
    <n v="0"/>
    <n v="0.23601264098004793"/>
    <n v="1"/>
    <n v="0.5633732585197796"/>
    <n v="1"/>
    <n v="8"/>
    <n v="1"/>
    <s v="Tilburg"/>
    <n v="0"/>
    <n v="0"/>
    <n v="0"/>
    <x v="1"/>
  </r>
  <r>
    <x v="15"/>
    <s v="MC07"/>
    <n v="6.6"/>
    <n v="84800"/>
    <n v="7.8268867924528293E-2"/>
    <n v="0"/>
    <n v="5.7495874001896E-2"/>
    <n v="1"/>
    <n v="0.36935633248437139"/>
    <n v="1"/>
    <n v="5"/>
    <n v="1"/>
    <s v="Assen"/>
    <n v="0"/>
    <n v="0"/>
    <n v="0"/>
    <x v="1"/>
  </r>
  <r>
    <x v="16"/>
    <s v="MC02"/>
    <n v="4.3"/>
    <n v="42000"/>
    <n v="0.10230714285714285"/>
    <n v="0"/>
    <n v="0"/>
    <n v="1"/>
    <n v="0.49501961968004832"/>
    <n v="1"/>
    <n v="2"/>
    <n v="1"/>
    <s v="Eemsdelta"/>
    <n v="0"/>
    <n v="0"/>
    <n v="0"/>
    <x v="1"/>
  </r>
  <r>
    <x v="17"/>
    <s v="MC24"/>
    <n v="10.199999999999999"/>
    <n v="133400"/>
    <n v="7.5652923538230887E-2"/>
    <n v="1"/>
    <n v="0.19645971025492734"/>
    <n v="1"/>
    <n v="0.38983970153848407"/>
    <n v="1"/>
    <n v="6"/>
    <n v="1"/>
    <s v="Alkmaar"/>
    <n v="1"/>
    <n v="1"/>
    <n v="1"/>
    <x v="0"/>
  </r>
  <r>
    <x v="18"/>
    <s v="MC36"/>
    <n v="20.900000000000002"/>
    <n v="286100"/>
    <n v="7.2775253407899337E-2"/>
    <n v="1"/>
    <n v="0.11959435592181773"/>
    <n v="1"/>
    <n v="0.25397213478262348"/>
    <n v="1"/>
    <n v="11"/>
    <n v="1"/>
    <s v="'s-Hertogenbosch"/>
    <n v="0"/>
    <n v="0"/>
    <n v="0"/>
    <x v="1"/>
  </r>
  <r>
    <x v="19"/>
    <s v="MC17"/>
    <n v="5.2999999999999989"/>
    <n v="80600"/>
    <n v="6.4873449131513661E-2"/>
    <n v="0"/>
    <n v="8.0202687106166723E-2"/>
    <n v="1"/>
    <n v="0.25361465528753352"/>
    <n v="1"/>
    <n v="7"/>
    <n v="1"/>
    <s v="Harderwijk"/>
    <n v="0"/>
    <n v="0"/>
    <n v="0"/>
    <x v="1"/>
  </r>
  <r>
    <x v="20"/>
    <s v="MC31"/>
    <n v="5.0000000000000009"/>
    <n v="71300"/>
    <n v="7.1462833099579237E-2"/>
    <n v="1"/>
    <n v="2.381729776472219E-2"/>
    <n v="1"/>
    <n v="0.25029459318736125"/>
    <n v="1"/>
    <n v="7"/>
    <n v="1"/>
    <s v="Goes"/>
    <n v="1"/>
    <n v="1"/>
    <n v="1"/>
    <x v="0"/>
  </r>
  <r>
    <x v="21"/>
    <s v="MC01"/>
    <n v="7.1999999999999993"/>
    <n v="61000"/>
    <n v="0.1163377049180328"/>
    <n v="0"/>
    <n v="1.984295527577843E-2"/>
    <n v="1"/>
    <n v="0.20333461096205444"/>
    <n v="1"/>
    <n v="5"/>
    <n v="1"/>
    <s v="Veendam"/>
    <n v="0"/>
    <n v="0"/>
    <n v="0"/>
    <x v="1"/>
  </r>
  <r>
    <x v="22"/>
    <s v="MC40"/>
    <n v="16.3"/>
    <n v="145200"/>
    <n v="0.11251584022038567"/>
    <n v="0"/>
    <n v="0.42955546943769979"/>
    <n v="0"/>
    <n v="0.60264564668613574"/>
    <n v="1"/>
    <n v="7"/>
    <n v="1"/>
    <s v="Nijmegen"/>
    <n v="0"/>
    <n v="0"/>
    <n v="0"/>
    <x v="1"/>
  </r>
  <r>
    <x v="23"/>
    <s v="MC29"/>
    <n v="78.300000000000011"/>
    <n v="593200"/>
    <n v="0.13176803776129467"/>
    <n v="0"/>
    <n v="0.56130474572538391"/>
    <n v="0"/>
    <n v="0.52430615682508697"/>
    <n v="1"/>
    <n v="13"/>
    <n v="1"/>
    <s v="Rotterdam"/>
    <n v="0"/>
    <n v="0"/>
    <n v="0"/>
    <x v="1"/>
  </r>
  <r>
    <x v="24"/>
    <s v="MC15"/>
    <n v="6.8"/>
    <n v="102700"/>
    <n v="6.6605647517039929E-2"/>
    <n v="0"/>
    <n v="9.1638649049217868E-2"/>
    <n v="1"/>
    <n v="0.18068229146946349"/>
    <n v="1"/>
    <n v="8"/>
    <n v="1"/>
    <s v="Tiel"/>
    <n v="0"/>
    <n v="0"/>
    <n v="0"/>
    <x v="1"/>
  </r>
  <r>
    <x v="25"/>
    <s v="MC11"/>
    <n v="17.599999999999998"/>
    <n v="195700"/>
    <n v="8.9703628002043956E-2"/>
    <n v="0"/>
    <n v="8.9218589526016343E-2"/>
    <n v="1"/>
    <n v="0.37184591661171246"/>
    <n v="1"/>
    <n v="8"/>
    <n v="1"/>
    <s v="Apeldoorn"/>
    <n v="0"/>
    <n v="0"/>
    <n v="0"/>
    <x v="1"/>
  </r>
  <r>
    <x v="26"/>
    <s v="MC12"/>
    <n v="27.4"/>
    <n v="266800"/>
    <n v="0.10216566716641681"/>
    <n v="0"/>
    <n v="0.1455187262433647"/>
    <n v="1"/>
    <n v="0.28477120924427096"/>
    <n v="1"/>
    <n v="14"/>
    <n v="1"/>
    <s v="Enschede"/>
    <n v="0"/>
    <n v="0"/>
    <n v="0"/>
    <x v="1"/>
  </r>
  <r>
    <x v="27"/>
    <s v="MC19"/>
    <n v="33.699999999999996"/>
    <n v="413500"/>
    <n v="8.1216928657799267E-2"/>
    <n v="0"/>
    <n v="0.41240339849999302"/>
    <n v="0"/>
    <n v="0.41058504424422276"/>
    <n v="1"/>
    <n v="16"/>
    <n v="1"/>
    <s v="Utrecht (gemeente)"/>
    <n v="0"/>
    <n v="0"/>
    <n v="0"/>
    <x v="1"/>
  </r>
  <r>
    <x v="28"/>
    <s v="MC32"/>
    <n v="5.2"/>
    <n v="52800"/>
    <n v="9.723674242424242E-2"/>
    <n v="0"/>
    <n v="0.18138459477619664"/>
    <n v="1"/>
    <n v="0.42137448515261067"/>
    <n v="1"/>
    <n v="3"/>
    <n v="1"/>
    <s v="Middelburg (Z.)"/>
    <n v="0"/>
    <n v="0"/>
    <n v="0"/>
    <x v="1"/>
  </r>
  <r>
    <x v="29"/>
    <s v="MC34"/>
    <n v="25.200000000000003"/>
    <n v="309500"/>
    <n v="8.1418093699515359E-2"/>
    <n v="0"/>
    <n v="0.13973348420083087"/>
    <n v="1"/>
    <n v="0.27640958567851032"/>
    <n v="1"/>
    <n v="16"/>
    <n v="1"/>
    <s v="Breda"/>
    <n v="0"/>
    <n v="0"/>
    <n v="0"/>
    <x v="1"/>
  </r>
  <r>
    <x v="30"/>
    <s v="MC22"/>
    <n v="7.1"/>
    <n v="92300"/>
    <n v="7.6448537378114842E-2"/>
    <n v="1"/>
    <n v="0.34161574108484966"/>
    <n v="0"/>
    <n v="0.35903973930339839"/>
    <n v="1"/>
    <n v="7"/>
    <n v="1"/>
    <s v="Hoorn"/>
    <n v="1"/>
    <n v="0"/>
    <n v="0"/>
    <x v="1"/>
  </r>
  <r>
    <x v="31"/>
    <s v="MC33"/>
    <n v="3.7"/>
    <n v="47000"/>
    <n v="7.9342553191489362E-2"/>
    <n v="0"/>
    <n v="7.2250617685999932E-3"/>
    <n v="1"/>
    <n v="0.5192042662831805"/>
    <n v="1"/>
    <n v="3"/>
    <n v="1"/>
    <s v="Terneuzen"/>
    <n v="0"/>
    <n v="0"/>
    <n v="0"/>
    <x v="1"/>
  </r>
  <r>
    <x v="32"/>
    <s v="MC26"/>
    <n v="13.999999999999998"/>
    <n v="187500"/>
    <n v="7.4161599999999994E-2"/>
    <n v="1"/>
    <n v="0.61415077640852078"/>
    <n v="0"/>
    <n v="0.33991693177801341"/>
    <n v="1"/>
    <n v="11"/>
    <n v="1"/>
    <s v="Leiden"/>
    <n v="1"/>
    <n v="0"/>
    <n v="0"/>
    <x v="1"/>
  </r>
  <r>
    <x v="33"/>
    <s v="MC27"/>
    <n v="11.1"/>
    <n v="162200"/>
    <n v="6.8665228113440197E-2"/>
    <n v="1"/>
    <n v="0.28505181735545249"/>
    <n v="1"/>
    <n v="0.20598320419654459"/>
    <n v="1"/>
    <n v="7"/>
    <n v="1"/>
    <s v="Gouda"/>
    <n v="1"/>
    <n v="1"/>
    <n v="1"/>
    <x v="0"/>
  </r>
  <r>
    <x v="34"/>
    <s v="MC30"/>
    <n v="16.100000000000001"/>
    <n v="196600"/>
    <n v="8.2195320447609355E-2"/>
    <n v="0"/>
    <n v="0.31300721234062645"/>
    <n v="1"/>
    <n v="0.27596937760986279"/>
    <n v="1"/>
    <n v="10"/>
    <n v="1"/>
    <s v="Dordrecht"/>
    <n v="0"/>
    <n v="0"/>
    <n v="0"/>
    <x v="1"/>
  </r>
  <r>
    <x v="35"/>
    <s v="MC25"/>
    <n v="14.9"/>
    <n v="171400"/>
    <n v="8.6343057176196045E-2"/>
    <n v="0"/>
    <n v="0.70008409950921735"/>
    <n v="0"/>
    <n v="0.44238150797274217"/>
    <n v="1"/>
    <n v="7"/>
    <n v="1"/>
    <s v="Haarlem"/>
    <n v="0"/>
    <n v="0"/>
    <n v="0"/>
    <x v="1"/>
  </r>
  <r>
    <x v="36"/>
    <s v="MC37"/>
    <n v="28.299999999999994"/>
    <n v="345900"/>
    <n v="8.2339693553050014E-2"/>
    <n v="0"/>
    <n v="0.26906402629160497"/>
    <n v="1"/>
    <n v="0.33855357748574805"/>
    <n v="1"/>
    <n v="21"/>
    <n v="1"/>
    <s v="Eindhoven"/>
    <n v="0"/>
    <n v="0"/>
    <n v="0"/>
    <x v="1"/>
  </r>
  <r>
    <x v="37"/>
    <s v="MC08"/>
    <n v="7.5"/>
    <n v="74200"/>
    <n v="9.9807277628032348E-2"/>
    <n v="0"/>
    <n v="2.4206629181699274E-2"/>
    <n v="1"/>
    <n v="0.64512781441294698"/>
    <n v="1"/>
    <n v="3"/>
    <n v="1"/>
    <s v="Emmen"/>
    <n v="0"/>
    <n v="0"/>
    <n v="0"/>
    <x v="1"/>
  </r>
  <r>
    <x v="38"/>
    <s v="MC09"/>
    <n v="4.6999999999999993"/>
    <n v="58300"/>
    <n v="8.1559176672384215E-2"/>
    <n v="0"/>
    <n v="5.2170174249508358E-2"/>
    <n v="1"/>
    <n v="0.41083491174843695"/>
    <n v="1"/>
    <n v="4"/>
    <n v="1"/>
    <s v="Hoogeveen"/>
    <n v="0"/>
    <n v="0"/>
    <n v="0"/>
    <x v="1"/>
  </r>
  <r>
    <x v="39"/>
    <s v="MC05"/>
    <n v="5.4"/>
    <n v="61700"/>
    <n v="8.7799027552674228E-2"/>
    <n v="0"/>
    <n v="6.4497605162137294E-3"/>
    <n v="1"/>
    <n v="0.64451864218141341"/>
    <n v="1"/>
    <n v="2"/>
    <n v="1"/>
    <s v="Súdwest-Fryslân"/>
    <n v="0"/>
    <n v="0"/>
    <n v="0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3">
  <r>
    <x v="0"/>
    <s v="Noord-enMiddenDrenthe"/>
    <s v="MC07"/>
    <n v="0.7"/>
    <n v="11100"/>
    <n v="6.7000000000000004E-2"/>
    <n v="0"/>
    <n v="25579"/>
    <n v="93"/>
    <n v="1.0612855007473842E-2"/>
    <n v="0"/>
    <n v="0"/>
    <n v="0.13089622641509435"/>
    <n v="1"/>
    <n v="0"/>
    <n v="0"/>
    <x v="0"/>
    <m/>
    <n v="7.7539999999999996"/>
    <n v="-14.061999999999999"/>
    <n v="0.51400000000000001"/>
    <n v="6.8000000000000005E-2"/>
    <m/>
    <n v="1883"/>
    <n v="35"/>
    <n v="1.858736059479554E-2"/>
  </r>
  <r>
    <x v="1"/>
    <s v="AgglomeratieAmsterdam"/>
    <s v="MC21"/>
    <n v="0.7"/>
    <n v="13200"/>
    <n v="5.4000000000000006E-2"/>
    <n v="0"/>
    <n v="32452"/>
    <n v="1615"/>
    <n v="0.23811659192825113"/>
    <n v="1"/>
    <n v="0"/>
    <n v="1.7964071856287425E-2"/>
    <n v="0"/>
    <n v="0"/>
    <n v="0"/>
    <x v="0"/>
    <m/>
    <n v="8.1460000000000008"/>
    <n v="-7.0309999999999997"/>
    <n v="0.42"/>
    <n v="4.9000000000000002E-2"/>
    <m/>
    <n v="2809"/>
    <n v="73"/>
    <n v="2.5987896048415806E-2"/>
  </r>
  <r>
    <x v="2"/>
    <s v="Achterhoek"/>
    <s v="MC13"/>
    <n v="0.7"/>
    <n v="11400"/>
    <n v="6.3E-2"/>
    <n v="0"/>
    <n v="27100"/>
    <n v="281"/>
    <n v="3.8714499252615844E-2"/>
    <n v="0"/>
    <n v="0"/>
    <n v="8.520179372197309E-2"/>
    <n v="1"/>
    <n v="0"/>
    <n v="0"/>
    <x v="0"/>
    <m/>
    <n v="7.367"/>
    <n v="-26.259"/>
    <n v="0.55800000000000005"/>
    <n v="8.4000000000000005E-2"/>
    <m/>
    <n v="2229"/>
    <n v="28"/>
    <n v="1.256168685509197E-2"/>
  </r>
  <r>
    <x v="3"/>
    <s v="Friesland-Oost('deFrieseWouden')"/>
    <s v="MC06"/>
    <n v="1.2"/>
    <n v="11700"/>
    <n v="0.10300000000000001"/>
    <n v="0"/>
    <n v="27954"/>
    <n v="274"/>
    <n v="3.766816143497758E-2"/>
    <n v="0"/>
    <n v="0"/>
    <n v="0.10863509749303621"/>
    <n v="1"/>
    <n v="0"/>
    <n v="0"/>
    <x v="0"/>
    <m/>
    <n v="7.3529999999999998"/>
    <n v="-36.415999999999997"/>
    <n v="0.60399999999999998"/>
    <n v="0.10199999999999999"/>
    <m/>
    <n v="2445"/>
    <n v="54"/>
    <n v="2.2085889570552148E-2"/>
  </r>
  <r>
    <x v="4"/>
    <s v="Zuid-Holland-Zuid"/>
    <s v="MC30"/>
    <n v="0.7"/>
    <n v="8100"/>
    <n v="0.08"/>
    <n v="0"/>
    <n v="20087"/>
    <n v="2290"/>
    <n v="0.33901345291479823"/>
    <n v="0"/>
    <n v="0"/>
    <n v="4.1200406917599186E-2"/>
    <n v="0"/>
    <n v="0"/>
    <n v="0"/>
    <x v="0"/>
    <m/>
    <n v="7.532"/>
    <n v="-18.8"/>
    <n v="0.55200000000000005"/>
    <n v="5.6000000000000001E-2"/>
    <m/>
    <n v="1636"/>
    <n v="31"/>
    <n v="1.8948655256723717E-2"/>
  </r>
  <r>
    <x v="5"/>
    <s v="Rijnmond"/>
    <s v="MC29"/>
    <n v="0.6"/>
    <n v="10300"/>
    <n v="5.5E-2"/>
    <n v="0"/>
    <n v="25934"/>
    <n v="1197"/>
    <n v="0.17563527653213751"/>
    <n v="1"/>
    <n v="0"/>
    <n v="1.7363452461227242E-2"/>
    <n v="0"/>
    <n v="0"/>
    <n v="0"/>
    <x v="0"/>
    <m/>
    <n v="8.3539999999999992"/>
    <n v="-6.0129999999999999"/>
    <n v="0.434"/>
    <n v="5.0999999999999997E-2"/>
    <m/>
    <n v="2287"/>
    <n v="36"/>
    <n v="1.5741145605596852E-2"/>
  </r>
  <r>
    <x v="6"/>
    <s v="Noord-Kennemerland"/>
    <s v="MC24"/>
    <n v="5.0999999999999996"/>
    <n v="51600"/>
    <n v="9.8000000000000004E-2"/>
    <n v="1"/>
    <n v="110783"/>
    <n v="1004"/>
    <n v="0.14678624813153962"/>
    <n v="1"/>
    <n v="1"/>
    <n v="0.38680659670164919"/>
    <n v="1"/>
    <n v="1"/>
    <n v="1"/>
    <x v="1"/>
    <m/>
    <n v="7.8460000000000001"/>
    <n v="-5.8710000000000004"/>
    <n v="0.50700000000000001"/>
    <n v="6.9000000000000006E-2"/>
    <m/>
    <n v="7716"/>
    <n v="199"/>
    <n v="2.5790565059616383E-2"/>
  </r>
  <r>
    <x v="7"/>
    <s v="Twente"/>
    <s v="MC12"/>
    <n v="4.5"/>
    <n v="32000"/>
    <n v="0.14000000000000001"/>
    <n v="0"/>
    <n v="73155"/>
    <n v="1089"/>
    <n v="0.15949177877428999"/>
    <n v="1"/>
    <n v="0"/>
    <n v="0.1199400299850075"/>
    <n v="1"/>
    <n v="0"/>
    <n v="0"/>
    <x v="0"/>
    <m/>
    <n v="7.5510000000000002"/>
    <n v="-6.0259999999999998"/>
    <n v="0.63500000000000001"/>
    <n v="0.11899999999999999"/>
    <m/>
    <n v="5886"/>
    <n v="178"/>
    <n v="3.0241250424736663E-2"/>
  </r>
  <r>
    <x v="8"/>
    <s v="Flevoland"/>
    <s v="MC18"/>
    <n v="8"/>
    <n v="88800"/>
    <n v="0.09"/>
    <n v="0"/>
    <n v="217828"/>
    <n v="1686"/>
    <n v="0.24872944693572496"/>
    <n v="1"/>
    <n v="1"/>
    <n v="0.53333333333333333"/>
    <n v="0"/>
    <n v="0"/>
    <n v="0"/>
    <x v="0"/>
    <m/>
    <n v="7.6909999999999998"/>
    <n v="-14.845000000000001"/>
    <n v="0.52800000000000002"/>
    <n v="8.5999999999999993E-2"/>
    <m/>
    <n v="18092"/>
    <n v="567"/>
    <n v="3.1339818704399731E-2"/>
  </r>
  <r>
    <x v="9"/>
    <s v="Zuid-Holland-Oost"/>
    <s v="MC27"/>
    <n v="3"/>
    <n v="48300"/>
    <n v="6.3E-2"/>
    <n v="0"/>
    <n v="112926"/>
    <n v="897"/>
    <n v="0.13079222720478326"/>
    <n v="1"/>
    <n v="0"/>
    <n v="0.29778051787916154"/>
    <n v="1"/>
    <n v="0"/>
    <n v="0"/>
    <x v="0"/>
    <m/>
    <n v="7.9779999999999998"/>
    <n v="-0.91100000000000003"/>
    <n v="0.503"/>
    <n v="6.2E-2"/>
    <m/>
    <n v="8551"/>
    <n v="179"/>
    <n v="2.0933224184305928E-2"/>
  </r>
  <r>
    <x v="10"/>
    <s v="West-Brabant"/>
    <s v="MC34"/>
    <n v="0.2"/>
    <n v="4300"/>
    <n v="5.4000000000000006E-2"/>
    <n v="0"/>
    <n v="10425"/>
    <n v="112"/>
    <n v="1.3452914798206279E-2"/>
    <n v="0"/>
    <n v="0"/>
    <n v="1.3893376413570274E-2"/>
    <n v="0"/>
    <n v="0"/>
    <n v="0"/>
    <x v="0"/>
    <m/>
    <n v="8.49"/>
    <n v="37.755000000000003"/>
    <n v="0.45800000000000002"/>
    <n v="6.3E-2"/>
    <m/>
    <n v="727"/>
    <n v="12"/>
    <n v="1.6506189821182942E-2"/>
  </r>
  <r>
    <x v="11"/>
    <s v="West-Brabant"/>
    <s v="MC34"/>
    <n v="1.3"/>
    <n v="22600"/>
    <n v="5.5999999999999994E-2"/>
    <n v="0"/>
    <n v="57009"/>
    <n v="285"/>
    <n v="3.9312406576980569E-2"/>
    <n v="0"/>
    <n v="0"/>
    <n v="7.3021001615508882E-2"/>
    <n v="1"/>
    <n v="0"/>
    <n v="0"/>
    <x v="0"/>
    <m/>
    <n v="7.6319999999999997"/>
    <n v="-2.2330000000000001"/>
    <n v="0.57799999999999996"/>
    <n v="5.8000000000000003E-2"/>
    <m/>
    <n v="4730"/>
    <n v="91"/>
    <n v="1.9238900634249472E-2"/>
  </r>
  <r>
    <x v="12"/>
    <s v="FrieslandNoord"/>
    <s v="MC04"/>
    <n v="0.1"/>
    <n v="1700"/>
    <n v="4.4999999999999998E-2"/>
    <n v="0"/>
    <n v="3757"/>
    <n v="66"/>
    <n v="6.5769805680119583E-3"/>
    <n v="0"/>
    <n v="0"/>
    <n v="1.4431239388794566E-2"/>
    <n v="0"/>
    <n v="0"/>
    <n v="0"/>
    <x v="0"/>
    <m/>
    <n v="7.2309999999999999"/>
    <n v="-74.358999999999995"/>
    <n v="0.77100000000000002"/>
    <n v="2.1000000000000001E-2"/>
    <m/>
    <n v="280"/>
    <n v="0"/>
    <n v="0"/>
  </r>
  <r>
    <x v="13"/>
    <s v="EemenVallei"/>
    <s v="MC16"/>
    <n v="5.9"/>
    <n v="68300"/>
    <n v="8.5999999999999993E-2"/>
    <n v="0"/>
    <n v="158590"/>
    <n v="2538"/>
    <n v="0.37608370702541105"/>
    <n v="0"/>
    <n v="1"/>
    <n v="0.25027482594356909"/>
    <n v="1"/>
    <n v="0"/>
    <n v="0"/>
    <x v="0"/>
    <m/>
    <n v="8.4789999999999992"/>
    <n v="12.548999999999999"/>
    <n v="0.40799999999999997"/>
    <n v="6.7000000000000004E-2"/>
    <m/>
    <n v="13115"/>
    <n v="296"/>
    <n v="2.2569576820434617E-2"/>
  </r>
  <r>
    <x v="14"/>
    <s v="AgglomeratieAmsterdam"/>
    <s v="MC21"/>
    <n v="3.1"/>
    <n v="39400"/>
    <n v="7.9000000000000001E-2"/>
    <n v="0"/>
    <n v="92331"/>
    <n v="2246"/>
    <n v="0.33243647234678625"/>
    <n v="0"/>
    <n v="0"/>
    <n v="5.3620032661948827E-2"/>
    <n v="0"/>
    <n v="0"/>
    <n v="0"/>
    <x v="0"/>
    <m/>
    <n v="9.2959999999999994"/>
    <n v="27.856000000000002"/>
    <n v="0.25700000000000001"/>
    <n v="3.2000000000000001E-2"/>
    <m/>
    <n v="5997"/>
    <n v="129"/>
    <n v="2.1510755377688845E-2"/>
  </r>
  <r>
    <x v="15"/>
    <s v="AgglomeratieAmsterdam"/>
    <s v="MC21"/>
    <n v="69.099999999999994"/>
    <n v="437000"/>
    <n v="0.158"/>
    <n v="0"/>
    <n v="882633"/>
    <n v="5336"/>
    <n v="0.79431988041853507"/>
    <n v="0"/>
    <n v="1"/>
    <n v="0.59471965160587914"/>
    <n v="0"/>
    <n v="0"/>
    <n v="0"/>
    <x v="0"/>
    <m/>
    <n v="8.5380000000000003"/>
    <n v="28.138999999999999"/>
    <n v="0.38500000000000001"/>
    <n v="6.3E-2"/>
    <m/>
    <n v="50928"/>
    <n v="1629"/>
    <n v="3.1986333647502356E-2"/>
  </r>
  <r>
    <x v="16"/>
    <s v="Stedendriehoek"/>
    <s v="MC11"/>
    <n v="6.6"/>
    <n v="72600"/>
    <n v="9.0999999999999998E-2"/>
    <n v="0"/>
    <n v="165611"/>
    <n v="487"/>
    <n v="6.9506726457399109E-2"/>
    <n v="0"/>
    <n v="1"/>
    <n v="0.37097598364844148"/>
    <n v="1"/>
    <n v="0"/>
    <n v="0"/>
    <x v="0"/>
    <m/>
    <n v="8.0060000000000002"/>
    <n v="-9.4670000000000005"/>
    <n v="0.48199999999999998"/>
    <n v="0.09"/>
    <m/>
    <n v="12401"/>
    <n v="282"/>
    <n v="2.2740101604709299E-2"/>
  </r>
  <r>
    <x v="17"/>
    <s v="Arnhem"/>
    <s v="MC41"/>
    <n v="11.7"/>
    <n v="76200"/>
    <n v="0.154"/>
    <n v="0"/>
    <n v="163888"/>
    <n v="1677"/>
    <n v="0.24738415545590434"/>
    <n v="1"/>
    <n v="1"/>
    <n v="0.40575079872204473"/>
    <n v="1"/>
    <n v="0"/>
    <n v="0"/>
    <x v="0"/>
    <m/>
    <n v="8.3550000000000004"/>
    <n v="2.2519999999999998"/>
    <n v="0.44800000000000001"/>
    <n v="7.8E-2"/>
    <m/>
    <n v="11666"/>
    <n v="356"/>
    <n v="3.0516029487399281E-2"/>
  </r>
  <r>
    <x v="18"/>
    <s v="Noord-enMiddenDrenthe"/>
    <s v="MC07"/>
    <n v="3.1"/>
    <n v="31100"/>
    <n v="0.10099999999999999"/>
    <n v="1"/>
    <n v="68979"/>
    <n v="842"/>
    <n v="0.12257100149476831"/>
    <n v="1"/>
    <n v="1"/>
    <n v="0.36674528301886794"/>
    <n v="1"/>
    <n v="1"/>
    <n v="1"/>
    <x v="1"/>
    <m/>
    <n v="7.375"/>
    <n v="-14.426"/>
    <n v="0.54700000000000004"/>
    <n v="8.7999999999999995E-2"/>
    <m/>
    <n v="5784"/>
    <n v="162"/>
    <n v="2.8008298755186723E-2"/>
  </r>
  <r>
    <x v="19"/>
    <s v="Zuidoost-Brabant"/>
    <s v="MC37"/>
    <n v="0.5"/>
    <n v="7100"/>
    <n v="6.4000000000000001E-2"/>
    <n v="0"/>
    <n v="17068"/>
    <n v="243"/>
    <n v="3.3034379671150971E-2"/>
    <n v="0"/>
    <n v="0"/>
    <n v="2.0526163631107257E-2"/>
    <n v="0"/>
    <n v="0"/>
    <n v="0"/>
    <x v="0"/>
    <m/>
    <n v="8.2159999999999993"/>
    <n v="12.837999999999999"/>
    <n v="0.49199999999999999"/>
    <n v="6.2E-2"/>
    <m/>
    <n v="1248"/>
    <n v="13"/>
    <n v="1.0416666666666666E-2"/>
  </r>
  <r>
    <x v="20"/>
    <s v="West-Brabant"/>
    <s v="MC34"/>
    <n v="0.2"/>
    <n v="3000"/>
    <n v="6.4000000000000001E-2"/>
    <n v="0"/>
    <n v="6931"/>
    <n v="91"/>
    <n v="1.031390134529148E-2"/>
    <n v="0"/>
    <n v="0"/>
    <n v="9.6930533117932146E-3"/>
    <n v="0"/>
    <n v="0"/>
    <n v="0"/>
    <x v="0"/>
    <m/>
    <n v="8.4309999999999992"/>
    <n v="29.31"/>
    <n v="0.45200000000000001"/>
    <n v="5.6000000000000001E-2"/>
    <m/>
    <n v="417"/>
    <n v="6"/>
    <n v="1.4388489208633094E-2"/>
  </r>
  <r>
    <x v="21"/>
    <s v="EemenVallei"/>
    <s v="MC16"/>
    <n v="0.8"/>
    <n v="10900"/>
    <n v="7.2999999999999995E-2"/>
    <n v="0"/>
    <n v="24876"/>
    <n v="764"/>
    <n v="0.11091180866965621"/>
    <n v="1"/>
    <n v="0"/>
    <n v="3.9941370465371932E-2"/>
    <n v="0"/>
    <n v="0"/>
    <n v="0"/>
    <x v="0"/>
    <m/>
    <n v="8.9830000000000005"/>
    <n v="20.425999999999998"/>
    <n v="0.34699999999999998"/>
    <n v="4.7E-2"/>
    <m/>
    <n v="1740"/>
    <n v="26"/>
    <n v="1.4942528735632184E-2"/>
  </r>
  <r>
    <x v="22"/>
    <s v="Rijnmond"/>
    <s v="MC29"/>
    <n v="1"/>
    <n v="19100"/>
    <n v="0.05"/>
    <n v="0"/>
    <n v="48714"/>
    <n v="2488"/>
    <n v="0.36860986547085201"/>
    <n v="0"/>
    <n v="0"/>
    <n v="3.2198246797033044E-2"/>
    <n v="0"/>
    <n v="0"/>
    <n v="0"/>
    <x v="0"/>
    <m/>
    <n v="8.4019999999999992"/>
    <n v="6.6779999999999999"/>
    <n v="0.47699999999999998"/>
    <n v="4.8000000000000001E-2"/>
    <m/>
    <n v="4353"/>
    <n v="62"/>
    <n v="1.4243050769584195E-2"/>
  </r>
  <r>
    <x v="23"/>
    <s v="EemenVallei"/>
    <s v="MC16"/>
    <n v="1.2"/>
    <n v="22300"/>
    <n v="5.4000000000000006E-2"/>
    <n v="0"/>
    <n v="60584"/>
    <n v="345"/>
    <n v="4.8281016442451419E-2"/>
    <n v="0"/>
    <n v="0"/>
    <n v="8.1714913887871013E-2"/>
    <n v="1"/>
    <n v="0"/>
    <n v="0"/>
    <x v="0"/>
    <m/>
    <n v="7.8170000000000002"/>
    <n v="-13.743"/>
    <n v="0.6"/>
    <n v="7.4999999999999997E-2"/>
    <m/>
    <n v="5538"/>
    <n v="104"/>
    <n v="1.8779342723004695E-2"/>
  </r>
  <r>
    <x v="24"/>
    <s v="GewestZuid-Limburg"/>
    <s v="MC39"/>
    <n v="0.5"/>
    <n v="7200"/>
    <n v="7.4999999999999997E-2"/>
    <n v="0"/>
    <n v="15817"/>
    <n v="751"/>
    <n v="0.10896860986547086"/>
    <n v="0"/>
    <n v="0"/>
    <n v="2.6181818181818181E-2"/>
    <n v="0"/>
    <n v="0"/>
    <n v="0"/>
    <x v="0"/>
    <m/>
    <n v="7.3159999999999998"/>
    <n v="-29.474"/>
    <n v="0.48"/>
    <n v="6.3E-2"/>
    <m/>
    <n v="869"/>
    <n v="17"/>
    <n v="1.9562715765247412E-2"/>
  </r>
  <r>
    <x v="25"/>
    <s v="GewestZuid-Limburg"/>
    <s v="MC39"/>
    <n v="1.1000000000000001"/>
    <n v="16000"/>
    <n v="7.0000000000000007E-2"/>
    <n v="0"/>
    <n v="35922"/>
    <n v="459"/>
    <n v="6.532137518684604E-2"/>
    <n v="0"/>
    <n v="0"/>
    <n v="5.8181818181818182E-2"/>
    <n v="0"/>
    <n v="0"/>
    <n v="0"/>
    <x v="0"/>
    <m/>
    <n v="7.6980000000000004"/>
    <n v="-13.898"/>
    <n v="0.47099999999999997"/>
    <n v="5.5E-2"/>
    <m/>
    <n v="2148"/>
    <n v="36"/>
    <n v="1.6759776536312849E-2"/>
  </r>
  <r>
    <x v="26"/>
    <s v="GewestLimburg-Noord"/>
    <s v="MC38"/>
    <n v="0.5"/>
    <n v="5900"/>
    <n v="8.1000000000000003E-2"/>
    <n v="0"/>
    <n v="13408"/>
    <n v="481"/>
    <n v="6.8609865470852016E-2"/>
    <n v="0"/>
    <n v="0"/>
    <n v="2.5911286780852E-2"/>
    <n v="0"/>
    <n v="0"/>
    <n v="0"/>
    <x v="0"/>
    <m/>
    <n v="6.9829999999999997"/>
    <n v="-7.5629999999999997"/>
    <n v="0.54700000000000004"/>
    <n v="9.9000000000000005E-2"/>
    <m/>
    <n v="918"/>
    <n v="24"/>
    <n v="2.6143790849673203E-2"/>
  </r>
  <r>
    <x v="27"/>
    <s v="RijkvanNijmegen"/>
    <s v="MC40"/>
    <n v="1.5"/>
    <n v="15500"/>
    <n v="9.6000000000000002E-2"/>
    <n v="1"/>
    <n v="34951"/>
    <n v="405"/>
    <n v="5.7249626307922269E-2"/>
    <n v="0"/>
    <n v="0"/>
    <n v="0.10674931129476584"/>
    <n v="1"/>
    <n v="1"/>
    <n v="0"/>
    <x v="0"/>
    <m/>
    <n v="8.2050000000000001"/>
    <n v="-8.2189999999999994"/>
    <n v="0.48299999999999998"/>
    <n v="5.8999999999999997E-2"/>
    <m/>
    <n v="2365"/>
    <n v="47"/>
    <n v="1.9873150105708247E-2"/>
  </r>
  <r>
    <x v="28"/>
    <s v="Zuidoost-Brabant"/>
    <s v="MC37"/>
    <n v="0.4"/>
    <n v="7900"/>
    <n v="4.7E-2"/>
    <n v="0"/>
    <n v="18879"/>
    <n v="187"/>
    <n v="2.4663677130044841E-2"/>
    <n v="0"/>
    <n v="0"/>
    <n v="2.2838970800809481E-2"/>
    <n v="0"/>
    <n v="0"/>
    <n v="0"/>
    <x v="0"/>
    <m/>
    <n v="7.5309999999999997"/>
    <n v="-37.287999999999997"/>
    <n v="0.59899999999999998"/>
    <n v="6.3E-2"/>
    <m/>
    <n v="1419"/>
    <n v="22"/>
    <n v="1.5503875968992248E-2"/>
  </r>
  <r>
    <x v="29"/>
    <s v="GewestLimburg-Noord"/>
    <s v="MC38"/>
    <n v="0.4"/>
    <n v="5600"/>
    <n v="6.4000000000000001E-2"/>
    <n v="0"/>
    <n v="13106"/>
    <n v="127"/>
    <n v="1.5695067264573991E-2"/>
    <n v="0"/>
    <n v="0"/>
    <n v="2.4593763724198508E-2"/>
    <n v="0"/>
    <n v="0"/>
    <n v="0"/>
    <x v="0"/>
    <m/>
    <n v="8.2219999999999995"/>
    <n v="-34.343000000000004"/>
    <n v="0.66600000000000004"/>
    <n v="8.7999999999999995E-2"/>
    <m/>
    <n v="892"/>
    <n v="17"/>
    <n v="1.905829596412556E-2"/>
  </r>
  <r>
    <x v="30"/>
    <s v="Noord-Kennemerland"/>
    <s v="MC24"/>
    <n v="1"/>
    <n v="13700"/>
    <n v="7.0000000000000007E-2"/>
    <n v="0"/>
    <n v="29723"/>
    <n v="300"/>
    <n v="4.1554559043348281E-2"/>
    <n v="0"/>
    <n v="0"/>
    <n v="0.10269865067466268"/>
    <n v="1"/>
    <n v="0"/>
    <n v="0"/>
    <x v="0"/>
    <m/>
    <n v="8.2929999999999993"/>
    <n v="8.9429999999999996"/>
    <n v="0.41499999999999998"/>
    <n v="4.3999999999999997E-2"/>
    <m/>
    <n v="2017"/>
    <n v="48"/>
    <n v="2.3797719385225583E-2"/>
  </r>
  <r>
    <x v="31"/>
    <s v="West-Brabant"/>
    <s v="MC34"/>
    <n v="3"/>
    <n v="29800"/>
    <n v="0.10199999999999999"/>
    <n v="1"/>
    <n v="67894"/>
    <n v="849"/>
    <n v="0.12361733931240658"/>
    <n v="1"/>
    <n v="0"/>
    <n v="9.6284329563812596E-2"/>
    <n v="1"/>
    <n v="1"/>
    <n v="1"/>
    <x v="1"/>
    <m/>
    <n v="7.9279999999999999"/>
    <n v="5.452"/>
    <n v="0.48899999999999999"/>
    <n v="6.8000000000000005E-2"/>
    <m/>
    <n v="4775"/>
    <n v="107"/>
    <n v="2.2408376963350785E-2"/>
  </r>
  <r>
    <x v="32"/>
    <s v="Achterhoek"/>
    <s v="MC13"/>
    <n v="1.2"/>
    <n v="18700"/>
    <n v="6.5000000000000002E-2"/>
    <n v="0"/>
    <n v="43850"/>
    <n v="170"/>
    <n v="2.2122571001494767E-2"/>
    <n v="0"/>
    <n v="0"/>
    <n v="0.13976083707025411"/>
    <n v="1"/>
    <n v="0"/>
    <n v="0"/>
    <x v="0"/>
    <m/>
    <n v="7.4450000000000003"/>
    <n v="-38.191000000000003"/>
    <n v="0.61799999999999999"/>
    <n v="0.1"/>
    <m/>
    <n v="3519"/>
    <n v="53"/>
    <n v="1.5061096902529127E-2"/>
  </r>
  <r>
    <x v="33"/>
    <s v="Noord-Oost-Brabant"/>
    <s v="MC36"/>
    <n v="0.7"/>
    <n v="12700"/>
    <n v="5.2999999999999999E-2"/>
    <n v="0"/>
    <n v="31715"/>
    <n v="353"/>
    <n v="4.9476831091180867E-2"/>
    <n v="0"/>
    <n v="0"/>
    <n v="4.4390073400908774E-2"/>
    <n v="0"/>
    <n v="0"/>
    <n v="0"/>
    <x v="0"/>
    <m/>
    <n v="7.9870000000000001"/>
    <n v="-26.498000000000001"/>
    <n v="0.54900000000000004"/>
    <n v="7.6999999999999999E-2"/>
    <m/>
    <n v="2535"/>
    <n v="48"/>
    <n v="1.8934911242603551E-2"/>
  </r>
  <r>
    <x v="34"/>
    <s v="Zuidoost-Brabant"/>
    <s v="MC37"/>
    <n v="0.7"/>
    <n v="13000"/>
    <n v="5.7000000000000002E-2"/>
    <n v="0"/>
    <n v="30608"/>
    <n v="903"/>
    <n v="0.13168908819133035"/>
    <n v="1"/>
    <n v="0"/>
    <n v="3.7583116507661177E-2"/>
    <n v="0"/>
    <n v="0"/>
    <n v="0"/>
    <x v="0"/>
    <m/>
    <n v="7.9560000000000004"/>
    <n v="-5.0510000000000002"/>
    <n v="0.52200000000000002"/>
    <n v="5.3999999999999999E-2"/>
    <m/>
    <n v="2316"/>
    <n v="30"/>
    <n v="1.2953367875647668E-2"/>
  </r>
  <r>
    <x v="35"/>
    <s v="RijkvanNijmegen"/>
    <s v="MC40"/>
    <n v="0.7"/>
    <n v="11200"/>
    <n v="6.5000000000000002E-2"/>
    <n v="0"/>
    <n v="26235"/>
    <n v="602"/>
    <n v="8.6696562032884908E-2"/>
    <n v="0"/>
    <n v="0"/>
    <n v="7.7134986225895319E-2"/>
    <n v="1"/>
    <n v="0"/>
    <n v="0"/>
    <x v="0"/>
    <m/>
    <n v="8.0429999999999993"/>
    <n v="-11.255000000000001"/>
    <n v="0.46600000000000003"/>
    <n v="6.4000000000000001E-2"/>
    <m/>
    <n v="1851"/>
    <n v="35"/>
    <n v="1.8908698001080498E-2"/>
  </r>
  <r>
    <x v="36"/>
    <s v="Zuid-KennemerlandenIJmond"/>
    <s v="MC25"/>
    <n v="1.8"/>
    <n v="18900"/>
    <n v="9.3000000000000013E-2"/>
    <n v="0"/>
    <n v="42084"/>
    <n v="2293"/>
    <n v="0.33946188340807176"/>
    <n v="0"/>
    <n v="0"/>
    <n v="0.1102683780630105"/>
    <n v="1"/>
    <n v="0"/>
    <n v="0"/>
    <x v="0"/>
    <m/>
    <n v="7.3390000000000004"/>
    <n v="-11.054"/>
    <n v="0.52300000000000002"/>
    <n v="0.114"/>
    <m/>
    <n v="2947"/>
    <n v="64"/>
    <n v="2.1717000339328132E-2"/>
  </r>
  <r>
    <x v="37"/>
    <s v="Utrecht"/>
    <s v="MC19"/>
    <n v="1.4"/>
    <n v="18800"/>
    <n v="7.2999999999999995E-2"/>
    <n v="0"/>
    <n v="43508"/>
    <n v="657"/>
    <n v="9.4917787742899856E-2"/>
    <n v="0"/>
    <n v="0"/>
    <n v="4.5465538089480048E-2"/>
    <n v="0"/>
    <n v="0"/>
    <n v="0"/>
    <x v="0"/>
    <m/>
    <n v="9.0540000000000003"/>
    <n v="10.621"/>
    <n v="0.254"/>
    <n v="3.7999999999999999E-2"/>
    <m/>
    <n v="3471"/>
    <n v="68"/>
    <n v="1.9590895995390378E-2"/>
  </r>
  <r>
    <x v="38"/>
    <s v="Zuidoost-Brabant"/>
    <s v="MC37"/>
    <n v="0.4"/>
    <n v="8700"/>
    <n v="5.0999999999999997E-2"/>
    <n v="0"/>
    <n v="20718"/>
    <n v="275"/>
    <n v="3.7817638266068758E-2"/>
    <n v="0"/>
    <n v="0"/>
    <n v="2.5151777970511709E-2"/>
    <n v="0"/>
    <n v="0"/>
    <n v="0"/>
    <x v="0"/>
    <m/>
    <n v="7.4779999999999998"/>
    <n v="-25.806000000000001"/>
    <n v="0.62"/>
    <n v="7.0000000000000007E-2"/>
    <m/>
    <n v="1503"/>
    <n v="30"/>
    <n v="1.9960079840319361E-2"/>
  </r>
  <r>
    <x v="39"/>
    <s v="GooienVechtstreek"/>
    <s v="MC20"/>
    <n v="0.3"/>
    <n v="5100"/>
    <n v="6.3E-2"/>
    <n v="0"/>
    <n v="12359"/>
    <n v="1116"/>
    <n v="0.16352765321375187"/>
    <n v="1"/>
    <n v="0"/>
    <n v="4.6363636363636364E-2"/>
    <n v="0"/>
    <n v="0"/>
    <n v="0"/>
    <x v="0"/>
    <m/>
    <n v="8.7189999999999994"/>
    <n v="14.843999999999999"/>
    <n v="0.27300000000000002"/>
    <n v="4.3999999999999997E-2"/>
    <m/>
    <n v="841"/>
    <n v="13"/>
    <n v="1.5457788347205707E-2"/>
  </r>
  <r>
    <x v="40"/>
    <s v="Zuid-KennemerlandenIJmond"/>
    <s v="MC25"/>
    <n v="0.5"/>
    <n v="9600"/>
    <n v="5.5E-2"/>
    <n v="0"/>
    <n v="23732"/>
    <n v="597"/>
    <n v="8.5949177877428992E-2"/>
    <n v="0"/>
    <n v="0"/>
    <n v="5.6009334889148193E-2"/>
    <n v="0"/>
    <n v="0"/>
    <n v="0"/>
    <x v="0"/>
    <m/>
    <n v="9.8079999999999998"/>
    <n v="21.068999999999999"/>
    <n v="0.161"/>
    <n v="2.1000000000000001E-2"/>
    <m/>
    <n v="2183"/>
    <n v="21"/>
    <n v="9.6197892808062308E-3"/>
  </r>
  <r>
    <x v="41"/>
    <s v="Zuid-Holland-Oost"/>
    <s v="MC27"/>
    <n v="0.8"/>
    <n v="14500"/>
    <n v="5.5999999999999994E-2"/>
    <n v="0"/>
    <n v="35752"/>
    <n v="474"/>
    <n v="6.7563527653213745E-2"/>
    <n v="0"/>
    <n v="0"/>
    <n v="8.9395807644882863E-2"/>
    <n v="1"/>
    <n v="0"/>
    <n v="0"/>
    <x v="0"/>
    <m/>
    <n v="8.3539999999999992"/>
    <n v="-8.6349999999999998"/>
    <n v="0.48899999999999999"/>
    <n v="0.06"/>
    <m/>
    <n v="2824"/>
    <n v="33"/>
    <n v="1.1685552407932011E-2"/>
  </r>
  <r>
    <x v="42"/>
    <s v="Noord-Oost-Brabant"/>
    <s v="MC36"/>
    <n v="0.2"/>
    <n v="4300"/>
    <n v="4.4000000000000004E-2"/>
    <n v="0"/>
    <n v="11030"/>
    <n v="320"/>
    <n v="4.4544095665171896E-2"/>
    <n v="0"/>
    <n v="0"/>
    <n v="1.5029709891646278E-2"/>
    <n v="0"/>
    <n v="0"/>
    <n v="0"/>
    <x v="0"/>
    <m/>
    <n v="7.37"/>
    <n v="-23.148"/>
    <n v="0.66600000000000004"/>
    <n v="5.6000000000000001E-2"/>
    <m/>
    <n v="925"/>
    <n v="20"/>
    <n v="2.1621621621621623E-2"/>
  </r>
  <r>
    <x v="43"/>
    <s v="Zuid-OostDrenthe"/>
    <s v="MC08"/>
    <n v="0.8"/>
    <n v="11100"/>
    <n v="7.0999999999999994E-2"/>
    <n v="0"/>
    <n v="25681"/>
    <n v="93"/>
    <n v="1.0612855007473842E-2"/>
    <n v="0"/>
    <n v="0"/>
    <n v="0.14959568733153639"/>
    <n v="1"/>
    <n v="0"/>
    <n v="0"/>
    <x v="0"/>
    <m/>
    <n v="7.4560000000000004"/>
    <n v="-20.084"/>
    <n v="0.59899999999999998"/>
    <n v="8.1000000000000003E-2"/>
    <m/>
    <n v="1840"/>
    <n v="39"/>
    <n v="2.1195652173913043E-2"/>
  </r>
  <r>
    <x v="44"/>
    <s v="Twente"/>
    <s v="MC12"/>
    <n v="0.6"/>
    <n v="9900"/>
    <n v="6.4000000000000001E-2"/>
    <n v="0"/>
    <n v="24007"/>
    <n v="924"/>
    <n v="0.13482810164424514"/>
    <n v="1"/>
    <n v="0"/>
    <n v="3.7106446776611693E-2"/>
    <n v="0"/>
    <n v="0"/>
    <n v="0"/>
    <x v="0"/>
    <m/>
    <n v="8.3109999999999999"/>
    <n v="-10.667"/>
    <n v="0.52500000000000002"/>
    <n v="7.6999999999999999E-2"/>
    <m/>
    <n v="1862"/>
    <n v="29"/>
    <n v="1.5574650912996778E-2"/>
  </r>
  <r>
    <x v="45"/>
    <s v="OosterscheldeRegio"/>
    <s v="MC31"/>
    <n v="0.6"/>
    <n v="9500"/>
    <n v="5.7999999999999996E-2"/>
    <n v="0"/>
    <n v="22847"/>
    <n v="161"/>
    <n v="2.0777279521674141E-2"/>
    <n v="0"/>
    <n v="0"/>
    <n v="0.13323983169705469"/>
    <n v="1"/>
    <n v="0"/>
    <n v="0"/>
    <x v="0"/>
    <m/>
    <n v="8.1519999999999992"/>
    <n v="-5.7380000000000004"/>
    <n v="0.55400000000000005"/>
    <n v="6.7000000000000004E-2"/>
    <m/>
    <n v="1781"/>
    <n v="20"/>
    <n v="1.1229646266142616E-2"/>
  </r>
  <r>
    <x v="46"/>
    <s v="Noord-Oost-Brabant"/>
    <s v="MC36"/>
    <n v="0.9"/>
    <n v="14300"/>
    <n v="6.5000000000000002E-2"/>
    <n v="0"/>
    <n v="33129"/>
    <n v="480"/>
    <n v="6.8460388639760839E-2"/>
    <n v="0"/>
    <n v="0"/>
    <n v="4.9982523593149246E-2"/>
    <n v="0"/>
    <n v="0"/>
    <n v="0"/>
    <x v="0"/>
    <m/>
    <n v="7.5880000000000001"/>
    <n v="-28.239000000000001"/>
    <n v="0.55300000000000005"/>
    <n v="9.2999999999999999E-2"/>
    <m/>
    <n v="2651"/>
    <n v="50"/>
    <n v="1.886080724254998E-2"/>
  </r>
  <r>
    <x v="47"/>
    <s v="West-Brabant"/>
    <s v="MC34"/>
    <n v="8.1"/>
    <n v="82500"/>
    <n v="9.8000000000000004E-2"/>
    <n v="1"/>
    <n v="184702"/>
    <n v="1469"/>
    <n v="0.2162929745889387"/>
    <n v="1"/>
    <n v="1"/>
    <n v="0.2665589660743134"/>
    <n v="1"/>
    <n v="1"/>
    <n v="1"/>
    <x v="1"/>
    <m/>
    <n v="8.5459999999999994"/>
    <n v="10.093999999999999"/>
    <n v="0.41299999999999998"/>
    <n v="5.6000000000000001E-2"/>
    <m/>
    <n v="13411"/>
    <n v="325"/>
    <n v="2.4233837894265902E-2"/>
  </r>
  <r>
    <x v="48"/>
    <s v="Achterhoek"/>
    <s v="MC13"/>
    <n v="1"/>
    <n v="15400"/>
    <n v="6.2E-2"/>
    <n v="0"/>
    <n v="36077"/>
    <n v="127"/>
    <n v="1.5695067264573991E-2"/>
    <n v="0"/>
    <n v="0"/>
    <n v="0.11509715994020926"/>
    <n v="1"/>
    <n v="0"/>
    <n v="0"/>
    <x v="0"/>
    <m/>
    <n v="7.4610000000000003"/>
    <n v="-32.738"/>
    <n v="0.55900000000000005"/>
    <n v="6.7000000000000004E-2"/>
    <m/>
    <n v="2835"/>
    <n v="39"/>
    <n v="1.3756613756613757E-2"/>
  </r>
  <r>
    <x v="49"/>
    <s v="Stedendriehoek"/>
    <s v="MC11"/>
    <n v="0.6"/>
    <n v="9100"/>
    <n v="6.7000000000000004E-2"/>
    <n v="0"/>
    <n v="20890"/>
    <n v="250"/>
    <n v="3.4080717488789235E-2"/>
    <n v="0"/>
    <n v="0"/>
    <n v="4.6499744506898311E-2"/>
    <n v="0"/>
    <n v="0"/>
    <n v="0"/>
    <x v="0"/>
    <m/>
    <n v="7.508"/>
    <n v="-20.994"/>
    <n v="0.54700000000000004"/>
    <n v="9.9000000000000005E-2"/>
    <m/>
    <n v="1436"/>
    <n v="24"/>
    <n v="1.6713091922005572E-2"/>
  </r>
  <r>
    <x v="50"/>
    <s v="GewestZuid-Limburg"/>
    <s v="MC39"/>
    <n v="1.4"/>
    <n v="13300"/>
    <n v="0.109"/>
    <n v="0"/>
    <n v="27674"/>
    <n v="1605"/>
    <n v="0.2366218236173393"/>
    <n v="1"/>
    <n v="0"/>
    <n v="4.8363636363636366E-2"/>
    <n v="0"/>
    <n v="0"/>
    <n v="0"/>
    <x v="0"/>
    <m/>
    <n v="7.7069999999999999"/>
    <n v="-21.635000000000002"/>
    <n v="0.55800000000000005"/>
    <n v="9.6000000000000002E-2"/>
    <m/>
    <n v="1666"/>
    <n v="53"/>
    <n v="3.1812725090036013E-2"/>
  </r>
  <r>
    <x v="51"/>
    <s v="Utrecht"/>
    <s v="MC19"/>
    <n v="0.3"/>
    <n v="6400"/>
    <n v="4.2999999999999997E-2"/>
    <n v="0"/>
    <n v="15590"/>
    <n v="422"/>
    <n v="5.9790732436472344E-2"/>
    <n v="0"/>
    <n v="0"/>
    <n v="1.5477629987908102E-2"/>
    <n v="0"/>
    <n v="0"/>
    <n v="0"/>
    <x v="0"/>
    <m/>
    <n v="8.8010000000000002"/>
    <n v="40.86"/>
    <n v="0.316"/>
    <n v="5.2999999999999999E-2"/>
    <m/>
    <n v="1263"/>
    <n v="15"/>
    <n v="1.1876484560570071E-2"/>
  </r>
  <r>
    <x v="52"/>
    <s v="EemenVallei"/>
    <s v="MC16"/>
    <n v="0.4"/>
    <n v="8400"/>
    <n v="4.9000000000000002E-2"/>
    <n v="0"/>
    <n v="22325"/>
    <n v="735"/>
    <n v="0.10657698056801196"/>
    <n v="0"/>
    <n v="0"/>
    <n v="3.0780505679736166E-2"/>
    <n v="0"/>
    <n v="0"/>
    <n v="0"/>
    <x v="0"/>
    <m/>
    <n v="7.9169999999999998"/>
    <n v="0"/>
    <n v="0.56699999999999995"/>
    <n v="5.7000000000000002E-2"/>
    <m/>
    <n v="1931"/>
    <n v="37"/>
    <n v="1.9161056447436563E-2"/>
  </r>
  <r>
    <x v="53"/>
    <s v="Rivierenland"/>
    <s v="MC15"/>
    <n v="0.5"/>
    <n v="11100"/>
    <n v="4.9000000000000002E-2"/>
    <n v="0"/>
    <n v="27155"/>
    <n v="203"/>
    <n v="2.7055306427503738E-2"/>
    <n v="0"/>
    <n v="0"/>
    <n v="0.10808179162609542"/>
    <n v="1"/>
    <n v="0"/>
    <n v="0"/>
    <x v="0"/>
    <m/>
    <n v="7.6710000000000003"/>
    <n v="-13.148999999999999"/>
    <n v="0.56000000000000005"/>
    <n v="7.3999999999999996E-2"/>
    <m/>
    <n v="2020"/>
    <n v="28"/>
    <n v="1.3861386138613862E-2"/>
  </r>
  <r>
    <x v="54"/>
    <s v="Rijnmond"/>
    <s v="MC29"/>
    <n v="3.3"/>
    <n v="30300"/>
    <n v="0.10800000000000001"/>
    <n v="0"/>
    <n v="67188"/>
    <n v="4751"/>
    <n v="0.70687593423019435"/>
    <n v="0"/>
    <n v="0"/>
    <n v="5.1078894133513152E-2"/>
    <n v="0"/>
    <n v="0"/>
    <n v="0"/>
    <x v="0"/>
    <m/>
    <n v="7.8079999999999998"/>
    <n v="10.252000000000001"/>
    <n v="0.501"/>
    <n v="9.5000000000000001E-2"/>
    <m/>
    <n v="4781"/>
    <n v="134"/>
    <n v="2.8027609286760093E-2"/>
  </r>
  <r>
    <x v="55"/>
    <s v="Noord-Kennemerland"/>
    <s v="MC24"/>
    <n v="0.8"/>
    <n v="15800"/>
    <n v="5.0999999999999997E-2"/>
    <n v="0"/>
    <n v="36263"/>
    <n v="730"/>
    <n v="0.10582959641255606"/>
    <n v="0"/>
    <n v="0"/>
    <n v="0.1184407796101949"/>
    <n v="1"/>
    <n v="0"/>
    <n v="0"/>
    <x v="0"/>
    <m/>
    <n v="8.3949999999999996"/>
    <n v="7.2290000000000001"/>
    <n v="0.40799999999999997"/>
    <n v="4.2000000000000003E-2"/>
    <m/>
    <n v="2580"/>
    <n v="53"/>
    <n v="2.0542635658914728E-2"/>
  </r>
  <r>
    <x v="56"/>
    <s v="Zuid-OostDrenthe"/>
    <s v="MC08"/>
    <n v="1.4"/>
    <n v="15400"/>
    <n v="8.900000000000001E-2"/>
    <n v="0"/>
    <n v="35517"/>
    <n v="120"/>
    <n v="1.4648729446935725E-2"/>
    <n v="0"/>
    <n v="0"/>
    <n v="0.20754716981132076"/>
    <n v="1"/>
    <n v="0"/>
    <n v="0"/>
    <x v="0"/>
    <m/>
    <n v="7.2220000000000004"/>
    <n v="-17.664999999999999"/>
    <n v="0.59799999999999998"/>
    <n v="7.8E-2"/>
    <m/>
    <n v="2737"/>
    <n v="64"/>
    <n v="2.3383266350018268E-2"/>
  </r>
  <r>
    <x v="57"/>
    <s v="Zuidoost-Brabant"/>
    <s v="MC37"/>
    <n v="0.5"/>
    <n v="8800"/>
    <n v="5.9000000000000004E-2"/>
    <n v="0"/>
    <n v="20669"/>
    <n v="270"/>
    <n v="3.7070254110612856E-2"/>
    <n v="0"/>
    <n v="0"/>
    <n v="2.5440878866724487E-2"/>
    <n v="0"/>
    <n v="0"/>
    <n v="0"/>
    <x v="0"/>
    <m/>
    <n v="7.3479999999999999"/>
    <n v="-32.064999999999998"/>
    <n v="0.61"/>
    <n v="7.0000000000000007E-2"/>
    <m/>
    <n v="1288"/>
    <n v="54"/>
    <n v="4.192546583850932E-2"/>
  </r>
  <r>
    <x v="58"/>
    <s v="Rivierenland"/>
    <s v="MC15"/>
    <n v="0.9"/>
    <n v="12600"/>
    <n v="7.400000000000001E-2"/>
    <n v="0"/>
    <n v="29397"/>
    <n v="1004"/>
    <n v="0.14678624813153962"/>
    <n v="1"/>
    <n v="0"/>
    <n v="0.12268743914313535"/>
    <n v="1"/>
    <n v="0"/>
    <n v="0"/>
    <x v="0"/>
    <m/>
    <n v="8.4510000000000005"/>
    <n v="19.207000000000001"/>
    <n v="0.441"/>
    <n v="6.5000000000000002E-2"/>
    <m/>
    <n v="2273"/>
    <n v="57"/>
    <n v="2.5076990761108666E-2"/>
  </r>
  <r>
    <x v="59"/>
    <s v="IJssel-Vecht"/>
    <s v="MC10"/>
    <n v="0.7"/>
    <n v="11800"/>
    <n v="5.5E-2"/>
    <n v="0"/>
    <n v="29162"/>
    <n v="177"/>
    <n v="2.3168908819133034E-2"/>
    <n v="0"/>
    <n v="0"/>
    <n v="6.3270777479892765E-2"/>
    <n v="0"/>
    <n v="0"/>
    <n v="0"/>
    <x v="0"/>
    <m/>
    <n v="8.1549999999999994"/>
    <n v="1.6890000000000001"/>
    <n v="0.57099999999999995"/>
    <n v="6.2E-2"/>
    <m/>
    <n v="2476"/>
    <n v="33"/>
    <n v="1.332794830371567E-2"/>
  </r>
  <r>
    <x v="60"/>
    <s v="FrieslandNoord"/>
    <s v="MC04"/>
    <n v="0.8"/>
    <n v="7800"/>
    <n v="9.8000000000000004E-2"/>
    <n v="1"/>
    <n v="18957"/>
    <n v="224"/>
    <n v="3.0194319880418534E-2"/>
    <n v="0"/>
    <n v="0"/>
    <n v="6.6213921901528014E-2"/>
    <n v="0"/>
    <n v="1"/>
    <n v="0"/>
    <x v="0"/>
    <m/>
    <n v="8.1620000000000008"/>
    <n v="-28.425999999999998"/>
    <n v="0.59499999999999997"/>
    <n v="9.0999999999999998E-2"/>
    <m/>
    <n v="1512"/>
    <n v="30"/>
    <n v="1.984126984126984E-2"/>
  </r>
  <r>
    <x v="61"/>
    <s v="Haaglanden/Westland"/>
    <s v="MC28"/>
    <n v="5.3"/>
    <n v="44500"/>
    <n v="0.11800000000000001"/>
    <n v="0"/>
    <n v="104572"/>
    <n v="4614"/>
    <n v="0.68639760837070252"/>
    <n v="0"/>
    <n v="0"/>
    <n v="9.009921036647095E-2"/>
    <n v="1"/>
    <n v="0"/>
    <n v="0"/>
    <x v="0"/>
    <m/>
    <n v="8.3390000000000004"/>
    <n v="-0.51200000000000001"/>
    <n v="0.42399999999999999"/>
    <n v="7.4999999999999997E-2"/>
    <m/>
    <n v="5277"/>
    <n v="149"/>
    <n v="2.8235740003790033E-2"/>
  </r>
  <r>
    <x v="62"/>
    <s v="Zuidoost-Brabant"/>
    <s v="MC37"/>
    <n v="0.9"/>
    <n v="13800"/>
    <n v="6.6000000000000003E-2"/>
    <n v="0"/>
    <n v="32606"/>
    <n v="279"/>
    <n v="3.8415545590433482E-2"/>
    <n v="0"/>
    <n v="0"/>
    <n v="3.9895923677363401E-2"/>
    <n v="0"/>
    <n v="0"/>
    <n v="0"/>
    <x v="0"/>
    <m/>
    <n v="7.6689999999999996"/>
    <n v="-36.593000000000004"/>
    <n v="0.57899999999999996"/>
    <n v="0.114"/>
    <m/>
    <n v="2340"/>
    <n v="46"/>
    <n v="1.9658119658119658E-2"/>
  </r>
  <r>
    <x v="63"/>
    <s v="Stedendriehoek"/>
    <s v="MC11"/>
    <n v="4.9000000000000004"/>
    <n v="45200"/>
    <n v="0.10800000000000001"/>
    <n v="0"/>
    <n v="101446"/>
    <n v="777"/>
    <n v="0.11285500747384156"/>
    <n v="1"/>
    <n v="0"/>
    <n v="0.23096576392437404"/>
    <n v="1"/>
    <n v="0"/>
    <n v="0"/>
    <x v="0"/>
    <m/>
    <n v="7.9249999999999998"/>
    <n v="5.2389999999999999"/>
    <n v="0.52400000000000002"/>
    <n v="9.5000000000000001E-2"/>
    <m/>
    <n v="7821"/>
    <n v="184"/>
    <n v="2.3526403273238718E-2"/>
  </r>
  <r>
    <x v="64"/>
    <s v="AgglomeratieAmsterdam"/>
    <s v="MC21"/>
    <n v="1.1000000000000001"/>
    <n v="13600"/>
    <n v="8.3000000000000004E-2"/>
    <n v="0"/>
    <n v="31822"/>
    <n v="2664"/>
    <n v="0.39491778774289987"/>
    <n v="0"/>
    <n v="0"/>
    <n v="1.8508437670114317E-2"/>
    <n v="0"/>
    <n v="0"/>
    <n v="0"/>
    <x v="0"/>
    <m/>
    <n v="8.7029999999999994"/>
    <n v="21.555"/>
    <n v="0.41"/>
    <n v="5.3999999999999999E-2"/>
    <m/>
    <n v="1797"/>
    <n v="43"/>
    <n v="2.3928770172509738E-2"/>
  </r>
  <r>
    <x v="65"/>
    <s v="Noord-Kennemerland"/>
    <s v="MC24"/>
    <n v="2.2999999999999998"/>
    <n v="35900"/>
    <n v="6.3E-2"/>
    <n v="0"/>
    <n v="87695"/>
    <n v="1417"/>
    <n v="0.2085201793721973"/>
    <n v="1"/>
    <n v="0"/>
    <n v="0.26911544227886058"/>
    <n v="1"/>
    <n v="0"/>
    <n v="0"/>
    <x v="0"/>
    <m/>
    <n v="7.6779999999999999"/>
    <n v="2.7109999999999999"/>
    <n v="0.54500000000000004"/>
    <n v="8.3000000000000004E-2"/>
    <m/>
    <n v="7157"/>
    <n v="177"/>
    <n v="2.4731032555540031E-2"/>
  </r>
  <r>
    <x v="66"/>
    <s v="Twente"/>
    <s v="MC12"/>
    <n v="0.5"/>
    <n v="10400"/>
    <n v="5.0999999999999997E-2"/>
    <n v="0"/>
    <n v="26594"/>
    <n v="151"/>
    <n v="1.9282511210762333E-2"/>
    <n v="0"/>
    <n v="0"/>
    <n v="3.8980509745127435E-2"/>
    <n v="0"/>
    <n v="0"/>
    <n v="0"/>
    <x v="0"/>
    <m/>
    <n v="7.907"/>
    <n v="-34.412999999999997"/>
    <n v="0.55900000000000005"/>
    <n v="5.8000000000000003E-2"/>
    <m/>
    <n v="2199"/>
    <n v="30"/>
    <n v="1.3642564802182811E-2"/>
  </r>
  <r>
    <x v="67"/>
    <s v="Achterhoek"/>
    <s v="MC13"/>
    <n v="0.6"/>
    <n v="5200"/>
    <n v="0.124"/>
    <n v="0"/>
    <n v="11036"/>
    <n v="955"/>
    <n v="0.13946188340807175"/>
    <n v="1"/>
    <n v="0"/>
    <n v="3.8863976083707022E-2"/>
    <n v="0"/>
    <n v="0"/>
    <n v="0"/>
    <x v="0"/>
    <m/>
    <n v="7.71"/>
    <n v="3.226"/>
    <n v="0.53300000000000003"/>
    <n v="0.14799999999999999"/>
    <m/>
    <n v="753"/>
    <n v="19"/>
    <n v="2.5232403718459494E-2"/>
  </r>
  <r>
    <x v="68"/>
    <s v="Achterhoek"/>
    <s v="MC13"/>
    <n v="2.6"/>
    <n v="25600"/>
    <n v="0.1"/>
    <n v="1"/>
    <n v="58546"/>
    <n v="741"/>
    <n v="0.10747384155455904"/>
    <n v="0"/>
    <n v="1"/>
    <n v="0.19133034379671152"/>
    <n v="1"/>
    <n v="1"/>
    <n v="0"/>
    <x v="0"/>
    <m/>
    <n v="7.7539999999999996"/>
    <n v="-24.561"/>
    <n v="0.51500000000000001"/>
    <n v="9.0999999999999998E-2"/>
    <m/>
    <n v="4511"/>
    <n v="130"/>
    <n v="2.8818443804034581E-2"/>
  </r>
  <r>
    <x v="69"/>
    <s v="Midden-Brabant"/>
    <s v="MC35"/>
    <n v="0.7"/>
    <n v="11200"/>
    <n v="0.06"/>
    <n v="0"/>
    <n v="26483"/>
    <n v="906"/>
    <n v="0.13213751868460388"/>
    <n v="1"/>
    <n v="0"/>
    <n v="6.0737527114967459E-2"/>
    <n v="0"/>
    <n v="0"/>
    <n v="0"/>
    <x v="0"/>
    <m/>
    <n v="8.048"/>
    <n v="0.877"/>
    <n v="0.51600000000000001"/>
    <n v="8.8999999999999996E-2"/>
    <m/>
    <n v="1889"/>
    <n v="34"/>
    <n v="1.7998941238750663E-2"/>
  </r>
  <r>
    <x v="70"/>
    <s v="Zuid-Holland-Zuid"/>
    <s v="MC30"/>
    <n v="6.1"/>
    <n v="53700"/>
    <n v="0.114"/>
    <n v="0"/>
    <n v="119537"/>
    <n v="1541"/>
    <n v="0.22705530642750374"/>
    <n v="1"/>
    <n v="1"/>
    <n v="0.27314343845371314"/>
    <n v="1"/>
    <n v="0"/>
    <n v="0"/>
    <x v="0"/>
    <m/>
    <n v="8.0449999999999999"/>
    <n v="-3.351"/>
    <n v="0.53400000000000003"/>
    <n v="7.4999999999999997E-2"/>
    <m/>
    <n v="8644"/>
    <n v="277"/>
    <n v="3.2045349375289217E-2"/>
  </r>
  <r>
    <x v="71"/>
    <s v="West-Friesland"/>
    <s v="MC22"/>
    <n v="0.5"/>
    <n v="8200"/>
    <n v="5.9000000000000004E-2"/>
    <n v="0"/>
    <n v="19983"/>
    <n v="339"/>
    <n v="4.7384155455904332E-2"/>
    <n v="0"/>
    <n v="0"/>
    <n v="8.8840736728060671E-2"/>
    <n v="1"/>
    <n v="0"/>
    <n v="0"/>
    <x v="0"/>
    <m/>
    <n v="7.7530000000000001"/>
    <n v="-13.488"/>
    <n v="0.53300000000000003"/>
    <n v="5.3999999999999999E-2"/>
    <m/>
    <n v="1571"/>
    <n v="21"/>
    <n v="1.336728198599618E-2"/>
  </r>
  <r>
    <x v="72"/>
    <s v="West-Brabant"/>
    <s v="MC34"/>
    <n v="0.5"/>
    <n v="11600"/>
    <n v="4.4999999999999998E-2"/>
    <n v="0"/>
    <n v="27476"/>
    <n v="289"/>
    <n v="3.9910313901345293E-2"/>
    <n v="0"/>
    <n v="0"/>
    <n v="3.7479806138933765E-2"/>
    <n v="0"/>
    <n v="0"/>
    <n v="0"/>
    <x v="0"/>
    <m/>
    <n v="7.819"/>
    <n v="4.0590000000000002"/>
    <n v="0.54300000000000004"/>
    <n v="5.6000000000000001E-2"/>
    <m/>
    <n v="1928"/>
    <n v="41"/>
    <n v="2.1265560165975105E-2"/>
  </r>
  <r>
    <x v="73"/>
    <s v="Flevoland"/>
    <s v="MC18"/>
    <n v="1.2"/>
    <n v="17500"/>
    <n v="6.8000000000000005E-2"/>
    <n v="0"/>
    <n v="42865"/>
    <n v="128"/>
    <n v="1.5844544095665172E-2"/>
    <n v="0"/>
    <n v="0"/>
    <n v="0.10510510510510511"/>
    <n v="1"/>
    <n v="0"/>
    <n v="0"/>
    <x v="0"/>
    <m/>
    <n v="7.9889999999999999"/>
    <n v="-13.696"/>
    <n v="0.55000000000000004"/>
    <n v="9.5000000000000001E-2"/>
    <m/>
    <n v="3480"/>
    <n v="85"/>
    <n v="2.442528735632184E-2"/>
  </r>
  <r>
    <x v="74"/>
    <s v="RijkvanNijmegen"/>
    <s v="MC40"/>
    <n v="0.5"/>
    <n v="7900"/>
    <n v="6.3E-2"/>
    <n v="0"/>
    <n v="19178"/>
    <n v="511"/>
    <n v="7.3094170403587441E-2"/>
    <n v="0"/>
    <n v="0"/>
    <n v="5.4407713498622591E-2"/>
    <n v="0"/>
    <n v="0"/>
    <n v="0"/>
    <x v="0"/>
    <m/>
    <n v="7.88"/>
    <n v="-15.847"/>
    <n v="0.501"/>
    <n v="6.9000000000000006E-2"/>
    <m/>
    <n v="1470"/>
    <n v="25"/>
    <n v="1.7006802721088437E-2"/>
  </r>
  <r>
    <x v="75"/>
    <s v="Arnhem"/>
    <s v="MC41"/>
    <n v="0.7"/>
    <n v="10500"/>
    <n v="6.9000000000000006E-2"/>
    <n v="0"/>
    <n v="24946"/>
    <n v="736"/>
    <n v="0.10672645739910314"/>
    <n v="0"/>
    <n v="0"/>
    <n v="5.5910543130990413E-2"/>
    <n v="0"/>
    <n v="0"/>
    <n v="0"/>
    <x v="0"/>
    <m/>
    <n v="7.4379999999999997"/>
    <n v="-16.405999999999999"/>
    <n v="0.54500000000000004"/>
    <n v="6.3E-2"/>
    <m/>
    <n v="1972"/>
    <n v="46"/>
    <n v="2.332657200811359E-2"/>
  </r>
  <r>
    <x v="76"/>
    <s v="GewestLimburg-Noord"/>
    <s v="MC38"/>
    <n v="1"/>
    <n v="14100"/>
    <n v="7.400000000000001E-2"/>
    <n v="0"/>
    <n v="31731"/>
    <n v="308"/>
    <n v="4.275037369207773E-2"/>
    <n v="0"/>
    <n v="0"/>
    <n v="6.1923583662714096E-2"/>
    <n v="0"/>
    <n v="0"/>
    <n v="0"/>
    <x v="0"/>
    <m/>
    <n v="7.75"/>
    <n v="-16.524999999999999"/>
    <n v="0.47299999999999998"/>
    <n v="0.06"/>
    <m/>
    <n v="1702"/>
    <n v="39"/>
    <n v="2.2914218566392478E-2"/>
  </r>
  <r>
    <x v="77"/>
    <s v="AgglomeratieAmsterdam"/>
    <s v="MC21"/>
    <n v="0.7"/>
    <n v="15000"/>
    <n v="4.9000000000000002E-2"/>
    <n v="0"/>
    <n v="36471"/>
    <n v="671"/>
    <n v="9.7010463378176384E-2"/>
    <n v="0"/>
    <n v="0"/>
    <n v="2.0413718018508439E-2"/>
    <n v="0"/>
    <n v="0"/>
    <n v="0"/>
    <x v="0"/>
    <m/>
    <n v="8.0860000000000003"/>
    <n v="-5.556"/>
    <n v="0.54500000000000004"/>
    <n v="3.7999999999999999E-2"/>
    <m/>
    <n v="2902"/>
    <n v="53"/>
    <n v="1.826326671261199E-2"/>
  </r>
  <r>
    <x v="78"/>
    <s v="EemenVallei"/>
    <s v="MC16"/>
    <n v="3.3"/>
    <n v="48800"/>
    <n v="6.8000000000000005E-2"/>
    <n v="0"/>
    <n v="119986"/>
    <n v="377"/>
    <n v="5.3064275037369206E-2"/>
    <n v="0"/>
    <n v="0"/>
    <n v="0.17882008061561011"/>
    <n v="1"/>
    <n v="0"/>
    <n v="0"/>
    <x v="0"/>
    <m/>
    <n v="8.0039999999999996"/>
    <n v="-2.6560000000000001"/>
    <n v="0.50900000000000001"/>
    <n v="7.2999999999999995E-2"/>
    <m/>
    <n v="9650"/>
    <n v="187"/>
    <n v="1.9378238341968911E-2"/>
  </r>
  <r>
    <x v="79"/>
    <s v="GooienVechtstreek"/>
    <s v="MC20"/>
    <n v="0.2"/>
    <n v="4000"/>
    <n v="5.7000000000000002E-2"/>
    <n v="0"/>
    <n v="9450"/>
    <n v="304"/>
    <n v="4.2152466367713005E-2"/>
    <n v="0"/>
    <n v="0"/>
    <n v="3.6363636363636362E-2"/>
    <n v="0"/>
    <n v="0"/>
    <n v="0"/>
    <x v="0"/>
    <m/>
    <n v="8.6129999999999995"/>
    <n v="-4.3010000000000002"/>
    <n v="0.46100000000000002"/>
    <n v="4.1000000000000002E-2"/>
    <m/>
    <n v="761"/>
    <n v="13"/>
    <n v="1.7082785808147174E-2"/>
  </r>
  <r>
    <x v="80"/>
    <s v="Noord-Groningen-Eemsmond"/>
    <s v="MC02"/>
    <n v="2.4"/>
    <n v="20700"/>
    <n v="0.11599999999999999"/>
    <n v="0"/>
    <n v="45389"/>
    <n v="169"/>
    <n v="2.1973094170403589E-2"/>
    <n v="0"/>
    <n v="1"/>
    <n v="0.49285714285714288"/>
    <n v="0"/>
    <n v="0"/>
    <n v="0"/>
    <x v="0"/>
    <m/>
    <n v="7.492"/>
    <n v="-21"/>
    <n v="0.63"/>
    <n v="9.4E-2"/>
    <m/>
    <n v="3373"/>
    <n v="104"/>
    <n v="3.083308627334717E-2"/>
  </r>
  <r>
    <x v="81"/>
    <s v="Zuidoost-Brabant"/>
    <s v="MC37"/>
    <n v="0.4"/>
    <n v="8200"/>
    <n v="4.9000000000000002E-2"/>
    <n v="0"/>
    <n v="19823"/>
    <n v="240"/>
    <n v="3.2585949177877431E-2"/>
    <n v="0"/>
    <n v="0"/>
    <n v="2.3706273489447819E-2"/>
    <n v="0"/>
    <n v="0"/>
    <n v="0"/>
    <x v="0"/>
    <m/>
    <n v="8.077"/>
    <n v="-6.0439999999999996"/>
    <n v="0.51800000000000002"/>
    <n v="0.06"/>
    <m/>
    <n v="1372"/>
    <n v="24"/>
    <n v="1.7492711370262391E-2"/>
  </r>
  <r>
    <x v="82"/>
    <s v="GewestZuid-Limburg"/>
    <s v="MC39"/>
    <n v="0.5"/>
    <n v="11000"/>
    <n v="4.7E-2"/>
    <n v="0"/>
    <n v="25857"/>
    <n v="333"/>
    <n v="4.6487294469357253E-2"/>
    <n v="0"/>
    <n v="0"/>
    <n v="0.04"/>
    <n v="0"/>
    <n v="0"/>
    <n v="0"/>
    <x v="0"/>
    <m/>
    <n v="8.3480000000000008"/>
    <n v="13.333"/>
    <n v="0.40600000000000003"/>
    <n v="8.8999999999999996E-2"/>
    <m/>
    <n v="1421"/>
    <n v="33"/>
    <n v="2.322308233638283E-2"/>
  </r>
  <r>
    <x v="83"/>
    <s v="Zuidoost-Brabant"/>
    <s v="MC37"/>
    <n v="12.1"/>
    <n v="109600"/>
    <n v="0.111"/>
    <n v="0"/>
    <n v="238326"/>
    <n v="2708"/>
    <n v="0.4014947683109118"/>
    <n v="0"/>
    <n v="1"/>
    <n v="0.31685458224920499"/>
    <n v="1"/>
    <n v="0"/>
    <n v="0"/>
    <x v="0"/>
    <m/>
    <n v="8.218"/>
    <n v="2.98"/>
    <n v="0.46100000000000002"/>
    <n v="7.0000000000000007E-2"/>
    <m/>
    <n v="14398"/>
    <n v="413"/>
    <n v="2.8684539519377692E-2"/>
  </r>
  <r>
    <x v="84"/>
    <s v="Noordwest-Veluwe"/>
    <s v="MC17"/>
    <n v="0.6"/>
    <n v="9400"/>
    <n v="0.06"/>
    <n v="0"/>
    <n v="23740"/>
    <n v="372"/>
    <n v="5.2316890881913304E-2"/>
    <n v="0"/>
    <n v="0"/>
    <n v="0.11662531017369727"/>
    <n v="1"/>
    <n v="0"/>
    <n v="0"/>
    <x v="0"/>
    <m/>
    <n v="7.367"/>
    <n v="-20.995999999999999"/>
    <n v="0.60899999999999999"/>
    <n v="4.3999999999999997E-2"/>
    <m/>
    <n v="2106"/>
    <n v="28"/>
    <n v="1.3295346628679962E-2"/>
  </r>
  <r>
    <x v="85"/>
    <s v="Zuid-OostDrenthe"/>
    <s v="MC08"/>
    <n v="5.3"/>
    <n v="47700"/>
    <n v="0.11"/>
    <n v="0"/>
    <n v="107856"/>
    <n v="322"/>
    <n v="4.4843049327354258E-2"/>
    <n v="0"/>
    <n v="1"/>
    <n v="0.6428571428571429"/>
    <n v="0"/>
    <n v="0"/>
    <n v="0"/>
    <x v="0"/>
    <m/>
    <n v="7.4329999999999998"/>
    <n v="-17.640999999999998"/>
    <n v="0.624"/>
    <n v="0.105"/>
    <m/>
    <n v="8128"/>
    <n v="260"/>
    <n v="3.1988188976377951E-2"/>
  </r>
  <r>
    <x v="86"/>
    <s v="West-Friesland"/>
    <s v="MC22"/>
    <n v="0.8"/>
    <n v="8500"/>
    <n v="9.0999999999999998E-2"/>
    <n v="0"/>
    <n v="18620"/>
    <n v="1470"/>
    <n v="0.21644245142002991"/>
    <n v="1"/>
    <n v="0"/>
    <n v="9.2091007583965337E-2"/>
    <n v="1"/>
    <n v="0"/>
    <n v="0"/>
    <x v="0"/>
    <m/>
    <n v="7.7140000000000004"/>
    <n v="18.75"/>
    <n v="0.56200000000000006"/>
    <n v="8.8999999999999996E-2"/>
    <m/>
    <n v="1372"/>
    <n v="48"/>
    <n v="3.4985422740524783E-2"/>
  </r>
  <r>
    <x v="87"/>
    <s v="Twente"/>
    <s v="MC12"/>
    <n v="10.5"/>
    <n v="69200"/>
    <n v="0.152"/>
    <n v="0"/>
    <n v="160640"/>
    <n v="1141"/>
    <n v="0.1672645739910314"/>
    <n v="1"/>
    <n v="1"/>
    <n v="0.25937031484257872"/>
    <n v="1"/>
    <n v="0"/>
    <n v="0"/>
    <x v="0"/>
    <m/>
    <n v="7.782"/>
    <n v="-11.48"/>
    <n v="0.54700000000000004"/>
    <n v="0.1"/>
    <m/>
    <n v="11231"/>
    <n v="337"/>
    <n v="3.0006232748642152E-2"/>
  </r>
  <r>
    <x v="88"/>
    <s v="Stedendriehoek"/>
    <s v="MC11"/>
    <n v="1"/>
    <n v="14100"/>
    <n v="7.0000000000000007E-2"/>
    <n v="0"/>
    <n v="33257"/>
    <n v="213"/>
    <n v="2.8550074738415546E-2"/>
    <n v="0"/>
    <n v="0"/>
    <n v="7.2049054675523763E-2"/>
    <n v="1"/>
    <n v="0"/>
    <n v="0"/>
    <x v="0"/>
    <m/>
    <n v="7.4029999999999996"/>
    <n v="-11.548999999999999"/>
    <n v="0.56399999999999995"/>
    <n v="7.2999999999999995E-2"/>
    <m/>
    <n v="2426"/>
    <n v="54"/>
    <n v="2.2258862324814509E-2"/>
  </r>
  <r>
    <x v="89"/>
    <s v="Noordwest-Veluwe"/>
    <s v="MC17"/>
    <n v="0.7"/>
    <n v="11200"/>
    <n v="6.4000000000000001E-2"/>
    <n v="0"/>
    <n v="27258"/>
    <n v="318"/>
    <n v="4.4245142002989533E-2"/>
    <n v="0"/>
    <n v="0"/>
    <n v="0.13895781637717122"/>
    <n v="1"/>
    <n v="0"/>
    <n v="0"/>
    <x v="0"/>
    <m/>
    <n v="8.3710000000000004"/>
    <n v="-9.8480000000000008"/>
    <n v="0.46200000000000002"/>
    <n v="0.109"/>
    <m/>
    <n v="2023"/>
    <n v="48"/>
    <n v="2.3727137913989126E-2"/>
  </r>
  <r>
    <x v="90"/>
    <s v="West-Brabant"/>
    <s v="MC34"/>
    <n v="1.4"/>
    <n v="18700"/>
    <n v="7.4999999999999997E-2"/>
    <n v="0"/>
    <n v="44152"/>
    <n v="799"/>
    <n v="0.11614349775784753"/>
    <n v="1"/>
    <n v="0"/>
    <n v="6.0420032310177708E-2"/>
    <n v="0"/>
    <n v="0"/>
    <n v="0"/>
    <x v="0"/>
    <m/>
    <n v="7.9139999999999997"/>
    <n v="13.053000000000001"/>
    <n v="0.48699999999999999"/>
    <n v="6.2E-2"/>
    <m/>
    <n v="3583"/>
    <n v="101"/>
    <n v="2.8188668713368687E-2"/>
  </r>
  <r>
    <x v="91"/>
    <s v="Zuid-WestFriesland"/>
    <s v="MC05"/>
    <n v="1.6"/>
    <n v="22000"/>
    <n v="7.2999999999999995E-2"/>
    <n v="0"/>
    <n v="51597"/>
    <n v="147"/>
    <n v="1.8684603886397609E-2"/>
    <n v="0"/>
    <n v="0"/>
    <n v="0.3565640194489465"/>
    <n v="1"/>
    <n v="0"/>
    <n v="0"/>
    <x v="0"/>
    <m/>
    <n v="7.6449999999999996"/>
    <n v="-1.121"/>
    <n v="0.57699999999999996"/>
    <n v="5.8000000000000003E-2"/>
    <m/>
    <n v="4257"/>
    <n v="81"/>
    <n v="1.9027484143763214E-2"/>
  </r>
  <r>
    <x v="92"/>
    <s v="West-Brabant"/>
    <s v="MC34"/>
    <n v="0.7"/>
    <n v="9500"/>
    <n v="6.9000000000000006E-2"/>
    <n v="0"/>
    <n v="21944"/>
    <n v="825"/>
    <n v="0.12002989536621823"/>
    <n v="1"/>
    <n v="0"/>
    <n v="3.0694668820678513E-2"/>
    <n v="0"/>
    <n v="0"/>
    <n v="0"/>
    <x v="0"/>
    <m/>
    <n v="7.5679999999999996"/>
    <n v="-17.466999999999999"/>
    <n v="0.58499999999999996"/>
    <n v="7.8E-2"/>
    <m/>
    <n v="1638"/>
    <n v="39"/>
    <n v="2.3809523809523808E-2"/>
  </r>
  <r>
    <x v="93"/>
    <s v="Zuidoost-Brabant"/>
    <s v="MC37"/>
    <n v="1.3"/>
    <n v="17600"/>
    <n v="7.400000000000001E-2"/>
    <n v="0"/>
    <n v="40131"/>
    <n v="1294"/>
    <n v="0.19013452914798207"/>
    <n v="1"/>
    <n v="0"/>
    <n v="5.0881757733448975E-2"/>
    <n v="0"/>
    <n v="0"/>
    <n v="0"/>
    <x v="0"/>
    <m/>
    <n v="8.1140000000000008"/>
    <n v="4.4969999999999999"/>
    <n v="0.51100000000000001"/>
    <n v="7.0999999999999994E-2"/>
    <m/>
    <n v="2888"/>
    <n v="62"/>
    <n v="2.1468144044321329E-2"/>
  </r>
  <r>
    <x v="94"/>
    <s v="Zuidoost-Brabant"/>
    <s v="MC37"/>
    <n v="0.9"/>
    <n v="13000"/>
    <n v="7.2999999999999995E-2"/>
    <n v="0"/>
    <n v="31040"/>
    <n v="254"/>
    <n v="3.4678624813153959E-2"/>
    <n v="0"/>
    <n v="0"/>
    <n v="3.7583116507661177E-2"/>
    <n v="0"/>
    <n v="0"/>
    <n v="0"/>
    <x v="0"/>
    <m/>
    <n v="7.5469999999999997"/>
    <n v="-39.274999999999999"/>
    <n v="0.59799999999999998"/>
    <n v="7.5999999999999998E-2"/>
    <m/>
    <n v="2281"/>
    <n v="46"/>
    <n v="2.0166593599298552E-2"/>
  </r>
  <r>
    <x v="95"/>
    <s v="GewestLimburg-Noord"/>
    <s v="MC38"/>
    <n v="0.5"/>
    <n v="7300"/>
    <n v="7.400000000000001E-2"/>
    <n v="0"/>
    <n v="17237"/>
    <n v="362"/>
    <n v="5.0822122571001493E-2"/>
    <n v="0"/>
    <n v="0"/>
    <n v="3.2059727711901624E-2"/>
    <n v="0"/>
    <n v="0"/>
    <n v="0"/>
    <x v="0"/>
    <m/>
    <n v="7.5609999999999999"/>
    <n v="-23.870999999999999"/>
    <n v="0.57199999999999995"/>
    <n v="6.5000000000000002E-2"/>
    <m/>
    <n v="1292"/>
    <n v="29"/>
    <n v="2.2445820433436531E-2"/>
  </r>
  <r>
    <x v="96"/>
    <s v="Midden-Brabant"/>
    <s v="MC35"/>
    <n v="0.8"/>
    <n v="11100"/>
    <n v="6.8000000000000005E-2"/>
    <n v="0"/>
    <n v="26557"/>
    <n v="406"/>
    <n v="5.7399103139013453E-2"/>
    <n v="0"/>
    <n v="0"/>
    <n v="6.019522776572668E-2"/>
    <n v="0"/>
    <n v="0"/>
    <n v="0"/>
    <x v="0"/>
    <m/>
    <n v="8.1379999999999999"/>
    <n v="-1.6739999999999999"/>
    <n v="0.497"/>
    <n v="6.9000000000000006E-2"/>
    <m/>
    <n v="1957"/>
    <n v="40"/>
    <n v="2.0439448134900357E-2"/>
  </r>
  <r>
    <x v="97"/>
    <s v="Rijnmond"/>
    <s v="MC29"/>
    <n v="1.3"/>
    <n v="21400"/>
    <n v="6.0999999999999999E-2"/>
    <n v="0"/>
    <n v="51051"/>
    <n v="195"/>
    <n v="2.585949177877429E-2"/>
    <n v="0"/>
    <n v="0"/>
    <n v="3.6075522589345918E-2"/>
    <n v="0"/>
    <n v="0"/>
    <n v="0"/>
    <x v="0"/>
    <m/>
    <n v="7.4420000000000002"/>
    <n v="-17.417000000000002"/>
    <n v="0.56799999999999995"/>
    <n v="3.5000000000000003E-2"/>
    <m/>
    <n v="3990"/>
    <n v="71"/>
    <n v="1.7794486215538845E-2"/>
  </r>
  <r>
    <x v="98"/>
    <s v="OosterscheldeRegio"/>
    <s v="MC31"/>
    <n v="1.6"/>
    <n v="17800"/>
    <n v="9.0999999999999998E-2"/>
    <n v="0"/>
    <n v="38950"/>
    <n v="421"/>
    <n v="5.9641255605381166E-2"/>
    <n v="0"/>
    <n v="1"/>
    <n v="0.24964936886395511"/>
    <n v="1"/>
    <n v="0"/>
    <n v="0"/>
    <x v="0"/>
    <m/>
    <n v="8.6690000000000005"/>
    <n v="28.925999999999998"/>
    <n v="0.51300000000000001"/>
    <n v="6.8000000000000005E-2"/>
    <m/>
    <n v="2818"/>
    <n v="62"/>
    <n v="2.2001419446415899E-2"/>
  </r>
  <r>
    <x v="99"/>
    <s v="Midden-Brabant"/>
    <s v="MC35"/>
    <n v="0.6"/>
    <n v="10200"/>
    <n v="6.2E-2"/>
    <n v="0"/>
    <n v="23979"/>
    <n v="558"/>
    <n v="8.0119581464872941E-2"/>
    <n v="0"/>
    <n v="0"/>
    <n v="5.5314533622559656E-2"/>
    <n v="0"/>
    <n v="0"/>
    <n v="0"/>
    <x v="0"/>
    <m/>
    <n v="8.3320000000000007"/>
    <n v="18.613"/>
    <n v="0.41"/>
    <n v="4.8000000000000001E-2"/>
    <m/>
    <n v="1966"/>
    <n v="35"/>
    <n v="1.7802644964394709E-2"/>
  </r>
  <r>
    <x v="100"/>
    <s v="GooienVechtstreek"/>
    <s v="MC20"/>
    <n v="2"/>
    <n v="25600"/>
    <n v="7.5999999999999998E-2"/>
    <n v="0"/>
    <n v="58846"/>
    <n v="1419"/>
    <n v="0.20881913303437968"/>
    <n v="1"/>
    <n v="0"/>
    <n v="0.23272727272727273"/>
    <n v="1"/>
    <n v="0"/>
    <n v="0"/>
    <x v="0"/>
    <m/>
    <n v="9.27"/>
    <n v="23.198"/>
    <n v="0.23200000000000001"/>
    <n v="2.9000000000000001E-2"/>
    <m/>
    <n v="5063"/>
    <n v="68"/>
    <n v="1.3430772269405492E-2"/>
  </r>
  <r>
    <x v="101"/>
    <s v="Zuid-Holland-Zuid"/>
    <s v="MC30"/>
    <n v="1.7"/>
    <n v="16600"/>
    <n v="0.105"/>
    <n v="0"/>
    <n v="37632"/>
    <n v="2011"/>
    <n v="0.29730941704035874"/>
    <n v="1"/>
    <n v="0"/>
    <n v="8.44354018311292E-2"/>
    <n v="1"/>
    <n v="0"/>
    <n v="0"/>
    <x v="0"/>
    <m/>
    <n v="8.1479999999999997"/>
    <n v="1.5349999999999999"/>
    <n v="0.45500000000000002"/>
    <n v="6.4000000000000001E-2"/>
    <m/>
    <n v="2798"/>
    <n v="68"/>
    <n v="2.4303073624017155E-2"/>
  </r>
  <r>
    <x v="102"/>
    <s v="Zuid-Holland-Oost"/>
    <s v="MC27"/>
    <n v="3.4"/>
    <n v="33000"/>
    <n v="0.10300000000000001"/>
    <n v="0"/>
    <n v="74095"/>
    <n v="4491"/>
    <n v="0.66801195814648728"/>
    <n v="0"/>
    <n v="1"/>
    <n v="0.20345252774352651"/>
    <n v="1"/>
    <n v="0"/>
    <n v="0"/>
    <x v="0"/>
    <m/>
    <n v="8.2780000000000005"/>
    <n v="3.1749999999999998"/>
    <n v="0.433"/>
    <n v="8.5000000000000006E-2"/>
    <m/>
    <n v="5365"/>
    <n v="107"/>
    <n v="1.994408201304753E-2"/>
  </r>
  <r>
    <x v="103"/>
    <s v="Haaglanden/Westland"/>
    <s v="MC28"/>
    <n v="37.9"/>
    <n v="246100"/>
    <n v="0.154"/>
    <n v="0"/>
    <n v="553417"/>
    <n v="6712"/>
    <n v="1"/>
    <n v="0"/>
    <n v="1"/>
    <n v="0.49827900384693258"/>
    <n v="0"/>
    <n v="0"/>
    <n v="0"/>
    <x v="0"/>
    <m/>
    <n v="8.0660000000000007"/>
    <n v="0.48"/>
    <n v="0.435"/>
    <n v="7.1999999999999995E-2"/>
    <m/>
    <n v="36808"/>
    <n v="1087"/>
    <n v="2.9531623560095633E-2"/>
  </r>
  <r>
    <x v="104"/>
    <s v="CentraalenWestelijkGroningen"/>
    <s v="MC03"/>
    <n v="16.399999999999999"/>
    <n v="107100"/>
    <n v="0.154"/>
    <n v="0"/>
    <n v="234950"/>
    <n v="1266"/>
    <n v="0.18594917787742901"/>
    <n v="1"/>
    <n v="1"/>
    <n v="0.66563082660037287"/>
    <n v="0"/>
    <n v="0"/>
    <n v="0"/>
    <x v="0"/>
    <m/>
    <n v="8.3320000000000007"/>
    <n v="1.133"/>
    <n v="0.39600000000000002"/>
    <n v="6.9000000000000006E-2"/>
    <m/>
    <n v="12944"/>
    <n v="423"/>
    <n v="3.2679233621755253E-2"/>
  </r>
  <r>
    <x v="105"/>
    <s v="GewestZuid-Limburg"/>
    <s v="MC39"/>
    <n v="0.4"/>
    <n v="6500"/>
    <n v="6.8000000000000005E-2"/>
    <n v="0"/>
    <n v="14178"/>
    <n v="194"/>
    <n v="2.5710014947683109E-2"/>
    <n v="0"/>
    <n v="0"/>
    <n v="2.3636363636363636E-2"/>
    <n v="0"/>
    <n v="0"/>
    <n v="0"/>
    <x v="0"/>
    <m/>
    <n v="8.4149999999999991"/>
    <n v="-17.925000000000001"/>
    <n v="0.42399999999999999"/>
    <n v="4.1000000000000002E-2"/>
    <m/>
    <n v="758"/>
    <n v="14"/>
    <n v="1.8469656992084433E-2"/>
  </r>
  <r>
    <x v="106"/>
    <s v="Twente"/>
    <s v="MC12"/>
    <n v="0.7"/>
    <n v="10100"/>
    <n v="6.5000000000000002E-2"/>
    <n v="0"/>
    <n v="24268"/>
    <n v="232"/>
    <n v="3.1390134529147982E-2"/>
    <n v="0"/>
    <n v="0"/>
    <n v="3.7856071964017989E-2"/>
    <n v="0"/>
    <n v="0"/>
    <n v="0"/>
    <x v="0"/>
    <m/>
    <n v="7.5220000000000002"/>
    <n v="-16.087"/>
    <n v="0.55300000000000005"/>
    <n v="6.9000000000000006E-2"/>
    <m/>
    <n v="1996"/>
    <n v="27"/>
    <n v="1.3527054108216433E-2"/>
  </r>
  <r>
    <x v="107"/>
    <s v="Zuid-KennemerlandenIJmond"/>
    <s v="MC25"/>
    <n v="7"/>
    <n v="75000"/>
    <n v="9.3000000000000013E-2"/>
    <n v="0"/>
    <n v="162898"/>
    <n v="5576"/>
    <n v="0.83019431988041859"/>
    <n v="0"/>
    <n v="1"/>
    <n v="0.43757292882147025"/>
    <n v="0"/>
    <n v="0"/>
    <n v="0"/>
    <x v="0"/>
    <m/>
    <n v="8.8780000000000001"/>
    <n v="27.65"/>
    <n v="0.36499999999999999"/>
    <n v="5.5E-2"/>
    <m/>
    <n v="11255"/>
    <n v="263"/>
    <n v="2.3367392270102177E-2"/>
  </r>
  <r>
    <x v="108"/>
    <s v="AgglomeratieAmsterdam"/>
    <s v="MC21"/>
    <n v="3.9"/>
    <n v="65099.999999999993"/>
    <n v="0.06"/>
    <n v="0"/>
    <n v="159336"/>
    <n v="808"/>
    <n v="0.11748878923766816"/>
    <n v="1"/>
    <n v="0"/>
    <n v="8.8595536200326605E-2"/>
    <n v="1"/>
    <n v="0"/>
    <n v="0"/>
    <x v="0"/>
    <m/>
    <n v="8.4890000000000008"/>
    <n v="11.541"/>
    <n v="0.432"/>
    <n v="5.6000000000000001E-2"/>
    <m/>
    <n v="13795"/>
    <n v="304"/>
    <n v="2.2036969916636461E-2"/>
  </r>
  <r>
    <x v="109"/>
    <s v="West-Brabant"/>
    <s v="MC34"/>
    <n v="0.9"/>
    <n v="13000"/>
    <n v="7.0999999999999994E-2"/>
    <n v="0"/>
    <n v="30770"/>
    <n v="413"/>
    <n v="5.8445440956651717E-2"/>
    <n v="0"/>
    <n v="0"/>
    <n v="4.2003231017770599E-2"/>
    <n v="0"/>
    <n v="0"/>
    <n v="0"/>
    <x v="0"/>
    <m/>
    <n v="7.7770000000000001"/>
    <n v="-12.329000000000001"/>
    <n v="0.51500000000000001"/>
    <n v="4.9000000000000002E-2"/>
    <m/>
    <n v="2169"/>
    <n v="43"/>
    <n v="1.9824804057169201E-2"/>
  </r>
  <r>
    <x v="110"/>
    <s v="IJssel-Vecht"/>
    <s v="MC10"/>
    <n v="1.6"/>
    <n v="24500"/>
    <n v="6.5000000000000002E-2"/>
    <n v="0"/>
    <n v="61798"/>
    <n v="198"/>
    <n v="2.6307922272047833E-2"/>
    <n v="0"/>
    <n v="0"/>
    <n v="0.13136729222520108"/>
    <n v="1"/>
    <n v="0"/>
    <n v="0"/>
    <x v="0"/>
    <m/>
    <n v="7.3529999999999998"/>
    <n v="-23.385999999999999"/>
    <n v="0.63"/>
    <n v="8.6999999999999994E-2"/>
    <m/>
    <n v="5485"/>
    <n v="100"/>
    <n v="1.8231540565177756E-2"/>
  </r>
  <r>
    <x v="111"/>
    <s v="Noordwest-Veluwe"/>
    <s v="MC17"/>
    <n v="1.6"/>
    <n v="20400"/>
    <n v="8.1000000000000003E-2"/>
    <n v="0"/>
    <n v="48857"/>
    <n v="1255"/>
    <n v="0.184304932735426"/>
    <n v="1"/>
    <n v="1"/>
    <n v="0.25310173697270472"/>
    <n v="1"/>
    <n v="0"/>
    <n v="0"/>
    <x v="0"/>
    <m/>
    <n v="8.0380000000000003"/>
    <n v="-6.9470000000000001"/>
    <n v="0.46200000000000002"/>
    <n v="7.3999999999999996E-2"/>
    <m/>
    <n v="3913"/>
    <n v="104"/>
    <n v="2.6578073089700997E-2"/>
  </r>
  <r>
    <x v="112"/>
    <s v="Zuid-Holland-Zuid"/>
    <s v="MC30"/>
    <n v="0.4"/>
    <n v="7100"/>
    <n v="5.5E-2"/>
    <n v="0"/>
    <n v="18511"/>
    <n v="1098"/>
    <n v="0.16083707025411062"/>
    <n v="1"/>
    <n v="0"/>
    <n v="3.6113936927772129E-2"/>
    <n v="0"/>
    <n v="0"/>
    <n v="0"/>
    <x v="0"/>
    <m/>
    <n v="7.9809999999999999"/>
    <n v="-31.628"/>
    <n v="0.55000000000000004"/>
    <n v="4.8000000000000001E-2"/>
    <m/>
    <n v="1613"/>
    <n v="20"/>
    <n v="1.2399256044637322E-2"/>
  </r>
  <r>
    <x v="113"/>
    <s v="FrieslandNoord"/>
    <s v="MC04"/>
    <n v="0.9"/>
    <n v="7400"/>
    <n v="0.126"/>
    <n v="0"/>
    <n v="15904"/>
    <n v="637"/>
    <n v="9.1928251121076235E-2"/>
    <n v="0"/>
    <n v="0"/>
    <n v="6.2818336162988112E-2"/>
    <n v="0"/>
    <n v="0"/>
    <n v="0"/>
    <x v="0"/>
    <m/>
    <n v="7.52"/>
    <n v="-38.582999999999998"/>
    <n v="0.58499999999999996"/>
    <n v="6.4000000000000001E-2"/>
    <m/>
    <n v="1338"/>
    <n v="42"/>
    <n v="3.1390134529147982E-2"/>
  </r>
  <r>
    <x v="114"/>
    <s v="IJssel-Vecht"/>
    <s v="MC10"/>
    <n v="0.2"/>
    <n v="5100"/>
    <n v="4.2999999999999997E-2"/>
    <n v="0"/>
    <n v="12307"/>
    <n v="533"/>
    <n v="7.6382660687593418E-2"/>
    <n v="0"/>
    <n v="0"/>
    <n v="2.7345844504021447E-2"/>
    <n v="0"/>
    <n v="0"/>
    <n v="0"/>
    <x v="0"/>
    <m/>
    <n v="7.8890000000000002"/>
    <n v="26.984000000000002"/>
    <n v="0.51300000000000001"/>
    <n v="4.9000000000000002E-2"/>
    <m/>
    <n v="1097"/>
    <n v="23"/>
    <n v="2.0966271649954422E-2"/>
  </r>
  <r>
    <x v="115"/>
    <s v="Zuid-KennemerlandenIJmond"/>
    <s v="MC25"/>
    <n v="1.3"/>
    <n v="17100"/>
    <n v="7.2999999999999995E-2"/>
    <n v="0"/>
    <n v="39189"/>
    <n v="1437"/>
    <n v="0.21150971599402094"/>
    <n v="1"/>
    <n v="0"/>
    <n v="9.9766627771295219E-2"/>
    <n v="1"/>
    <n v="0"/>
    <n v="0"/>
    <x v="0"/>
    <m/>
    <n v="7.5449999999999999"/>
    <n v="-10.086"/>
    <n v="0.52100000000000002"/>
    <n v="8.6999999999999994E-2"/>
    <m/>
    <n v="2761"/>
    <n v="53"/>
    <n v="1.9195943498732344E-2"/>
  </r>
  <r>
    <x v="116"/>
    <s v="Zuid-KennemerlandenIJmond"/>
    <s v="MC25"/>
    <n v="0.7"/>
    <n v="12000"/>
    <n v="5.5E-2"/>
    <n v="0"/>
    <n v="27557"/>
    <n v="3005"/>
    <n v="0.44588938714499254"/>
    <n v="0"/>
    <n v="0"/>
    <n v="7.0011668611435235E-2"/>
    <n v="0"/>
    <n v="0"/>
    <n v="0"/>
    <x v="0"/>
    <m/>
    <n v="9.6440000000000001"/>
    <n v="37.389000000000003"/>
    <n v="0.19700000000000001"/>
    <n v="0.03"/>
    <m/>
    <n v="2142"/>
    <n v="22"/>
    <n v="1.027077497665733E-2"/>
  </r>
  <r>
    <x v="117"/>
    <s v="IJssel-Vecht"/>
    <s v="MC10"/>
    <n v="0.4"/>
    <n v="7800"/>
    <n v="4.5999999999999999E-2"/>
    <n v="0"/>
    <n v="18976"/>
    <n v="242"/>
    <n v="3.2884902840059793E-2"/>
    <n v="0"/>
    <n v="0"/>
    <n v="4.1823056300268099E-2"/>
    <n v="0"/>
    <n v="0"/>
    <n v="0"/>
    <x v="0"/>
    <m/>
    <n v="8.0739999999999998"/>
    <n v="2.4510000000000001"/>
    <n v="0.57999999999999996"/>
    <n v="8.3000000000000004E-2"/>
    <m/>
    <n v="1521"/>
    <n v="24"/>
    <n v="1.5779092702169626E-2"/>
  </r>
  <r>
    <x v="118"/>
    <s v="Friesland-Oost('deFrieseWouden')"/>
    <s v="MC06"/>
    <n v="2.2000000000000002"/>
    <n v="22700"/>
    <n v="9.9000000000000005E-2"/>
    <n v="1"/>
    <n v="51119"/>
    <n v="269"/>
    <n v="3.6920777279521672E-2"/>
    <n v="0"/>
    <n v="0"/>
    <n v="0.21077065923862581"/>
    <n v="1"/>
    <n v="1"/>
    <n v="0"/>
    <x v="0"/>
    <m/>
    <n v="7.9390000000000001"/>
    <n v="-11.45"/>
    <n v="0.51500000000000001"/>
    <n v="6.4000000000000001E-2"/>
    <m/>
    <n v="4129"/>
    <n v="96"/>
    <n v="2.3250181642044079E-2"/>
  </r>
  <r>
    <x v="119"/>
    <s v="GewestZuid-Limburg"/>
    <s v="MC39"/>
    <n v="7.2"/>
    <n v="43400"/>
    <n v="0.16699999999999998"/>
    <n v="0"/>
    <n v="86845"/>
    <n v="1934"/>
    <n v="0.28579970104633784"/>
    <n v="1"/>
    <n v="1"/>
    <n v="0.15781818181818183"/>
    <n v="1"/>
    <n v="0"/>
    <n v="0"/>
    <x v="0"/>
    <m/>
    <n v="7.3920000000000003"/>
    <n v="-27.471"/>
    <n v="0.56299999999999994"/>
    <n v="0.125"/>
    <m/>
    <n v="5014"/>
    <n v="184"/>
    <n v="3.669724770642202E-2"/>
  </r>
  <r>
    <x v="120"/>
    <s v="Zuidoost-Brabant"/>
    <s v="MC37"/>
    <n v="0.3"/>
    <n v="6900"/>
    <n v="4.5999999999999999E-2"/>
    <n v="0"/>
    <n v="16470"/>
    <n v="158"/>
    <n v="2.0328849028400597E-2"/>
    <n v="0"/>
    <n v="0"/>
    <n v="1.9947961838681701E-2"/>
    <n v="0"/>
    <n v="0"/>
    <n v="0"/>
    <x v="0"/>
    <m/>
    <n v="8.5060000000000002"/>
    <n v="30.588000000000001"/>
    <n v="0.497"/>
    <n v="6.8000000000000005E-2"/>
    <m/>
    <n v="1090"/>
    <n v="6"/>
    <n v="5.5045871559633031E-3"/>
  </r>
  <r>
    <x v="121"/>
    <s v="Noord-Kennemerland"/>
    <s v="MC24"/>
    <n v="0.7"/>
    <n v="10800"/>
    <n v="6.8000000000000005E-2"/>
    <n v="0"/>
    <n v="24417"/>
    <n v="1305"/>
    <n v="0.19177877428998505"/>
    <n v="1"/>
    <n v="0"/>
    <n v="8.0959520239880053E-2"/>
    <n v="1"/>
    <n v="0"/>
    <n v="0"/>
    <x v="0"/>
    <m/>
    <n v="8.2200000000000006"/>
    <n v="-8.6609999999999996"/>
    <n v="0.33100000000000002"/>
    <n v="3.5999999999999997E-2"/>
    <m/>
    <n v="1837"/>
    <n v="30"/>
    <n v="1.633097441480675E-2"/>
  </r>
  <r>
    <x v="122"/>
    <s v="KopvanNoord-Holland"/>
    <s v="MC23"/>
    <n v="2.8"/>
    <n v="26600"/>
    <n v="0.106"/>
    <n v="0"/>
    <n v="56334"/>
    <n v="1249"/>
    <n v="0.18340807174887894"/>
    <n v="1"/>
    <n v="1"/>
    <n v="0.35849056603773582"/>
    <n v="1"/>
    <n v="0"/>
    <n v="0"/>
    <x v="0"/>
    <m/>
    <n v="7.48"/>
    <n v="-20.295999999999999"/>
    <n v="0.61699999999999999"/>
    <n v="0.105"/>
    <m/>
    <n v="3733"/>
    <n v="136"/>
    <n v="3.6431824270024109E-2"/>
  </r>
  <r>
    <x v="123"/>
    <s v="Twente"/>
    <s v="MC12"/>
    <n v="0.8"/>
    <n v="14600"/>
    <n v="5.5999999999999994E-2"/>
    <n v="0"/>
    <n v="35940"/>
    <n v="261"/>
    <n v="3.572496263079223E-2"/>
    <n v="0"/>
    <n v="0"/>
    <n v="5.4722638680659672E-2"/>
    <n v="0"/>
    <n v="0"/>
    <n v="0"/>
    <x v="0"/>
    <m/>
    <n v="7.5869999999999997"/>
    <n v="-28.324000000000002"/>
    <n v="0.59499999999999997"/>
    <n v="9.0999999999999998E-2"/>
    <m/>
    <n v="3001"/>
    <n v="46"/>
    <n v="1.5328223925358214E-2"/>
  </r>
  <r>
    <x v="124"/>
    <s v="Zuidoost-Brabant"/>
    <s v="MC37"/>
    <n v="4.7"/>
    <n v="40800"/>
    <n v="0.115"/>
    <n v="0"/>
    <n v="93476"/>
    <n v="1758"/>
    <n v="0.25949177877428997"/>
    <n v="1"/>
    <n v="0"/>
    <n v="0.11795316565481354"/>
    <n v="1"/>
    <n v="0"/>
    <n v="0"/>
    <x v="0"/>
    <m/>
    <n v="7.5510000000000002"/>
    <n v="-9.5139999999999993"/>
    <n v="0.53500000000000003"/>
    <n v="0.109"/>
    <m/>
    <n v="7131"/>
    <n v="198"/>
    <n v="2.7766091712242324E-2"/>
  </r>
  <r>
    <x v="125"/>
    <s v="Zuid-Holland-Zuid"/>
    <s v="MC30"/>
    <n v="0.7"/>
    <n v="12200"/>
    <n v="5.5E-2"/>
    <n v="0"/>
    <n v="31663"/>
    <n v="3108"/>
    <n v="0.46128550074738417"/>
    <n v="0"/>
    <n v="0"/>
    <n v="6.2054933875890131E-2"/>
    <n v="0"/>
    <n v="0"/>
    <n v="0"/>
    <x v="0"/>
    <m/>
    <n v="7.9790000000000001"/>
    <n v="5.2380000000000004"/>
    <n v="0.48"/>
    <n v="5.5E-2"/>
    <m/>
    <n v="2766"/>
    <n v="55"/>
    <n v="1.9884309472161965E-2"/>
  </r>
  <r>
    <x v="126"/>
    <s v="Twente"/>
    <s v="MC12"/>
    <n v="4"/>
    <n v="37200"/>
    <n v="0.10800000000000001"/>
    <n v="0"/>
    <n v="81476"/>
    <n v="1339"/>
    <n v="0.1968609865470852"/>
    <n v="1"/>
    <n v="0"/>
    <n v="0.13943028485757122"/>
    <n v="1"/>
    <n v="0"/>
    <n v="0"/>
    <x v="0"/>
    <m/>
    <n v="7.6260000000000003"/>
    <n v="-20.526"/>
    <n v="0.498"/>
    <n v="0.106"/>
    <m/>
    <n v="6326"/>
    <n v="172"/>
    <n v="2.7189377173569396E-2"/>
  </r>
  <r>
    <x v="127"/>
    <s v="Noord-Oost-Brabant"/>
    <s v="MC36"/>
    <n v="7"/>
    <n v="71500"/>
    <n v="9.8000000000000004E-2"/>
    <n v="1"/>
    <n v="156538"/>
    <n v="1430"/>
    <n v="0.21046337817638266"/>
    <n v="1"/>
    <n v="1"/>
    <n v="0.24991261796574624"/>
    <n v="1"/>
    <n v="0"/>
    <n v="0"/>
    <x v="0"/>
    <m/>
    <n v="8.0419999999999998"/>
    <n v="9.6050000000000004"/>
    <n v="0.45700000000000002"/>
    <n v="7.1999999999999995E-2"/>
    <m/>
    <n v="10608"/>
    <n v="266"/>
    <n v="2.5075414781297135E-2"/>
  </r>
  <r>
    <x v="128"/>
    <s v="RijkvanNijmegen"/>
    <s v="MC40"/>
    <n v="0.4"/>
    <n v="7100"/>
    <n v="6.2E-2"/>
    <n v="0"/>
    <n v="17175"/>
    <n v="432"/>
    <n v="6.1285500747384154E-2"/>
    <n v="0"/>
    <n v="0"/>
    <n v="4.8898071625344354E-2"/>
    <n v="0"/>
    <n v="0"/>
    <n v="0"/>
    <x v="0"/>
    <m/>
    <n v="8.298"/>
    <n v="27.381"/>
    <n v="0.40899999999999997"/>
    <n v="3.2000000000000001E-2"/>
    <m/>
    <n v="1286"/>
    <n v="17"/>
    <n v="1.3219284603421462E-2"/>
  </r>
  <r>
    <x v="129"/>
    <s v="Noord-Oost-Brabant"/>
    <s v="MC36"/>
    <n v="1.2"/>
    <n v="19300"/>
    <n v="6.4000000000000001E-2"/>
    <n v="0"/>
    <n v="45557"/>
    <n v="578"/>
    <n v="8.3109118086696562E-2"/>
    <n v="0"/>
    <n v="0"/>
    <n v="6.7458930443900736E-2"/>
    <n v="0"/>
    <n v="0"/>
    <n v="0"/>
    <x v="0"/>
    <m/>
    <n v="8.2170000000000005"/>
    <n v="-12.473000000000001"/>
    <n v="0.52700000000000002"/>
    <n v="6.5000000000000002E-2"/>
    <m/>
    <n v="3344"/>
    <n v="71"/>
    <n v="2.1232057416267942E-2"/>
  </r>
  <r>
    <x v="130"/>
    <s v="Zuid-Holland-Noord"/>
    <s v="MC26"/>
    <n v="0.6"/>
    <n v="9800"/>
    <n v="6.2E-2"/>
    <n v="0"/>
    <n v="22312"/>
    <n v="1736"/>
    <n v="0.25620328849028401"/>
    <n v="1"/>
    <n v="0"/>
    <n v="5.226666666666667E-2"/>
    <n v="0"/>
    <n v="0"/>
    <n v="0"/>
    <x v="0"/>
    <m/>
    <n v="7.6820000000000004"/>
    <n v="-12.727"/>
    <n v="0.51800000000000002"/>
    <n v="7.0000000000000007E-2"/>
    <m/>
    <n v="1584"/>
    <n v="37"/>
    <n v="2.335858585858586E-2"/>
  </r>
  <r>
    <x v="131"/>
    <s v="Midden-Brabant"/>
    <s v="MC35"/>
    <n v="0.3"/>
    <n v="6600"/>
    <n v="0.05"/>
    <n v="0"/>
    <n v="15810"/>
    <n v="167"/>
    <n v="2.1674140508221227E-2"/>
    <n v="0"/>
    <n v="0"/>
    <n v="3.5791757049891543E-2"/>
    <n v="0"/>
    <n v="0"/>
    <n v="0"/>
    <x v="0"/>
    <m/>
    <n v="8.0310000000000006"/>
    <n v="-12.962999999999999"/>
    <n v="0.48499999999999999"/>
    <n v="3.7999999999999999E-2"/>
    <m/>
    <n v="1210"/>
    <n v="20"/>
    <n v="1.6528925619834711E-2"/>
  </r>
  <r>
    <x v="132"/>
    <s v="GooienVechtstreek"/>
    <s v="MC20"/>
    <n v="3.9"/>
    <n v="41500"/>
    <n v="9.5000000000000001E-2"/>
    <n v="1"/>
    <n v="91733"/>
    <n v="2013"/>
    <n v="0.29760837070254109"/>
    <n v="1"/>
    <n v="1"/>
    <n v="0.37727272727272726"/>
    <n v="1"/>
    <n v="1"/>
    <n v="1"/>
    <x v="1"/>
    <m/>
    <n v="8.8620000000000001"/>
    <n v="24.73"/>
    <n v="0.30399999999999999"/>
    <n v="4.7E-2"/>
    <m/>
    <n v="6498"/>
    <n v="144"/>
    <n v="2.2160664819944598E-2"/>
  </r>
  <r>
    <x v="133"/>
    <s v="Zuid-Holland-Zuid"/>
    <s v="MC30"/>
    <n v="1.9"/>
    <n v="37400"/>
    <n v="5.2000000000000005E-2"/>
    <n v="0"/>
    <n v="88715"/>
    <n v="330"/>
    <n v="4.6038863976083706E-2"/>
    <n v="0"/>
    <n v="0"/>
    <n v="0.19023397761953204"/>
    <n v="1"/>
    <n v="0"/>
    <n v="0"/>
    <x v="0"/>
    <m/>
    <n v="7.8819999999999997"/>
    <n v="-25.698"/>
    <n v="0.53600000000000003"/>
    <n v="4.7E-2"/>
    <m/>
    <n v="6762"/>
    <n v="137"/>
    <n v="2.0260278024253179E-2"/>
  </r>
  <r>
    <x v="134"/>
    <s v="Twente"/>
    <s v="MC12"/>
    <n v="1"/>
    <n v="14800"/>
    <n v="7.0000000000000007E-2"/>
    <n v="0"/>
    <n v="35056"/>
    <n v="165"/>
    <n v="2.1375186846038865E-2"/>
    <n v="0"/>
    <n v="0"/>
    <n v="5.5472263868065967E-2"/>
    <n v="0"/>
    <n v="0"/>
    <n v="0"/>
    <x v="0"/>
    <m/>
    <n v="7.8979999999999997"/>
    <n v="-19.774000000000001"/>
    <n v="0.56000000000000005"/>
    <n v="7.2999999999999995E-2"/>
    <m/>
    <n v="2826"/>
    <n v="35"/>
    <n v="1.2384996461429583E-2"/>
  </r>
  <r>
    <x v="135"/>
    <s v="Noord-Groningen-Eemsmond"/>
    <s v="MC02"/>
    <n v="1.9"/>
    <n v="21300"/>
    <n v="8.900000000000001E-2"/>
    <n v="0"/>
    <n v="48022"/>
    <n v="101"/>
    <n v="1.1808669656203289E-2"/>
    <n v="0"/>
    <n v="0"/>
    <n v="0.50714285714285712"/>
    <n v="0"/>
    <n v="0"/>
    <n v="0"/>
    <x v="0"/>
    <m/>
    <n v="7.5880000000000001"/>
    <n v="-23.23"/>
    <n v="0.56599999999999995"/>
    <n v="7.3999999999999996E-2"/>
    <m/>
    <n v="3785"/>
    <n v="83"/>
    <n v="2.1928665785997357E-2"/>
  </r>
  <r>
    <x v="136"/>
    <s v="KopvanNoord-Holland"/>
    <s v="MC23"/>
    <n v="1.3"/>
    <n v="20800"/>
    <n v="0.06"/>
    <n v="0"/>
    <n v="48778"/>
    <n v="136"/>
    <n v="1.7040358744394617E-2"/>
    <n v="0"/>
    <n v="0"/>
    <n v="0.28032345013477089"/>
    <n v="1"/>
    <n v="0"/>
    <n v="0"/>
    <x v="0"/>
    <m/>
    <n v="7.5419999999999998"/>
    <n v="-5.7969999999999997"/>
    <n v="0.64"/>
    <n v="6.7000000000000004E-2"/>
    <m/>
    <n v="3788"/>
    <n v="86"/>
    <n v="2.2703273495248151E-2"/>
  </r>
  <r>
    <x v="137"/>
    <s v="Zuid-WestDrenthe"/>
    <s v="MC09"/>
    <n v="2.2000000000000002"/>
    <n v="24000"/>
    <n v="9.1999999999999998E-2"/>
    <n v="0"/>
    <n v="55857"/>
    <n v="438"/>
    <n v="6.2182361733931241E-2"/>
    <n v="0"/>
    <n v="1"/>
    <n v="0.411663807890223"/>
    <n v="1"/>
    <n v="0"/>
    <n v="0"/>
    <x v="0"/>
    <m/>
    <n v="7.2590000000000003"/>
    <n v="-25.370999999999999"/>
    <n v="0.62"/>
    <n v="9.9000000000000005E-2"/>
    <m/>
    <n v="4703"/>
    <n v="150"/>
    <n v="3.1894535402934299E-2"/>
  </r>
  <r>
    <x v="138"/>
    <s v="West-Friesland"/>
    <s v="MC22"/>
    <n v="3.2"/>
    <n v="33000"/>
    <n v="9.6999999999999989E-2"/>
    <n v="1"/>
    <n v="74298"/>
    <n v="3647"/>
    <n v="0.54185351270553062"/>
    <n v="0"/>
    <n v="1"/>
    <n v="0.35752979414951247"/>
    <n v="1"/>
    <n v="1"/>
    <n v="0"/>
    <x v="0"/>
    <m/>
    <n v="7.8419999999999996"/>
    <n v="-5.0289999999999999"/>
    <n v="0.51500000000000001"/>
    <n v="7.4999999999999997E-2"/>
    <m/>
    <n v="5637"/>
    <n v="160"/>
    <n v="2.8383892141209864E-2"/>
  </r>
  <r>
    <x v="139"/>
    <s v="GewestLimburg-Noord"/>
    <s v="MC38"/>
    <n v="0.9"/>
    <n v="18200"/>
    <n v="0.05"/>
    <n v="0"/>
    <n v="43039"/>
    <n v="228"/>
    <n v="3.0792227204783258E-2"/>
    <n v="0"/>
    <n v="0"/>
    <n v="7.9929732103645151E-2"/>
    <n v="1"/>
    <n v="0"/>
    <n v="0"/>
    <x v="0"/>
    <m/>
    <n v="7.3970000000000002"/>
    <n v="-19.459"/>
    <n v="0.59699999999999998"/>
    <n v="6.2E-2"/>
    <m/>
    <n v="3075"/>
    <n v="69"/>
    <n v="2.2439024390243902E-2"/>
  </r>
  <r>
    <x v="140"/>
    <s v="Utrecht"/>
    <s v="MC19"/>
    <n v="1.1000000000000001"/>
    <n v="20300"/>
    <n v="5.2000000000000005E-2"/>
    <n v="0"/>
    <n v="50323"/>
    <n v="917"/>
    <n v="0.13378176382660686"/>
    <n v="1"/>
    <n v="0"/>
    <n v="4.9093107617896009E-2"/>
    <n v="0"/>
    <n v="0"/>
    <n v="0"/>
    <x v="0"/>
    <m/>
    <n v="8.7899999999999991"/>
    <n v="27.724"/>
    <n v="0.33900000000000002"/>
    <n v="3.5000000000000003E-2"/>
    <m/>
    <n v="4630"/>
    <n v="79"/>
    <n v="1.7062634989200864E-2"/>
  </r>
  <r>
    <x v="141"/>
    <s v="GooienVechtstreek"/>
    <s v="MC20"/>
    <n v="1.5"/>
    <n v="18200"/>
    <n v="8.3000000000000004E-2"/>
    <n v="0"/>
    <n v="40938"/>
    <n v="2589"/>
    <n v="0.38370702541106128"/>
    <n v="0"/>
    <n v="0"/>
    <n v="0.16545454545454547"/>
    <n v="1"/>
    <n v="0"/>
    <n v="0"/>
    <x v="0"/>
    <m/>
    <n v="8.4190000000000005"/>
    <n v="0.254"/>
    <n v="0.442"/>
    <n v="5.7000000000000002E-2"/>
    <m/>
    <n v="2942"/>
    <n v="78"/>
    <n v="2.6512576478585997E-2"/>
  </r>
  <r>
    <x v="142"/>
    <s v="Zeeuws-Vlaanderen"/>
    <s v="MC33"/>
    <n v="0.8"/>
    <n v="11900"/>
    <n v="6.8000000000000005E-2"/>
    <n v="0"/>
    <n v="27533"/>
    <n v="137"/>
    <n v="1.7189835575485798E-2"/>
    <n v="0"/>
    <n v="0"/>
    <n v="0.2531914893617021"/>
    <n v="1"/>
    <n v="0"/>
    <n v="0"/>
    <x v="0"/>
    <m/>
    <n v="7.8070000000000004"/>
    <n v="-15.47"/>
    <n v="0.56299999999999994"/>
    <n v="9.7000000000000003E-2"/>
    <m/>
    <n v="1623"/>
    <n v="28"/>
    <n v="1.7252002464571779E-2"/>
  </r>
  <r>
    <x v="143"/>
    <s v="Utrecht"/>
    <s v="MC19"/>
    <n v="0.9"/>
    <n v="14000"/>
    <n v="6.5000000000000002E-2"/>
    <n v="0"/>
    <n v="33429"/>
    <n v="1591"/>
    <n v="0.23452914798206279"/>
    <n v="1"/>
    <n v="0"/>
    <n v="3.3857315598548973E-2"/>
    <n v="0"/>
    <n v="0"/>
    <n v="0"/>
    <x v="0"/>
    <m/>
    <n v="8.2970000000000006"/>
    <n v="22.359000000000002"/>
    <n v="0.44900000000000001"/>
    <n v="5.8999999999999997E-2"/>
    <m/>
    <n v="2939"/>
    <n v="58"/>
    <n v="1.9734603606668934E-2"/>
  </r>
  <r>
    <x v="144"/>
    <s v="Zuid-Holland-Noord"/>
    <s v="MC26"/>
    <n v="0.7"/>
    <n v="11800"/>
    <n v="5.7999999999999996E-2"/>
    <n v="0"/>
    <n v="27895"/>
    <n v="442"/>
    <n v="6.2780269058295965E-2"/>
    <n v="0"/>
    <n v="0"/>
    <n v="6.2933333333333327E-2"/>
    <n v="0"/>
    <n v="0"/>
    <n v="0"/>
    <x v="0"/>
    <m/>
    <n v="7.6589999999999998"/>
    <n v="13.042999999999999"/>
    <n v="0.5"/>
    <n v="0.05"/>
    <m/>
    <n v="1991"/>
    <n v="39"/>
    <n v="1.9588146659969864E-2"/>
  </r>
  <r>
    <x v="145"/>
    <s v="IJssel-Vecht"/>
    <s v="MC10"/>
    <n v="1.8"/>
    <n v="22000"/>
    <n v="0.08"/>
    <n v="0"/>
    <n v="54791"/>
    <n v="388"/>
    <n v="5.4708520179372194E-2"/>
    <n v="0"/>
    <n v="0"/>
    <n v="0.11796246648793565"/>
    <n v="1"/>
    <n v="0"/>
    <n v="0"/>
    <x v="0"/>
    <m/>
    <n v="7.8449999999999998"/>
    <n v="-0.30099999999999999"/>
    <n v="0.55500000000000005"/>
    <n v="8.2000000000000003E-2"/>
    <m/>
    <n v="4819"/>
    <n v="98"/>
    <n v="2.0336169329736462E-2"/>
  </r>
  <r>
    <x v="146"/>
    <s v="OosterscheldeRegio"/>
    <s v="MC31"/>
    <n v="0.2"/>
    <n v="5300"/>
    <n v="4.7E-2"/>
    <n v="0"/>
    <n v="13020"/>
    <n v="351"/>
    <n v="4.9177877428998505E-2"/>
    <n v="0"/>
    <n v="0"/>
    <n v="7.4333800841514724E-2"/>
    <n v="1"/>
    <n v="0"/>
    <n v="0"/>
    <x v="0"/>
    <m/>
    <n v="8.0860000000000003"/>
    <n v="16.667000000000002"/>
    <n v="0.45500000000000002"/>
    <n v="4.4999999999999998E-2"/>
    <m/>
    <n v="1146"/>
    <n v="20"/>
    <n v="1.7452006980802792E-2"/>
  </r>
  <r>
    <x v="147"/>
    <s v="Zuid-Holland-Noord"/>
    <s v="MC26"/>
    <n v="1.7"/>
    <n v="26400"/>
    <n v="6.6000000000000003E-2"/>
    <n v="0"/>
    <n v="66032"/>
    <n v="2662"/>
    <n v="0.39461883408071746"/>
    <n v="0"/>
    <n v="0"/>
    <n v="0.14080000000000001"/>
    <n v="1"/>
    <n v="0"/>
    <n v="0"/>
    <x v="0"/>
    <m/>
    <n v="8.0510000000000002"/>
    <n v="4.7949999999999999"/>
    <n v="0.496"/>
    <n v="6.3E-2"/>
    <m/>
    <n v="5492"/>
    <n v="105"/>
    <n v="1.9118718135469774E-2"/>
  </r>
  <r>
    <x v="148"/>
    <s v="GewestZuid-Limburg"/>
    <s v="MC39"/>
    <n v="3.1"/>
    <n v="21800"/>
    <n v="0.14400000000000002"/>
    <n v="0"/>
    <n v="45324"/>
    <n v="2069"/>
    <n v="0.30597907324364726"/>
    <n v="1"/>
    <n v="0"/>
    <n v="7.9272727272727272E-2"/>
    <n v="1"/>
    <n v="0"/>
    <n v="0"/>
    <x v="0"/>
    <m/>
    <n v="7.5410000000000004"/>
    <n v="-28.655000000000001"/>
    <n v="0.60799999999999998"/>
    <n v="0.11899999999999999"/>
    <m/>
    <n v="2467"/>
    <n v="100"/>
    <n v="4.0535062829347386E-2"/>
  </r>
  <r>
    <x v="149"/>
    <s v="West-Friesland"/>
    <s v="MC22"/>
    <n v="0.5"/>
    <n v="9400"/>
    <n v="0.05"/>
    <n v="0"/>
    <n v="23048"/>
    <n v="287"/>
    <n v="3.9611360239162931E-2"/>
    <n v="0"/>
    <n v="0"/>
    <n v="0.10184182015167931"/>
    <n v="1"/>
    <n v="0"/>
    <n v="0"/>
    <x v="0"/>
    <m/>
    <n v="7.4669999999999996"/>
    <n v="-21.834"/>
    <n v="0.56699999999999995"/>
    <n v="4.9000000000000002E-2"/>
    <m/>
    <n v="1846"/>
    <n v="39"/>
    <n v="2.1126760563380281E-2"/>
  </r>
  <r>
    <x v="150"/>
    <s v="Rijnmond"/>
    <s v="MC29"/>
    <n v="1"/>
    <n v="12200"/>
    <n v="7.9000000000000001E-2"/>
    <n v="0"/>
    <n v="29415"/>
    <n v="3833"/>
    <n v="0.56965620328849031"/>
    <n v="0"/>
    <n v="0"/>
    <n v="2.0566419420094403E-2"/>
    <n v="0"/>
    <n v="0"/>
    <n v="0"/>
    <x v="0"/>
    <m/>
    <n v="7.9089999999999998"/>
    <n v="2.524"/>
    <n v="0.56200000000000006"/>
    <n v="8.4000000000000005E-2"/>
    <m/>
    <n v="2388"/>
    <n v="66"/>
    <n v="2.7638190954773871E-2"/>
  </r>
  <r>
    <x v="151"/>
    <s v="Zuid-Holland-Oost"/>
    <s v="MC27"/>
    <n v="1.5"/>
    <n v="23600"/>
    <n v="6.3E-2"/>
    <n v="0"/>
    <n v="57062"/>
    <n v="385"/>
    <n v="5.4260089686098655E-2"/>
    <n v="0"/>
    <n v="0"/>
    <n v="0.14549938347718866"/>
    <n v="1"/>
    <n v="0"/>
    <n v="0"/>
    <x v="0"/>
    <m/>
    <n v="7.8579999999999997"/>
    <n v="9.1869999999999994"/>
    <n v="0.54400000000000004"/>
    <n v="5.6000000000000001E-2"/>
    <m/>
    <n v="4726"/>
    <n v="81"/>
    <n v="1.713922979263648E-2"/>
  </r>
  <r>
    <x v="152"/>
    <s v="Zuidoost-Brabant"/>
    <s v="MC37"/>
    <n v="0.6"/>
    <n v="9600"/>
    <n v="6.6000000000000003E-2"/>
    <n v="0"/>
    <n v="22943"/>
    <n v="414"/>
    <n v="5.8594917787742902E-2"/>
    <n v="0"/>
    <n v="0"/>
    <n v="2.7753686036426712E-2"/>
    <n v="0"/>
    <n v="0"/>
    <n v="0"/>
    <x v="0"/>
    <m/>
    <n v="7.9340000000000002"/>
    <n v="23.045000000000002"/>
    <n v="0.56100000000000005"/>
    <n v="6.3E-2"/>
    <m/>
    <n v="1818"/>
    <n v="42"/>
    <n v="2.3102310231023101E-2"/>
  </r>
  <r>
    <x v="153"/>
    <s v="Noord-Oost-Brabant"/>
    <s v="MC36"/>
    <n v="2.4"/>
    <n v="38300"/>
    <n v="6.3E-2"/>
    <n v="0"/>
    <n v="90707"/>
    <n v="266"/>
    <n v="3.6472346786248132E-2"/>
    <n v="0"/>
    <n v="0"/>
    <n v="0.13386927647675637"/>
    <n v="1"/>
    <n v="0"/>
    <n v="0"/>
    <x v="0"/>
    <m/>
    <n v="8.0440000000000005"/>
    <n v="-17.132000000000001"/>
    <n v="0.55100000000000005"/>
    <n v="0.06"/>
    <m/>
    <n v="6684"/>
    <n v="139"/>
    <n v="2.0795930580490726E-2"/>
  </r>
  <r>
    <x v="154"/>
    <s v="GewestZuid-Limburg"/>
    <s v="MC39"/>
    <n v="1.8"/>
    <n v="17200"/>
    <n v="0.107"/>
    <n v="0"/>
    <n v="37023"/>
    <n v="1506"/>
    <n v="0.22182361733931241"/>
    <n v="1"/>
    <n v="0"/>
    <n v="6.2545454545454543E-2"/>
    <n v="0"/>
    <n v="0"/>
    <n v="0"/>
    <x v="0"/>
    <m/>
    <n v="8.016"/>
    <n v="7.19"/>
    <n v="0.54500000000000004"/>
    <n v="9.2999999999999999E-2"/>
    <m/>
    <n v="2241"/>
    <n v="80"/>
    <n v="3.5698348951361002E-2"/>
  </r>
  <r>
    <x v="155"/>
    <s v="AgglomeratieAmsterdam"/>
    <s v="MC21"/>
    <n v="0.3"/>
    <n v="4800"/>
    <n v="6.0999999999999999E-2"/>
    <n v="0"/>
    <n v="11560"/>
    <n v="515"/>
    <n v="7.3692077727952165E-2"/>
    <n v="0"/>
    <n v="0"/>
    <n v="6.5323897659226998E-3"/>
    <n v="0"/>
    <n v="0"/>
    <n v="0"/>
    <x v="0"/>
    <m/>
    <n v="8.5779999999999994"/>
    <n v="16.295999999999999"/>
    <n v="0.39500000000000002"/>
    <n v="5.8000000000000003E-2"/>
    <m/>
    <n v="864"/>
    <n v="14"/>
    <n v="1.6203703703703703E-2"/>
  </r>
  <r>
    <x v="156"/>
    <s v="Rijnmond"/>
    <s v="MC29"/>
    <n v="1.2"/>
    <n v="24300"/>
    <n v="4.9000000000000002E-2"/>
    <n v="0"/>
    <n v="64110"/>
    <n v="1203"/>
    <n v="0.1765321375186846"/>
    <n v="1"/>
    <n v="0"/>
    <n v="4.0964261631827377E-2"/>
    <n v="0"/>
    <n v="0"/>
    <n v="0"/>
    <x v="0"/>
    <m/>
    <n v="8.4410000000000007"/>
    <n v="0.113"/>
    <n v="0.40799999999999997"/>
    <n v="0.04"/>
    <m/>
    <n v="5994"/>
    <n v="93"/>
    <n v="1.5515515515515516E-2"/>
  </r>
  <r>
    <x v="157"/>
    <s v="GooienVechtstreek"/>
    <s v="MC20"/>
    <n v="0.4"/>
    <n v="5000"/>
    <n v="7.400000000000001E-2"/>
    <n v="0"/>
    <n v="11528"/>
    <n v="929"/>
    <n v="0.13557548579970105"/>
    <n v="1"/>
    <n v="0"/>
    <n v="4.5454545454545456E-2"/>
    <n v="0"/>
    <n v="0"/>
    <n v="0"/>
    <x v="0"/>
    <m/>
    <n v="8.8320000000000007"/>
    <n v="29.204000000000001"/>
    <n v="0.16800000000000001"/>
    <n v="2.1000000000000001E-2"/>
    <m/>
    <n v="770"/>
    <n v="13"/>
    <n v="1.6883116883116882E-2"/>
  </r>
  <r>
    <x v="158"/>
    <s v="FrieslandNoord"/>
    <s v="MC04"/>
    <n v="7.8"/>
    <n v="58000"/>
    <n v="0.13500000000000001"/>
    <n v="0"/>
    <n v="125504"/>
    <n v="528"/>
    <n v="7.5635276532137516E-2"/>
    <n v="0"/>
    <n v="1"/>
    <n v="0.49235993208828521"/>
    <n v="0"/>
    <n v="0"/>
    <n v="0"/>
    <x v="0"/>
    <m/>
    <n v="7.9989999999999997"/>
    <n v="-4.2610000000000001"/>
    <n v="0.505"/>
    <n v="8.3000000000000004E-2"/>
    <m/>
    <n v="9128"/>
    <n v="300"/>
    <n v="3.2865907099035932E-2"/>
  </r>
  <r>
    <x v="159"/>
    <s v="Zuid-Holland-Noord"/>
    <s v="MC26"/>
    <n v="6.1"/>
    <n v="56600"/>
    <n v="0.10800000000000001"/>
    <n v="0"/>
    <n v="125074"/>
    <n v="5724"/>
    <n v="0.85231689088191331"/>
    <n v="0"/>
    <n v="1"/>
    <n v="0.30186666666666667"/>
    <n v="1"/>
    <n v="0"/>
    <n v="0"/>
    <x v="0"/>
    <m/>
    <n v="8.66"/>
    <n v="7.7409999999999997"/>
    <n v="0.33400000000000002"/>
    <n v="6.6000000000000003E-2"/>
    <m/>
    <n v="6725"/>
    <n v="169"/>
    <n v="2.513011152416357E-2"/>
  </r>
  <r>
    <x v="160"/>
    <s v="Zuid-Holland-Noord"/>
    <s v="MC26"/>
    <n v="0.8"/>
    <n v="12100"/>
    <n v="6.2E-2"/>
    <n v="0"/>
    <n v="27464"/>
    <n v="2389"/>
    <n v="0.35381165919282509"/>
    <n v="0"/>
    <n v="0"/>
    <n v="6.4533333333333331E-2"/>
    <n v="0"/>
    <n v="0"/>
    <n v="0"/>
    <x v="0"/>
    <m/>
    <n v="8.91"/>
    <n v="4.4779999999999998"/>
    <n v="0.37"/>
    <n v="5.6000000000000001E-2"/>
    <m/>
    <n v="1938"/>
    <n v="43"/>
    <n v="2.2187822497420021E-2"/>
  </r>
  <r>
    <x v="161"/>
    <s v="Haaglanden/Westland"/>
    <s v="MC28"/>
    <n v="3.3"/>
    <n v="35400"/>
    <n v="9.4E-2"/>
    <n v="1"/>
    <n v="76659"/>
    <n v="2351"/>
    <n v="0.34813153961136023"/>
    <n v="0"/>
    <n v="0"/>
    <n v="7.1674428021866771E-2"/>
    <n v="1"/>
    <n v="1"/>
    <n v="0"/>
    <x v="0"/>
    <m/>
    <n v="8.452"/>
    <n v="2.2789999999999999"/>
    <n v="0.39200000000000002"/>
    <n v="6.3E-2"/>
    <m/>
    <n v="5109"/>
    <n v="87"/>
    <n v="1.7028772753963594E-2"/>
  </r>
  <r>
    <x v="162"/>
    <s v="Flevoland"/>
    <s v="MC18"/>
    <n v="3.8"/>
    <n v="34400"/>
    <n v="0.11"/>
    <n v="0"/>
    <n v="81214"/>
    <n v="355"/>
    <n v="4.9775784753363229E-2"/>
    <n v="0"/>
    <n v="0"/>
    <n v="0.2066066066066066"/>
    <n v="1"/>
    <n v="0"/>
    <n v="0"/>
    <x v="0"/>
    <m/>
    <n v="7.32"/>
    <n v="1.587"/>
    <n v="0.59699999999999998"/>
    <n v="0.109"/>
    <m/>
    <n v="6886"/>
    <n v="243"/>
    <n v="3.5288992158001742E-2"/>
  </r>
  <r>
    <x v="163"/>
    <s v="GewestLimburg-Noord"/>
    <s v="MC38"/>
    <n v="0.8"/>
    <n v="15500"/>
    <n v="5.2999999999999999E-2"/>
    <n v="0"/>
    <n v="35928"/>
    <n v="221"/>
    <n v="2.9745889387144994E-2"/>
    <n v="0"/>
    <n v="0"/>
    <n v="6.8072024593763727E-2"/>
    <n v="0"/>
    <n v="0"/>
    <n v="0"/>
    <x v="0"/>
    <m/>
    <n v="7.7080000000000002"/>
    <n v="-23.279"/>
    <n v="0.56499999999999995"/>
    <n v="8.6999999999999994E-2"/>
    <m/>
    <n v="2233"/>
    <n v="33"/>
    <n v="1.4778325123152709E-2"/>
  </r>
  <r>
    <x v="164"/>
    <s v="EemenVallei"/>
    <s v="MC16"/>
    <n v="0.6"/>
    <n v="13100"/>
    <n v="4.9000000000000002E-2"/>
    <n v="0"/>
    <n v="30713"/>
    <n v="525"/>
    <n v="7.5186846038863969E-2"/>
    <n v="0"/>
    <n v="0"/>
    <n v="4.8002931476731403E-2"/>
    <n v="0"/>
    <n v="0"/>
    <n v="0"/>
    <x v="0"/>
    <m/>
    <n v="8.5980000000000008"/>
    <n v="24.198"/>
    <n v="0.39500000000000002"/>
    <n v="6.8000000000000005E-2"/>
    <m/>
    <n v="2384"/>
    <n v="51"/>
    <n v="2.139261744966443E-2"/>
  </r>
  <r>
    <x v="165"/>
    <s v="Arnhem"/>
    <s v="MC41"/>
    <n v="1.2"/>
    <n v="19600"/>
    <n v="0.06"/>
    <n v="0"/>
    <n v="46963"/>
    <n v="758"/>
    <n v="0.11001494768310911"/>
    <n v="0"/>
    <n v="0"/>
    <n v="0.10436634717784878"/>
    <n v="1"/>
    <n v="0"/>
    <n v="0"/>
    <x v="0"/>
    <m/>
    <n v="8.2439999999999998"/>
    <n v="1.863"/>
    <n v="0.501"/>
    <n v="5.3999999999999999E-2"/>
    <m/>
    <n v="3879"/>
    <n v="83"/>
    <n v="2.139726733694251E-2"/>
  </r>
  <r>
    <x v="166"/>
    <s v="Zuid-Holland-Noord"/>
    <s v="MC26"/>
    <n v="0.6"/>
    <n v="10100"/>
    <n v="5.9000000000000004E-2"/>
    <n v="0"/>
    <n v="23015"/>
    <n v="1466"/>
    <n v="0.21584454409566517"/>
    <n v="1"/>
    <n v="0"/>
    <n v="5.3866666666666667E-2"/>
    <n v="0"/>
    <n v="0"/>
    <n v="0"/>
    <x v="0"/>
    <m/>
    <n v="8.0830000000000002"/>
    <n v="2.1829999999999998"/>
    <n v="0.51400000000000001"/>
    <n v="5.1999999999999998E-2"/>
    <m/>
    <n v="1748"/>
    <n v="30"/>
    <n v="1.7162471395881007E-2"/>
  </r>
  <r>
    <x v="167"/>
    <s v="Stedendriehoek"/>
    <s v="MC11"/>
    <n v="1"/>
    <n v="14900"/>
    <n v="6.7000000000000004E-2"/>
    <n v="0"/>
    <n v="34069"/>
    <n v="160"/>
    <n v="2.062780269058296E-2"/>
    <n v="0"/>
    <n v="0"/>
    <n v="7.6136944302503826E-2"/>
    <n v="1"/>
    <n v="0"/>
    <n v="0"/>
    <x v="0"/>
    <m/>
    <n v="8.3109999999999999"/>
    <n v="-5.298"/>
    <n v="0.48"/>
    <n v="9.0999999999999998E-2"/>
    <m/>
    <n v="2651"/>
    <n v="43"/>
    <n v="1.6220294228592985E-2"/>
  </r>
  <r>
    <x v="168"/>
    <s v="Midden-Brabant"/>
    <s v="MC35"/>
    <n v="0.7"/>
    <n v="10200"/>
    <n v="6.5000000000000002E-2"/>
    <n v="0"/>
    <n v="23768"/>
    <n v="476"/>
    <n v="6.7862481315396114E-2"/>
    <n v="0"/>
    <n v="0"/>
    <n v="5.5314533622559656E-2"/>
    <n v="0"/>
    <n v="0"/>
    <n v="0"/>
    <x v="0"/>
    <m/>
    <n v="7.9290000000000003"/>
    <n v="-25.777999999999999"/>
    <n v="0.52500000000000002"/>
    <n v="7.1999999999999995E-2"/>
    <m/>
    <n v="1622"/>
    <n v="33"/>
    <n v="2.0345252774352653E-2"/>
  </r>
  <r>
    <x v="169"/>
    <s v="Utrecht"/>
    <s v="MC19"/>
    <n v="0.3"/>
    <n v="5600"/>
    <n v="5.2000000000000005E-2"/>
    <n v="0"/>
    <n v="14512"/>
    <n v="192"/>
    <n v="2.5411061285500747E-2"/>
    <n v="0"/>
    <n v="0"/>
    <n v="1.3542926239419589E-2"/>
    <n v="0"/>
    <n v="0"/>
    <n v="0"/>
    <x v="0"/>
    <m/>
    <n v="8.298"/>
    <n v="-9.16"/>
    <n v="0.53500000000000003"/>
    <n v="7.2999999999999995E-2"/>
    <m/>
    <n v="1224"/>
    <n v="22"/>
    <n v="1.7973856209150325E-2"/>
  </r>
  <r>
    <x v="170"/>
    <s v="Twente"/>
    <s v="MC12"/>
    <n v="0.7"/>
    <n v="9400"/>
    <n v="6.9000000000000006E-2"/>
    <n v="0"/>
    <n v="23084"/>
    <n v="234"/>
    <n v="3.1689088191330345E-2"/>
    <n v="0"/>
    <n v="0"/>
    <n v="3.523238380809595E-2"/>
    <n v="0"/>
    <n v="0"/>
    <n v="0"/>
    <x v="0"/>
    <m/>
    <n v="7.5410000000000004"/>
    <n v="-27.027000000000001"/>
    <n v="0.57999999999999996"/>
    <n v="0.09"/>
    <m/>
    <n v="1805"/>
    <n v="36"/>
    <n v="1.9944598337950138E-2"/>
  </r>
  <r>
    <x v="171"/>
    <s v="Rivierenland"/>
    <s v="MC15"/>
    <n v="0.6"/>
    <n v="10600"/>
    <n v="0.06"/>
    <n v="0"/>
    <n v="25504"/>
    <n v="387"/>
    <n v="5.4559043348281017E-2"/>
    <n v="0"/>
    <n v="0"/>
    <n v="0.10321324245374879"/>
    <n v="1"/>
    <n v="0"/>
    <n v="0"/>
    <x v="0"/>
    <m/>
    <n v="7.7789999999999999"/>
    <n v="-18.216999999999999"/>
    <n v="0.50700000000000001"/>
    <n v="7.5999999999999998E-2"/>
    <m/>
    <n v="1843"/>
    <n v="43"/>
    <n v="2.3331524688008681E-2"/>
  </r>
  <r>
    <x v="172"/>
    <s v="GewestLimburg-Noord"/>
    <s v="MC38"/>
    <n v="0.7"/>
    <n v="10600"/>
    <n v="6.2E-2"/>
    <n v="0"/>
    <n v="24028"/>
    <n v="526"/>
    <n v="7.5336322869955161E-2"/>
    <n v="0"/>
    <n v="0"/>
    <n v="4.6552481335090032E-2"/>
    <n v="0"/>
    <n v="0"/>
    <n v="0"/>
    <x v="0"/>
    <m/>
    <n v="7.8369999999999997"/>
    <n v="-14.673999999999999"/>
    <n v="0.47199999999999998"/>
    <n v="4.7E-2"/>
    <m/>
    <n v="1227"/>
    <n v="29"/>
    <n v="2.3634881825590873E-2"/>
  </r>
  <r>
    <x v="173"/>
    <s v="Noord-Oost-Brabant"/>
    <s v="MC36"/>
    <n v="1.7"/>
    <n v="24900"/>
    <n v="6.9000000000000006E-2"/>
    <n v="0"/>
    <n v="58362"/>
    <n v="425"/>
    <n v="6.023916292974589E-2"/>
    <n v="0"/>
    <n v="0"/>
    <n v="8.7032506116742403E-2"/>
    <n v="1"/>
    <n v="0"/>
    <n v="0"/>
    <x v="0"/>
    <m/>
    <n v="8.0020000000000007"/>
    <n v="8.9770000000000003"/>
    <n v="0.54500000000000004"/>
    <n v="8.5000000000000006E-2"/>
    <m/>
    <n v="4296"/>
    <n v="90"/>
    <n v="2.094972067039106E-2"/>
  </r>
  <r>
    <x v="174"/>
    <s v="Rijnmond"/>
    <s v="MC29"/>
    <n v="1.4"/>
    <n v="14900"/>
    <n v="9.1999999999999998E-2"/>
    <n v="0"/>
    <n v="34148"/>
    <n v="4044"/>
    <n v="0.6011958146487294"/>
    <n v="0"/>
    <n v="0"/>
    <n v="2.5118004045853001E-2"/>
    <n v="0"/>
    <n v="0"/>
    <n v="0"/>
    <x v="0"/>
    <m/>
    <n v="7.65"/>
    <n v="-18.541"/>
    <n v="0.56399999999999995"/>
    <n v="7.5999999999999998E-2"/>
    <m/>
    <n v="2478"/>
    <n v="43"/>
    <n v="1.735270379338176E-2"/>
  </r>
  <r>
    <x v="175"/>
    <s v="GewestZuid-Limburg"/>
    <s v="MC39"/>
    <n v="7.5"/>
    <n v="53000"/>
    <n v="0.14099999999999999"/>
    <n v="0"/>
    <n v="121151"/>
    <n v="2172"/>
    <n v="0.32137518684603888"/>
    <n v="0"/>
    <n v="0"/>
    <n v="0.19272727272727272"/>
    <n v="1"/>
    <n v="0"/>
    <n v="0"/>
    <x v="0"/>
    <m/>
    <n v="8.109"/>
    <n v="-15.016"/>
    <n v="0.34499999999999997"/>
    <n v="8.7999999999999995E-2"/>
    <m/>
    <n v="4974"/>
    <n v="186"/>
    <n v="3.739445114595899E-2"/>
  </r>
  <r>
    <x v="176"/>
    <s v="West-Friesland"/>
    <s v="MC22"/>
    <n v="1.3"/>
    <n v="18900"/>
    <n v="6.8000000000000005E-2"/>
    <n v="0"/>
    <n v="45464"/>
    <n v="375"/>
    <n v="5.2765321375186844E-2"/>
    <n v="0"/>
    <n v="0"/>
    <n v="0.20476706392199351"/>
    <n v="1"/>
    <n v="0"/>
    <n v="0"/>
    <x v="0"/>
    <m/>
    <n v="7.6669999999999998"/>
    <n v="-11.154999999999999"/>
    <n v="0.57199999999999995"/>
    <n v="7.8E-2"/>
    <m/>
    <n v="3620"/>
    <n v="87"/>
    <n v="2.4033149171270717E-2"/>
  </r>
  <r>
    <x v="177"/>
    <s v="GewestZuid-Limburg"/>
    <s v="MC39"/>
    <n v="0.5"/>
    <n v="8300"/>
    <n v="5.9000000000000004E-2"/>
    <n v="0"/>
    <n v="18581"/>
    <n v="695"/>
    <n v="0.10059790732436473"/>
    <n v="0"/>
    <n v="0"/>
    <n v="3.0181818181818181E-2"/>
    <n v="0"/>
    <n v="0"/>
    <n v="0"/>
    <x v="0"/>
    <m/>
    <n v="8.3140000000000001"/>
    <n v="-5"/>
    <n v="0.432"/>
    <n v="7.0000000000000007E-2"/>
    <m/>
    <n v="1208"/>
    <n v="21"/>
    <n v="1.7384105960264899E-2"/>
  </r>
  <r>
    <x v="178"/>
    <s v="Noord-Oost-Brabant"/>
    <s v="MC36"/>
    <n v="2"/>
    <n v="34900"/>
    <n v="5.5999999999999994E-2"/>
    <n v="0"/>
    <n v="82613"/>
    <n v="449"/>
    <n v="6.3826606875934236E-2"/>
    <n v="0"/>
    <n v="0"/>
    <n v="0.12198531981824537"/>
    <n v="1"/>
    <n v="0"/>
    <n v="0"/>
    <x v="0"/>
    <m/>
    <n v="7.835"/>
    <n v="-11.209"/>
    <n v="0.55200000000000005"/>
    <n v="0.09"/>
    <m/>
    <n v="6060"/>
    <n v="123"/>
    <n v="2.0297029702970298E-2"/>
  </r>
  <r>
    <x v="179"/>
    <s v="Zuid-WestDrenthe"/>
    <s v="MC09"/>
    <n v="1.3"/>
    <n v="15400"/>
    <n v="8.5999999999999993E-2"/>
    <n v="0"/>
    <n v="34761"/>
    <n v="626"/>
    <n v="9.028400597907324E-2"/>
    <n v="0"/>
    <n v="0"/>
    <n v="0.26415094339622641"/>
    <n v="1"/>
    <n v="0"/>
    <n v="0"/>
    <x v="0"/>
    <m/>
    <n v="7.681"/>
    <n v="-4.0819999999999999"/>
    <n v="0.53400000000000003"/>
    <n v="5.3999999999999999E-2"/>
    <m/>
    <n v="2926"/>
    <n v="69"/>
    <n v="2.3581681476418318E-2"/>
  </r>
  <r>
    <x v="180"/>
    <s v="Walcheren"/>
    <s v="MC32"/>
    <n v="2.1"/>
    <n v="22100"/>
    <n v="9.4E-2"/>
    <n v="1"/>
    <n v="49199"/>
    <n v="1017"/>
    <n v="0.14872944693572496"/>
    <n v="1"/>
    <n v="1"/>
    <n v="0.41856060606060608"/>
    <n v="1"/>
    <n v="1"/>
    <n v="1"/>
    <x v="1"/>
    <m/>
    <n v="8.1050000000000004"/>
    <n v="-2.2599999999999998"/>
    <n v="0.53200000000000003"/>
    <n v="7.3999999999999996E-2"/>
    <m/>
    <n v="3575"/>
    <n v="81"/>
    <n v="2.2657342657342656E-2"/>
  </r>
  <r>
    <x v="181"/>
    <s v="Haaglanden/Westland"/>
    <s v="MC28"/>
    <n v="0.4"/>
    <n v="7800"/>
    <n v="4.7E-2"/>
    <n v="0"/>
    <n v="19484"/>
    <n v="413"/>
    <n v="5.8445440956651717E-2"/>
    <n v="0"/>
    <n v="0"/>
    <n v="1.579267058108929E-2"/>
    <n v="0"/>
    <n v="0"/>
    <n v="0"/>
    <x v="0"/>
    <m/>
    <n v="8.5760000000000005"/>
    <n v="13.635999999999999"/>
    <n v="0.43099999999999999"/>
    <n v="4.1000000000000002E-2"/>
    <m/>
    <n v="1518"/>
    <n v="23"/>
    <n v="1.5151515151515152E-2"/>
  </r>
  <r>
    <x v="182"/>
    <s v="Noord-enMiddenDrenthe"/>
    <s v="MC07"/>
    <n v="1"/>
    <n v="14500"/>
    <n v="6.6000000000000003E-2"/>
    <n v="0"/>
    <n v="33689"/>
    <n v="99"/>
    <n v="1.1509715994020927E-2"/>
    <n v="0"/>
    <n v="0"/>
    <n v="0.17099056603773585"/>
    <n v="1"/>
    <n v="0"/>
    <n v="0"/>
    <x v="0"/>
    <m/>
    <n v="7.7949999999999999"/>
    <n v="-19.344999999999999"/>
    <n v="0.626"/>
    <n v="6.2E-2"/>
    <m/>
    <n v="2549"/>
    <n v="49"/>
    <n v="1.9223224794036878E-2"/>
  </r>
  <r>
    <x v="183"/>
    <s v="CentraalenWestelijkGroningen"/>
    <s v="MC03"/>
    <n v="3.2"/>
    <n v="27300"/>
    <n v="0.11599999999999999"/>
    <n v="0"/>
    <n v="60898"/>
    <n v="219"/>
    <n v="2.9446935724962632E-2"/>
    <n v="0"/>
    <n v="0"/>
    <n v="0.16967060285891858"/>
    <n v="1"/>
    <n v="0"/>
    <n v="0"/>
    <x v="0"/>
    <m/>
    <n v="7.5090000000000003"/>
    <n v="-15.108000000000001"/>
    <n v="0.60799999999999998"/>
    <n v="0.10100000000000001"/>
    <m/>
    <n v="4431"/>
    <n v="108"/>
    <n v="2.4373730534867976E-2"/>
  </r>
  <r>
    <x v="184"/>
    <s v="West-Brabant"/>
    <s v="MC34"/>
    <n v="1.1000000000000001"/>
    <n v="16200"/>
    <n v="6.9000000000000006E-2"/>
    <n v="0"/>
    <n v="37313"/>
    <n v="234"/>
    <n v="3.1689088191330345E-2"/>
    <n v="0"/>
    <n v="0"/>
    <n v="5.2342487883683363E-2"/>
    <n v="0"/>
    <n v="0"/>
    <n v="0"/>
    <x v="0"/>
    <m/>
    <n v="7.7249999999999996"/>
    <n v="-15.896000000000001"/>
    <n v="0.56299999999999994"/>
    <n v="5.3999999999999999E-2"/>
    <m/>
    <n v="2709"/>
    <n v="49"/>
    <n v="1.8087855297157621E-2"/>
  </r>
  <r>
    <x v="185"/>
    <s v="Zuid-Holland-Zuid"/>
    <s v="MC30"/>
    <n v="0.8"/>
    <n v="17000"/>
    <n v="4.9000000000000002E-2"/>
    <n v="0"/>
    <n v="44644"/>
    <n v="246"/>
    <n v="3.3482810164424517E-2"/>
    <n v="0"/>
    <n v="0"/>
    <n v="8.6469989827060015E-2"/>
    <n v="1"/>
    <n v="0"/>
    <n v="0"/>
    <x v="0"/>
    <m/>
    <n v="8.0609999999999999"/>
    <n v="-3.2429999999999999"/>
    <n v="0.56000000000000005"/>
    <n v="4.8000000000000001E-2"/>
    <m/>
    <n v="4059"/>
    <n v="65"/>
    <n v="1.6013796501601379E-2"/>
  </r>
  <r>
    <x v="186"/>
    <s v="Achterhoek"/>
    <s v="MC13"/>
    <n v="1.2"/>
    <n v="15600"/>
    <n v="7.4999999999999997E-2"/>
    <n v="0"/>
    <n v="36359"/>
    <n v="344"/>
    <n v="4.8131539611360241E-2"/>
    <n v="0"/>
    <n v="0"/>
    <n v="0.11659192825112108"/>
    <n v="1"/>
    <n v="0"/>
    <n v="0"/>
    <x v="0"/>
    <m/>
    <n v="7.774"/>
    <n v="-34.027999999999999"/>
    <n v="0.58899999999999997"/>
    <n v="0.10100000000000001"/>
    <m/>
    <n v="2487"/>
    <n v="67"/>
    <n v="2.6940088459991959E-2"/>
  </r>
  <r>
    <x v="187"/>
    <s v="Utrecht"/>
    <s v="MC19"/>
    <n v="0.2"/>
    <n v="5600"/>
    <n v="4.2999999999999997E-2"/>
    <n v="0"/>
    <n v="13818"/>
    <n v="368"/>
    <n v="5.171898355754858E-2"/>
    <n v="0"/>
    <n v="0"/>
    <n v="1.3542926239419589E-2"/>
    <n v="0"/>
    <n v="0"/>
    <n v="0"/>
    <x v="0"/>
    <m/>
    <n v="7.62"/>
    <n v="-16.564"/>
    <n v="0.56399999999999995"/>
    <n v="4.8000000000000001E-2"/>
    <m/>
    <n v="1221"/>
    <n v="15"/>
    <n v="1.2285012285012284E-2"/>
  </r>
  <r>
    <x v="188"/>
    <s v="RijkvanNijmegen"/>
    <s v="MC40"/>
    <n v="0.2"/>
    <n v="3600"/>
    <n v="5.4000000000000006E-2"/>
    <n v="0"/>
    <n v="7989"/>
    <n v="459"/>
    <n v="6.532137518684604E-2"/>
    <n v="0"/>
    <n v="0"/>
    <n v="2.4793388429752067E-2"/>
    <n v="0"/>
    <n v="0"/>
    <n v="0"/>
    <x v="0"/>
    <m/>
    <n v="8.1310000000000002"/>
    <n v="-22.951000000000001"/>
    <n v="0.34499999999999997"/>
    <n v="3.4000000000000002E-2"/>
    <m/>
    <n v="582"/>
    <n v="9"/>
    <n v="1.5463917525773196E-2"/>
  </r>
  <r>
    <x v="189"/>
    <s v="Rivierenland"/>
    <s v="MC15"/>
    <n v="0.6"/>
    <n v="9200"/>
    <n v="6.3E-2"/>
    <n v="0"/>
    <n v="25032"/>
    <n v="417"/>
    <n v="5.9043348281016442E-2"/>
    <n v="0"/>
    <n v="0"/>
    <n v="8.9581304771178191E-2"/>
    <n v="1"/>
    <n v="0"/>
    <n v="0"/>
    <x v="0"/>
    <m/>
    <n v="7.3529999999999998"/>
    <n v="-24.567"/>
    <n v="0.64600000000000002"/>
    <n v="6.9000000000000006E-2"/>
    <m/>
    <n v="2207"/>
    <n v="38"/>
    <n v="1.7217942908926143E-2"/>
  </r>
  <r>
    <x v="190"/>
    <s v="GewestLimburg-Noord"/>
    <s v="MC38"/>
    <n v="0.4"/>
    <n v="7300"/>
    <n v="5.7000000000000002E-2"/>
    <n v="0"/>
    <n v="17323"/>
    <n v="173"/>
    <n v="2.257100149476831E-2"/>
    <n v="0"/>
    <n v="0"/>
    <n v="3.2059727711901624E-2"/>
    <n v="0"/>
    <n v="0"/>
    <n v="0"/>
    <x v="0"/>
    <m/>
    <n v="8.2520000000000007"/>
    <n v="-9.9339999999999993"/>
    <n v="0.56299999999999994"/>
    <n v="6.8000000000000005E-2"/>
    <m/>
    <n v="1082"/>
    <n v="16"/>
    <n v="1.4787430683918669E-2"/>
  </r>
  <r>
    <x v="191"/>
    <s v="Utrecht"/>
    <s v="MC19"/>
    <n v="2.2999999999999998"/>
    <n v="29300"/>
    <n v="0.08"/>
    <n v="0"/>
    <n v="64554"/>
    <n v="2757"/>
    <n v="0.40881913303437967"/>
    <n v="0"/>
    <n v="0"/>
    <n v="7.0858524788391775E-2"/>
    <n v="0"/>
    <n v="0"/>
    <n v="0"/>
    <x v="0"/>
    <m/>
    <n v="7.8810000000000002"/>
    <n v="4.1449999999999996"/>
    <n v="0.48299999999999998"/>
    <n v="6.5000000000000002E-2"/>
    <m/>
    <n v="4359"/>
    <n v="115"/>
    <n v="2.6382197751777931E-2"/>
  </r>
  <r>
    <x v="192"/>
    <s v="Zuid-Holland-Oost"/>
    <s v="MC27"/>
    <n v="0.6"/>
    <n v="11900"/>
    <n v="4.7E-2"/>
    <n v="0"/>
    <n v="29304"/>
    <n v="373"/>
    <n v="5.2466367713004482E-2"/>
    <n v="0"/>
    <n v="0"/>
    <n v="7.3366214549938344E-2"/>
    <n v="1"/>
    <n v="0"/>
    <n v="0"/>
    <x v="0"/>
    <m/>
    <n v="7.8609999999999998"/>
    <n v="-29.373000000000001"/>
    <n v="0.505"/>
    <n v="4.7E-2"/>
    <m/>
    <n v="2134"/>
    <n v="30"/>
    <n v="1.4058106841611996E-2"/>
  </r>
  <r>
    <x v="193"/>
    <s v="EemenVallei"/>
    <s v="MC16"/>
    <n v="1"/>
    <n v="17700"/>
    <n v="5.7999999999999996E-2"/>
    <n v="0"/>
    <n v="44311"/>
    <n v="639"/>
    <n v="9.222720478325859E-2"/>
    <n v="0"/>
    <n v="0"/>
    <n v="6.4858922682301215E-2"/>
    <n v="0"/>
    <n v="0"/>
    <n v="0"/>
    <x v="0"/>
    <m/>
    <n v="7.8860000000000001"/>
    <n v="-15.209"/>
    <n v="0.54400000000000004"/>
    <n v="6.6000000000000003E-2"/>
    <m/>
    <n v="3810"/>
    <n v="61"/>
    <n v="1.6010498687664042E-2"/>
  </r>
  <r>
    <x v="194"/>
    <s v="RijkvanNijmegen"/>
    <s v="MC40"/>
    <n v="11.7"/>
    <n v="82300"/>
    <n v="0.14199999999999999"/>
    <n v="0"/>
    <n v="179100"/>
    <n v="3392"/>
    <n v="0.5037369207772795"/>
    <n v="0"/>
    <n v="1"/>
    <n v="0.5668044077134986"/>
    <n v="0"/>
    <n v="0"/>
    <n v="0"/>
    <x v="0"/>
    <m/>
    <n v="8.1370000000000005"/>
    <n v="3.8330000000000002"/>
    <n v="0.42"/>
    <n v="7.1999999999999995E-2"/>
    <m/>
    <n v="10555"/>
    <n v="328"/>
    <n v="3.1075319753671247E-2"/>
  </r>
  <r>
    <x v="195"/>
    <s v="Rijnmond"/>
    <s v="MC29"/>
    <n v="3.7"/>
    <n v="38200"/>
    <n v="9.6000000000000002E-2"/>
    <n v="1"/>
    <n v="86332"/>
    <n v="1178"/>
    <n v="0.17279521674140508"/>
    <n v="1"/>
    <n v="0"/>
    <n v="6.4396493594066087E-2"/>
    <n v="0"/>
    <n v="1"/>
    <n v="1"/>
    <x v="0"/>
    <m/>
    <n v="7.37"/>
    <n v="-12.337999999999999"/>
    <n v="0.60699999999999998"/>
    <n v="0.111"/>
    <m/>
    <n v="6245"/>
    <n v="214"/>
    <n v="3.4267413931144915E-2"/>
  </r>
  <r>
    <x v="196"/>
    <s v="FrieslandNoord"/>
    <s v="MC04"/>
    <n v="1.8"/>
    <n v="19400"/>
    <n v="9.4E-2"/>
    <n v="1"/>
    <n v="45593"/>
    <n v="120"/>
    <n v="1.4648729446935725E-2"/>
    <n v="0"/>
    <n v="0"/>
    <n v="0.16468590831918506"/>
    <n v="1"/>
    <n v="1"/>
    <n v="0"/>
    <x v="0"/>
    <m/>
    <n v="7.181"/>
    <n v="-24.007999999999999"/>
    <n v="0.59699999999999998"/>
    <n v="8.3000000000000004E-2"/>
    <m/>
    <n v="3880"/>
    <n v="78"/>
    <n v="2.0103092783505156E-2"/>
  </r>
  <r>
    <x v="197"/>
    <s v="OosterscheldeRegio"/>
    <s v="MC31"/>
    <n v="0.2"/>
    <n v="3600"/>
    <n v="0.06"/>
    <n v="0"/>
    <n v="7668"/>
    <n v="89"/>
    <n v="1.0014947683109118E-2"/>
    <n v="0"/>
    <n v="0"/>
    <n v="5.0490883590462832E-2"/>
    <n v="0"/>
    <n v="0"/>
    <n v="0"/>
    <x v="0"/>
    <m/>
    <n v="7.7690000000000001"/>
    <n v="-32.692"/>
    <n v="0.60799999999999998"/>
    <n v="9.0999999999999998E-2"/>
    <m/>
    <n v="411"/>
    <n v="12"/>
    <n v="2.9197080291970802E-2"/>
  </r>
  <r>
    <x v="198"/>
    <s v="Noord-enMiddenDrenthe"/>
    <s v="MC07"/>
    <n v="1"/>
    <n v="13800"/>
    <n v="7.0000000000000007E-2"/>
    <n v="0"/>
    <n v="31238"/>
    <n v="157"/>
    <n v="2.0179372197309416E-2"/>
    <n v="0"/>
    <n v="0"/>
    <n v="0.16273584905660377"/>
    <n v="1"/>
    <n v="0"/>
    <n v="0"/>
    <x v="0"/>
    <m/>
    <n v="7.7949999999999999"/>
    <n v="-24.914999999999999"/>
    <n v="0.51300000000000001"/>
    <n v="5.8999999999999997E-2"/>
    <m/>
    <n v="2281"/>
    <n v="41"/>
    <n v="1.7974572555896538E-2"/>
  </r>
  <r>
    <x v="199"/>
    <s v="Flevoland"/>
    <s v="MC18"/>
    <n v="1.5"/>
    <n v="19400"/>
    <n v="7.5999999999999998E-2"/>
    <n v="0"/>
    <n v="48048"/>
    <n v="105"/>
    <n v="1.2406576980568011E-2"/>
    <n v="0"/>
    <n v="0"/>
    <n v="0.11651651651651651"/>
    <n v="1"/>
    <n v="0"/>
    <n v="0"/>
    <x v="0"/>
    <m/>
    <n v="8.0690000000000008"/>
    <n v="2.6920000000000002"/>
    <n v="0.55700000000000005"/>
    <n v="8.5999999999999993E-2"/>
    <m/>
    <n v="4136"/>
    <n v="121"/>
    <n v="2.9255319148936171E-2"/>
  </r>
  <r>
    <x v="200"/>
    <s v="Zuid-Holland-Noord"/>
    <s v="MC26"/>
    <n v="1.2"/>
    <n v="19500"/>
    <n v="6.0999999999999999E-2"/>
    <n v="0"/>
    <n v="44365"/>
    <n v="760"/>
    <n v="0.11031390134529148"/>
    <n v="0"/>
    <n v="0"/>
    <n v="0.104"/>
    <n v="1"/>
    <n v="0"/>
    <n v="0"/>
    <x v="0"/>
    <m/>
    <n v="8.6790000000000003"/>
    <n v="27.856999999999999"/>
    <n v="0.39"/>
    <n v="4.8000000000000001E-2"/>
    <m/>
    <n v="2999"/>
    <n v="54"/>
    <n v="1.800600200066689E-2"/>
  </r>
  <r>
    <x v="201"/>
    <s v="Zuidoost-Brabant"/>
    <s v="MC37"/>
    <n v="0.5"/>
    <n v="10200"/>
    <n v="4.7E-2"/>
    <n v="0"/>
    <n v="23826"/>
    <n v="708"/>
    <n v="0.10254110612855008"/>
    <n v="0"/>
    <n v="0"/>
    <n v="2.9488291413703384E-2"/>
    <n v="0"/>
    <n v="0"/>
    <n v="0"/>
    <x v="0"/>
    <m/>
    <n v="8.4719999999999995"/>
    <n v="0.873"/>
    <n v="0.41"/>
    <n v="3.9E-2"/>
    <m/>
    <n v="1679"/>
    <n v="38"/>
    <n v="2.2632519356759976E-2"/>
  </r>
  <r>
    <x v="202"/>
    <s v="Noordwest-Veluwe"/>
    <s v="MC17"/>
    <n v="0.7"/>
    <n v="11000"/>
    <n v="6.3E-2"/>
    <n v="0"/>
    <n v="28223"/>
    <n v="219"/>
    <n v="2.9446935724962632E-2"/>
    <n v="0"/>
    <n v="0"/>
    <n v="0.13647642679900746"/>
    <n v="1"/>
    <n v="0"/>
    <n v="0"/>
    <x v="0"/>
    <m/>
    <n v="7.8739999999999997"/>
    <n v="-27.907"/>
    <n v="0.60599999999999998"/>
    <n v="5.3999999999999999E-2"/>
    <m/>
    <n v="2347"/>
    <n v="52"/>
    <n v="2.2155943757988922E-2"/>
  </r>
  <r>
    <x v="203"/>
    <s v="Zuid-Holland-Noord"/>
    <s v="MC26"/>
    <n v="0.6"/>
    <n v="10600"/>
    <n v="5.7000000000000002E-2"/>
    <n v="0"/>
    <n v="25499"/>
    <n v="3496"/>
    <n v="0.5192825112107623"/>
    <n v="0"/>
    <n v="0"/>
    <n v="5.6533333333333331E-2"/>
    <n v="0"/>
    <n v="0"/>
    <n v="0"/>
    <x v="0"/>
    <m/>
    <n v="9.3930000000000007"/>
    <n v="13.115"/>
    <n v="0.19400000000000001"/>
    <n v="3.7999999999999999E-2"/>
    <m/>
    <n v="1901"/>
    <n v="28"/>
    <n v="1.4729089952656496E-2"/>
  </r>
  <r>
    <x v="204"/>
    <s v="Zuidoost-Brabant"/>
    <s v="MC37"/>
    <n v="0.4"/>
    <n v="7900"/>
    <n v="4.5999999999999999E-2"/>
    <n v="0"/>
    <n v="19061"/>
    <n v="187"/>
    <n v="2.4663677130044841E-2"/>
    <n v="0"/>
    <n v="0"/>
    <n v="2.2838970800809481E-2"/>
    <n v="0"/>
    <n v="0"/>
    <n v="0"/>
    <x v="0"/>
    <m/>
    <n v="7.8760000000000003"/>
    <n v="-25.882000000000001"/>
    <n v="0.60599999999999998"/>
    <n v="4.8000000000000001E-2"/>
    <m/>
    <n v="1385"/>
    <n v="22"/>
    <n v="1.5884476534296029E-2"/>
  </r>
  <r>
    <x v="205"/>
    <s v="Midden-Brabant"/>
    <s v="MC35"/>
    <n v="0.9"/>
    <n v="13800"/>
    <n v="6.3E-2"/>
    <n v="0"/>
    <n v="32503"/>
    <n v="406"/>
    <n v="5.7399103139013453E-2"/>
    <n v="0"/>
    <n v="0"/>
    <n v="7.4837310195227769E-2"/>
    <n v="1"/>
    <n v="0"/>
    <n v="0"/>
    <x v="0"/>
    <m/>
    <n v="8.3510000000000009"/>
    <n v="2.484"/>
    <n v="0.44700000000000001"/>
    <n v="5.1999999999999998E-2"/>
    <m/>
    <n v="2390"/>
    <n v="35"/>
    <n v="1.4644351464435146E-2"/>
  </r>
  <r>
    <x v="206"/>
    <s v="Oost-Groningen"/>
    <s v="MC01"/>
    <n v="2.2999999999999998"/>
    <n v="17900"/>
    <n v="0.127"/>
    <n v="0"/>
    <n v="38521"/>
    <n v="170"/>
    <n v="2.2122571001494767E-2"/>
    <n v="0"/>
    <n v="0"/>
    <n v="0.29344262295081969"/>
    <n v="1"/>
    <n v="0"/>
    <n v="0"/>
    <x v="0"/>
    <m/>
    <n v="7.431"/>
    <n v="-34.218000000000004"/>
    <n v="0.68"/>
    <n v="0.104"/>
    <m/>
    <n v="2806"/>
    <n v="96"/>
    <n v="3.4212401995723452E-2"/>
  </r>
  <r>
    <x v="207"/>
    <s v="Noordwest-Veluwe"/>
    <s v="MC17"/>
    <n v="0.5"/>
    <n v="9200"/>
    <n v="5.4000000000000006E-2"/>
    <n v="0"/>
    <n v="23930"/>
    <n v="245"/>
    <n v="3.3333333333333333E-2"/>
    <n v="0"/>
    <n v="0"/>
    <n v="0.11414392059553349"/>
    <n v="1"/>
    <n v="0"/>
    <n v="0"/>
    <x v="0"/>
    <m/>
    <n v="7.6230000000000002"/>
    <n v="6.8840000000000003"/>
    <n v="0.63100000000000001"/>
    <n v="4.5999999999999999E-2"/>
    <m/>
    <n v="2155"/>
    <n v="37"/>
    <n v="1.7169373549883991E-2"/>
  </r>
  <r>
    <x v="208"/>
    <s v="Twente"/>
    <s v="MC12"/>
    <n v="1.2"/>
    <n v="13900"/>
    <n v="8.3000000000000004E-2"/>
    <n v="0"/>
    <n v="31741"/>
    <n v="1473"/>
    <n v="0.21689088191330344"/>
    <n v="1"/>
    <n v="0"/>
    <n v="5.2098950524737633E-2"/>
    <n v="0"/>
    <n v="0"/>
    <n v="0"/>
    <x v="0"/>
    <m/>
    <n v="7.8620000000000001"/>
    <n v="-17.745999999999999"/>
    <n v="0.48"/>
    <n v="7.3999999999999996E-2"/>
    <m/>
    <n v="2707"/>
    <n v="35"/>
    <n v="1.2929442186922793E-2"/>
  </r>
  <r>
    <x v="209"/>
    <s v="Stedendriehoek"/>
    <s v="MC11"/>
    <n v="0.5"/>
    <n v="7600"/>
    <n v="6.5000000000000002E-2"/>
    <n v="0"/>
    <n v="18496"/>
    <n v="163"/>
    <n v="2.1076233183856503E-2"/>
    <n v="0"/>
    <n v="0"/>
    <n v="3.8834951456310676E-2"/>
    <n v="0"/>
    <n v="0"/>
    <n v="0"/>
    <x v="0"/>
    <m/>
    <n v="7.7539999999999996"/>
    <n v="-37.713999999999999"/>
    <n v="0.58199999999999996"/>
    <n v="8.1000000000000003E-2"/>
    <m/>
    <n v="1463"/>
    <n v="30"/>
    <n v="2.050580997949419E-2"/>
  </r>
  <r>
    <x v="210"/>
    <s v="IJssel-Vecht"/>
    <s v="MC10"/>
    <n v="0.5"/>
    <n v="7500"/>
    <n v="6.4000000000000001E-2"/>
    <n v="0"/>
    <n v="18457"/>
    <n v="103"/>
    <n v="1.2107623318385651E-2"/>
    <n v="0"/>
    <n v="0"/>
    <n v="4.0214477211796246E-2"/>
    <n v="0"/>
    <n v="0"/>
    <n v="0"/>
    <x v="0"/>
    <m/>
    <n v="7.8170000000000002"/>
    <n v="-3.141"/>
    <n v="0.56499999999999995"/>
    <n v="8.8999999999999996E-2"/>
    <m/>
    <n v="1498"/>
    <n v="16"/>
    <n v="1.0680907877169559E-2"/>
  </r>
  <r>
    <x v="211"/>
    <s v="Achterhoek"/>
    <s v="MC13"/>
    <n v="0.6"/>
    <n v="12400"/>
    <n v="0.05"/>
    <n v="0"/>
    <n v="29603"/>
    <n v="269"/>
    <n v="3.6920777279521672E-2"/>
    <n v="0"/>
    <n v="0"/>
    <n v="9.2675635276532137E-2"/>
    <n v="1"/>
    <n v="0"/>
    <n v="0"/>
    <x v="0"/>
    <m/>
    <n v="7.75"/>
    <n v="-18.332999999999998"/>
    <n v="0.54800000000000004"/>
    <n v="0.151"/>
    <m/>
    <n v="2355"/>
    <n v="38"/>
    <n v="1.613588110403397E-2"/>
  </r>
  <r>
    <x v="212"/>
    <s v="West-Brabant"/>
    <s v="MC34"/>
    <n v="2"/>
    <n v="24800"/>
    <n v="7.9000000000000001E-2"/>
    <n v="0"/>
    <n v="56535"/>
    <n v="791"/>
    <n v="0.11494768310911808"/>
    <n v="1"/>
    <n v="0"/>
    <n v="8.0129240710823904E-2"/>
    <n v="1"/>
    <n v="0"/>
    <n v="0"/>
    <x v="0"/>
    <m/>
    <n v="7.8769999999999998"/>
    <n v="12.476000000000001"/>
    <n v="0.50900000000000001"/>
    <n v="8.2000000000000003E-2"/>
    <m/>
    <n v="3976"/>
    <n v="106"/>
    <n v="2.6659959758551309E-2"/>
  </r>
  <r>
    <x v="213"/>
    <s v="Friesland-Oost('deFrieseWouden')"/>
    <s v="MC06"/>
    <n v="1"/>
    <n v="11300"/>
    <n v="9.3000000000000013E-2"/>
    <n v="0"/>
    <n v="25680"/>
    <n v="115"/>
    <n v="1.390134529147982E-2"/>
    <n v="0"/>
    <n v="0"/>
    <n v="0.10492107706592387"/>
    <n v="1"/>
    <n v="0"/>
    <n v="0"/>
    <x v="0"/>
    <m/>
    <n v="7.5730000000000004"/>
    <n v="-23.077000000000002"/>
    <n v="0.53800000000000003"/>
    <n v="7.0000000000000007E-2"/>
    <m/>
    <n v="1898"/>
    <n v="39"/>
    <n v="2.0547945205479451E-2"/>
  </r>
  <r>
    <x v="214"/>
    <s v="AgglomeratieAmsterdam"/>
    <s v="MC21"/>
    <n v="0.2"/>
    <n v="4000"/>
    <n v="5.2000000000000005E-2"/>
    <n v="0"/>
    <n v="9639"/>
    <n v="834"/>
    <n v="0.12137518684603886"/>
    <n v="1"/>
    <n v="0"/>
    <n v="5.4436581382689168E-3"/>
    <n v="0"/>
    <n v="0"/>
    <n v="0"/>
    <x v="0"/>
    <m/>
    <n v="8.0220000000000002"/>
    <n v="-1.1240000000000001"/>
    <n v="0.45700000000000002"/>
    <n v="4.2000000000000003E-2"/>
    <m/>
    <n v="711"/>
    <n v="24"/>
    <n v="3.3755274261603373E-2"/>
  </r>
  <r>
    <x v="215"/>
    <s v="West-Friesland"/>
    <s v="MC22"/>
    <n v="0.3"/>
    <n v="5100"/>
    <n v="5.7000000000000002E-2"/>
    <n v="0"/>
    <n v="12074"/>
    <n v="291"/>
    <n v="4.0209267563527655E-2"/>
    <n v="0"/>
    <n v="0"/>
    <n v="5.5254604550379199E-2"/>
    <n v="0"/>
    <n v="0"/>
    <n v="0"/>
    <x v="0"/>
    <m/>
    <n v="7.6219999999999999"/>
    <n v="-15.125999999999999"/>
    <n v="0.54400000000000004"/>
    <n v="6.6000000000000003E-2"/>
    <m/>
    <n v="938"/>
    <n v="16"/>
    <n v="1.7057569296375266E-2"/>
  </r>
  <r>
    <x v="216"/>
    <s v="Friesland-Oost('deFrieseWouden')"/>
    <s v="MC06"/>
    <n v="0.9"/>
    <n v="12500"/>
    <n v="7.400000000000001E-2"/>
    <n v="0"/>
    <n v="29791"/>
    <n v="133"/>
    <n v="1.6591928251121078E-2"/>
    <n v="0"/>
    <n v="0"/>
    <n v="0.11606313834726091"/>
    <n v="1"/>
    <n v="0"/>
    <n v="0"/>
    <x v="0"/>
    <m/>
    <n v="7.7320000000000002"/>
    <n v="-0.64500000000000002"/>
    <n v="0.60199999999999998"/>
    <n v="7.2999999999999995E-2"/>
    <m/>
    <n v="2500"/>
    <n v="54"/>
    <n v="2.1600000000000001E-2"/>
  </r>
  <r>
    <x v="217"/>
    <s v="Noord-Oost-Brabant"/>
    <s v="MC36"/>
    <n v="3.4"/>
    <n v="40500"/>
    <n v="8.3000000000000004E-2"/>
    <n v="0"/>
    <n v="93307"/>
    <n v="576"/>
    <n v="8.2810164424514207E-2"/>
    <n v="0"/>
    <n v="0"/>
    <n v="0.14155889549108702"/>
    <n v="1"/>
    <n v="0"/>
    <n v="0"/>
    <x v="0"/>
    <m/>
    <n v="7.7140000000000004"/>
    <n v="-2.91"/>
    <n v="0.54300000000000004"/>
    <n v="0.104"/>
    <m/>
    <n v="6610"/>
    <n v="163"/>
    <n v="2.465960665658094E-2"/>
  </r>
  <r>
    <x v="218"/>
    <s v="Achterhoek"/>
    <s v="MC13"/>
    <n v="1.4"/>
    <n v="16900"/>
    <n v="0.08"/>
    <n v="0"/>
    <n v="39387"/>
    <n v="289"/>
    <n v="3.9910313901345293E-2"/>
    <n v="0"/>
    <n v="0"/>
    <n v="0.12630792227204785"/>
    <n v="1"/>
    <n v="0"/>
    <n v="0"/>
    <x v="0"/>
    <m/>
    <n v="7.1020000000000003"/>
    <n v="-32.545999999999999"/>
    <n v="0.61099999999999999"/>
    <n v="8.7999999999999995E-2"/>
    <m/>
    <n v="3018"/>
    <n v="48"/>
    <n v="1.5904572564612324E-2"/>
  </r>
  <r>
    <x v="219"/>
    <s v="AgglomeratieAmsterdam"/>
    <s v="MC21"/>
    <n v="0.4"/>
    <n v="6200"/>
    <n v="7.0000000000000007E-2"/>
    <n v="0"/>
    <n v="14212"/>
    <n v="593"/>
    <n v="8.5351270553064282E-2"/>
    <n v="0"/>
    <n v="0"/>
    <n v="8.4376701143168212E-3"/>
    <n v="0"/>
    <n v="0"/>
    <n v="0"/>
    <x v="0"/>
    <m/>
    <n v="9.2330000000000005"/>
    <n v="40.31"/>
    <n v="0.26400000000000001"/>
    <n v="0.03"/>
    <m/>
    <n v="1024"/>
    <n v="19"/>
    <n v="1.85546875E-2"/>
  </r>
  <r>
    <x v="220"/>
    <s v="Utrecht"/>
    <s v="MC19"/>
    <n v="0.2"/>
    <n v="4200"/>
    <n v="5.0999999999999997E-2"/>
    <n v="0"/>
    <n v="10159"/>
    <n v="261"/>
    <n v="3.572496263079223E-2"/>
    <n v="0"/>
    <n v="0"/>
    <n v="1.0157194679564692E-2"/>
    <n v="0"/>
    <n v="0"/>
    <n v="0"/>
    <x v="0"/>
    <m/>
    <n v="7.6950000000000003"/>
    <n v="-22.033999999999999"/>
    <n v="0.55600000000000005"/>
    <n v="0.06"/>
    <m/>
    <n v="784"/>
    <n v="14"/>
    <n v="1.7857142857142856E-2"/>
  </r>
  <r>
    <x v="221"/>
    <s v="Arnhem"/>
    <s v="MC41"/>
    <n v="1.2"/>
    <n v="19700"/>
    <n v="6.0999999999999999E-2"/>
    <n v="0"/>
    <n v="48266"/>
    <n v="443"/>
    <n v="6.2929745889387143E-2"/>
    <n v="0"/>
    <n v="0"/>
    <n v="0.10489882854100106"/>
    <n v="1"/>
    <n v="0"/>
    <n v="0"/>
    <x v="0"/>
    <m/>
    <n v="8.0280000000000005"/>
    <n v="-4.3559999999999999"/>
    <n v="0.47499999999999998"/>
    <n v="8.5999999999999993E-2"/>
    <m/>
    <n v="3923"/>
    <n v="92"/>
    <n v="2.3451440224318124E-2"/>
  </r>
  <r>
    <x v="222"/>
    <s v="Zuid-Holland-Zuid"/>
    <s v="MC30"/>
    <n v="1"/>
    <n v="14000"/>
    <n v="7.2000000000000008E-2"/>
    <n v="0"/>
    <n v="32208"/>
    <n v="3421"/>
    <n v="0.50807174887892381"/>
    <n v="0"/>
    <n v="0"/>
    <n v="7.1210579857578837E-2"/>
    <n v="1"/>
    <n v="0"/>
    <n v="0"/>
    <x v="0"/>
    <m/>
    <n v="7.9859999999999998"/>
    <n v="-5.202"/>
    <n v="0.53800000000000003"/>
    <n v="4.8000000000000001E-2"/>
    <m/>
    <n v="2571"/>
    <n v="78"/>
    <n v="3.0338389731621937E-2"/>
  </r>
  <r>
    <x v="223"/>
    <s v="GewestLimburg-Noord"/>
    <s v="MC38"/>
    <n v="1"/>
    <n v="18500"/>
    <n v="5.5E-2"/>
    <n v="0"/>
    <n v="44278"/>
    <n v="278"/>
    <n v="3.8266068759342305E-2"/>
    <n v="0"/>
    <n v="0"/>
    <n v="8.124725516029864E-2"/>
    <n v="1"/>
    <n v="0"/>
    <n v="0"/>
    <x v="0"/>
    <m/>
    <n v="7.3890000000000002"/>
    <n v="-21.945"/>
    <n v="0.58299999999999996"/>
    <n v="6.8000000000000005E-2"/>
    <m/>
    <n v="3011"/>
    <n v="49"/>
    <n v="1.6273663234805714E-2"/>
  </r>
  <r>
    <x v="224"/>
    <s v="Oost-Groningen"/>
    <s v="MC01"/>
    <n v="0.7"/>
    <n v="5400"/>
    <n v="0.121"/>
    <n v="0"/>
    <n v="12196"/>
    <n v="249"/>
    <n v="3.3931240657698057E-2"/>
    <n v="0"/>
    <n v="0"/>
    <n v="8.8524590163934422E-2"/>
    <n v="1"/>
    <n v="0"/>
    <n v="0"/>
    <x v="0"/>
    <m/>
    <n v="6.6219999999999999"/>
    <n v="-47.899000000000001"/>
    <n v="0.76400000000000001"/>
    <n v="0.105"/>
    <m/>
    <n v="849"/>
    <n v="17"/>
    <n v="2.0023557126030624E-2"/>
  </r>
  <r>
    <x v="225"/>
    <s v="Haaglanden/Westland"/>
    <s v="MC28"/>
    <n v="1"/>
    <n v="21400"/>
    <n v="4.4999999999999998E-2"/>
    <n v="0"/>
    <n v="56572"/>
    <n v="1534"/>
    <n v="0.22600896860986547"/>
    <n v="1"/>
    <n v="0"/>
    <n v="4.3328609030168053E-2"/>
    <n v="0"/>
    <n v="0"/>
    <n v="0"/>
    <x v="0"/>
    <m/>
    <n v="8.6029999999999998"/>
    <n v="3.0640000000000001"/>
    <n v="0.41599999999999998"/>
    <n v="4.9000000000000002E-2"/>
    <m/>
    <n v="5336"/>
    <n v="90"/>
    <n v="1.686656671664168E-2"/>
  </r>
  <r>
    <x v="226"/>
    <s v="AgglomeratieAmsterdam"/>
    <s v="MC21"/>
    <n v="3.4"/>
    <n v="40500"/>
    <n v="8.4000000000000005E-2"/>
    <n v="0"/>
    <n v="92240"/>
    <n v="985"/>
    <n v="0.14394618834080716"/>
    <n v="1"/>
    <n v="0"/>
    <n v="5.5117038649972784E-2"/>
    <n v="0"/>
    <n v="0"/>
    <n v="0"/>
    <x v="0"/>
    <m/>
    <n v="7.6310000000000002"/>
    <n v="-17.396000000000001"/>
    <n v="0.55800000000000005"/>
    <n v="7.0000000000000007E-2"/>
    <m/>
    <n v="6581"/>
    <n v="182"/>
    <n v="2.7655371524084486E-2"/>
  </r>
  <r>
    <x v="227"/>
    <s v="Noordwest-Veluwe"/>
    <s v="MC17"/>
    <n v="0.6"/>
    <n v="9700"/>
    <n v="5.7000000000000002E-2"/>
    <n v="0"/>
    <n v="24598"/>
    <n v="289"/>
    <n v="3.9910313901345293E-2"/>
    <n v="0"/>
    <n v="0"/>
    <n v="0.12034739454094293"/>
    <n v="1"/>
    <n v="0"/>
    <n v="0"/>
    <x v="0"/>
    <m/>
    <n v="7.8529999999999998"/>
    <n v="-7.8769999999999998"/>
    <n v="0.52900000000000003"/>
    <n v="0.06"/>
    <m/>
    <n v="2073"/>
    <n v="44"/>
    <n v="2.1225277375783887E-2"/>
  </r>
  <r>
    <x v="228"/>
    <s v="IJssel-Vecht"/>
    <s v="MC10"/>
    <n v="1"/>
    <n v="15800"/>
    <n v="6.0999999999999999E-2"/>
    <n v="0"/>
    <n v="38140"/>
    <n v="223"/>
    <n v="3.0044843049327353E-2"/>
    <n v="0"/>
    <n v="0"/>
    <n v="8.471849865951743E-2"/>
    <n v="1"/>
    <n v="0"/>
    <n v="0"/>
    <x v="0"/>
    <m/>
    <n v="8.2530000000000001"/>
    <n v="-4.2130000000000001"/>
    <n v="0.56599999999999995"/>
    <n v="7.5999999999999998E-2"/>
    <m/>
    <n v="2999"/>
    <n v="42"/>
    <n v="1.4004668222740914E-2"/>
  </r>
  <r>
    <x v="229"/>
    <s v="OosterscheldeRegio"/>
    <s v="MC31"/>
    <n v="0.6"/>
    <n v="9000"/>
    <n v="6.8000000000000005E-2"/>
    <n v="0"/>
    <n v="22920"/>
    <n v="225"/>
    <n v="3.0343796711509715E-2"/>
    <n v="0"/>
    <n v="0"/>
    <n v="0.12622720897615708"/>
    <n v="1"/>
    <n v="0"/>
    <n v="0"/>
    <x v="0"/>
    <m/>
    <n v="7.5270000000000001"/>
    <n v="-5.3689999999999998"/>
    <n v="0.67500000000000004"/>
    <n v="6.8000000000000005E-2"/>
    <m/>
    <n v="2055"/>
    <n v="44"/>
    <n v="2.1411192214111922E-2"/>
  </r>
  <r>
    <x v="230"/>
    <s v="Arnhem"/>
    <s v="MC41"/>
    <n v="1.1000000000000001"/>
    <n v="14400"/>
    <n v="7.9000000000000001E-2"/>
    <n v="0"/>
    <n v="31358"/>
    <n v="682"/>
    <n v="9.8654708520179366E-2"/>
    <n v="0"/>
    <n v="0"/>
    <n v="7.6677316293929709E-2"/>
    <n v="1"/>
    <n v="0"/>
    <n v="0"/>
    <x v="0"/>
    <m/>
    <n v="8.7680000000000007"/>
    <n v="14.791"/>
    <n v="0.32900000000000001"/>
    <n v="7.2999999999999995E-2"/>
    <m/>
    <n v="2214"/>
    <n v="37"/>
    <n v="1.6711833785004515E-2"/>
  </r>
  <r>
    <x v="231"/>
    <s v="EemenVallei"/>
    <s v="MC16"/>
    <n v="0.1"/>
    <n v="2200"/>
    <n v="4.0999999999999995E-2"/>
    <n v="0"/>
    <n v="5651"/>
    <n v="307"/>
    <n v="4.2600896860986545E-2"/>
    <n v="0"/>
    <n v="0"/>
    <n v="8.0615610113594725E-3"/>
    <n v="0"/>
    <n v="0"/>
    <n v="0"/>
    <x v="0"/>
    <m/>
    <n v="7.734"/>
    <n v="-18.75"/>
    <n v="0.63500000000000001"/>
    <n v="5.5E-2"/>
    <m/>
    <n v="470"/>
    <n v="0"/>
    <n v="0"/>
  </r>
  <r>
    <x v="232"/>
    <s v="Zuidoost-Brabant"/>
    <s v="MC37"/>
    <n v="0.2"/>
    <n v="5500"/>
    <n v="4.4999999999999998E-2"/>
    <n v="0"/>
    <n v="13271"/>
    <n v="171"/>
    <n v="2.2272047832585948E-2"/>
    <n v="0"/>
    <n v="0"/>
    <n v="1.5900549291702804E-2"/>
    <n v="0"/>
    <n v="0"/>
    <n v="0"/>
    <x v="0"/>
    <m/>
    <n v="8"/>
    <n v="2.9409999999999998"/>
    <n v="0.59399999999999997"/>
    <n v="6.6000000000000003E-2"/>
    <m/>
    <n v="961"/>
    <n v="23"/>
    <n v="2.3933402705515087E-2"/>
  </r>
  <r>
    <x v="233"/>
    <s v="Arnhem"/>
    <s v="MC41"/>
    <n v="2.1"/>
    <n v="20200"/>
    <n v="0.10400000000000001"/>
    <n v="0"/>
    <n v="43435"/>
    <n v="531"/>
    <n v="7.6083707025411063E-2"/>
    <n v="0"/>
    <n v="0"/>
    <n v="0.10756123535676251"/>
    <n v="1"/>
    <n v="0"/>
    <n v="0"/>
    <x v="0"/>
    <m/>
    <n v="8.343"/>
    <n v="14.599"/>
    <n v="0.45600000000000002"/>
    <n v="8.7999999999999995E-2"/>
    <m/>
    <n v="2957"/>
    <n v="81"/>
    <n v="2.7392627663172135E-2"/>
  </r>
  <r>
    <x v="234"/>
    <s v="EemenVallei"/>
    <s v="MC16"/>
    <n v="0.5"/>
    <n v="8200"/>
    <n v="6.5000000000000002E-2"/>
    <n v="0"/>
    <n v="20265"/>
    <n v="482"/>
    <n v="6.8759342301943194E-2"/>
    <n v="0"/>
    <n v="0"/>
    <n v="3.0047636496885306E-2"/>
    <n v="0"/>
    <n v="0"/>
    <n v="0"/>
    <x v="0"/>
    <m/>
    <n v="8.2850000000000001"/>
    <n v="-5.702"/>
    <n v="0.51500000000000001"/>
    <n v="6.0999999999999999E-2"/>
    <m/>
    <n v="1689"/>
    <n v="23"/>
    <n v="1.3617525162818236E-2"/>
  </r>
  <r>
    <x v="235"/>
    <s v="Rijnmond"/>
    <s v="MC29"/>
    <n v="1.7"/>
    <n v="20700"/>
    <n v="8.199999999999999E-2"/>
    <n v="0"/>
    <n v="47099"/>
    <n v="2006"/>
    <n v="0.29656203288490285"/>
    <n v="1"/>
    <n v="0"/>
    <n v="3.4895482130815912E-2"/>
    <n v="0"/>
    <n v="0"/>
    <n v="0"/>
    <x v="0"/>
    <m/>
    <n v="7.835"/>
    <n v="-7.0819999999999999"/>
    <n v="0.52300000000000002"/>
    <n v="8.8999999999999996E-2"/>
    <m/>
    <n v="3219"/>
    <n v="72"/>
    <n v="2.2367194780987885E-2"/>
  </r>
  <r>
    <x v="236"/>
    <s v="Twente"/>
    <s v="MC12"/>
    <n v="0.9"/>
    <n v="14300"/>
    <n v="0.06"/>
    <n v="0"/>
    <n v="38231"/>
    <n v="406"/>
    <n v="5.7399103139013453E-2"/>
    <n v="0"/>
    <n v="0"/>
    <n v="5.3598200899550225E-2"/>
    <n v="0"/>
    <n v="0"/>
    <n v="0"/>
    <x v="0"/>
    <m/>
    <n v="7.5049999999999999"/>
    <n v="-18.251999999999999"/>
    <n v="0.59199999999999997"/>
    <n v="6.8000000000000005E-2"/>
    <m/>
    <n v="3670"/>
    <n v="40"/>
    <n v="1.0899182561307902E-2"/>
  </r>
  <r>
    <x v="237"/>
    <s v="Haaglanden/Westland"/>
    <s v="MC28"/>
    <n v="2.7"/>
    <n v="26300"/>
    <n v="0.10300000000000001"/>
    <n v="0"/>
    <n v="56941"/>
    <n v="4078"/>
    <n v="0.60627802690582955"/>
    <n v="0"/>
    <n v="0"/>
    <n v="5.3249645677262605E-2"/>
    <n v="0"/>
    <n v="0"/>
    <n v="0"/>
    <x v="0"/>
    <m/>
    <n v="8.1039999999999992"/>
    <n v="-0.193"/>
    <n v="0.44500000000000001"/>
    <n v="7.0999999999999994E-2"/>
    <m/>
    <n v="3425"/>
    <n v="78"/>
    <n v="2.2773722627737226E-2"/>
  </r>
  <r>
    <x v="238"/>
    <s v="GewestLimburg-Noord"/>
    <s v="MC38"/>
    <n v="0.6"/>
    <n v="9200"/>
    <n v="6.7000000000000004E-2"/>
    <n v="0"/>
    <n v="20558"/>
    <n v="233"/>
    <n v="3.153961136023916E-2"/>
    <n v="0"/>
    <n v="0"/>
    <n v="4.0404040404040407E-2"/>
    <n v="0"/>
    <n v="0"/>
    <n v="0"/>
    <x v="0"/>
    <m/>
    <n v="7.9359999999999999"/>
    <n v="-16.959"/>
    <n v="0.54300000000000004"/>
    <n v="6.9000000000000006E-2"/>
    <m/>
    <n v="1216"/>
    <n v="22"/>
    <n v="1.8092105263157895E-2"/>
  </r>
  <r>
    <x v="239"/>
    <s v="GewestLimburg-Noord"/>
    <s v="MC38"/>
    <n v="3.3"/>
    <n v="27600"/>
    <n v="0.11900000000000001"/>
    <n v="0"/>
    <n v="59184"/>
    <n v="976"/>
    <n v="0.14260089686098654"/>
    <n v="1"/>
    <n v="0"/>
    <n v="0.12121212121212122"/>
    <n v="1"/>
    <n v="0"/>
    <n v="0"/>
    <x v="0"/>
    <m/>
    <n v="8.0589999999999993"/>
    <n v="-3.9079999999999999"/>
    <n v="0.49399999999999999"/>
    <n v="9.0999999999999998E-2"/>
    <m/>
    <n v="3813"/>
    <n v="116"/>
    <n v="3.042223970626803E-2"/>
  </r>
  <r>
    <x v="240"/>
    <s v="Utrecht"/>
    <s v="MC19"/>
    <n v="1.1000000000000001"/>
    <n v="19100"/>
    <n v="5.7000000000000002E-2"/>
    <n v="0"/>
    <n v="44955"/>
    <n v="451"/>
    <n v="6.4125560538116591E-2"/>
    <n v="0"/>
    <n v="0"/>
    <n v="4.619105199516324E-2"/>
    <n v="0"/>
    <n v="0"/>
    <n v="0"/>
    <x v="0"/>
    <m/>
    <n v="8.42"/>
    <n v="11.696999999999999"/>
    <n v="0.39400000000000002"/>
    <n v="5.1999999999999998E-2"/>
    <m/>
    <n v="3276"/>
    <n v="55"/>
    <n v="1.6788766788766788E-2"/>
  </r>
  <r>
    <x v="241"/>
    <s v="West-Brabant"/>
    <s v="MC34"/>
    <n v="3.2"/>
    <n v="34400"/>
    <n v="9.4E-2"/>
    <n v="1"/>
    <n v="77244"/>
    <n v="725"/>
    <n v="0.10508221225710015"/>
    <n v="0"/>
    <n v="0"/>
    <n v="0.11114701130856219"/>
    <n v="1"/>
    <n v="1"/>
    <n v="0"/>
    <x v="0"/>
    <m/>
    <n v="7.9370000000000003"/>
    <n v="-11.565"/>
    <n v="0.48299999999999998"/>
    <n v="7.1999999999999995E-2"/>
    <m/>
    <n v="5301"/>
    <n v="163"/>
    <n v="3.0748915299000187E-2"/>
  </r>
  <r>
    <x v="242"/>
    <s v="Rijnmond"/>
    <s v="MC29"/>
    <n v="52.7"/>
    <n v="299800"/>
    <n v="0.17600000000000002"/>
    <n v="0"/>
    <n v="655468"/>
    <n v="3001"/>
    <n v="0.44529147982062778"/>
    <n v="0"/>
    <n v="1"/>
    <n v="0.50539447066756571"/>
    <n v="0"/>
    <n v="0"/>
    <n v="0"/>
    <x v="0"/>
    <m/>
    <n v="7.8470000000000004"/>
    <n v="-0.39200000000000002"/>
    <n v="0.53300000000000003"/>
    <n v="9.7000000000000003E-2"/>
    <m/>
    <n v="43146"/>
    <n v="1415"/>
    <n v="3.2795624159829416E-2"/>
  </r>
  <r>
    <x v="243"/>
    <s v="Arnhem"/>
    <s v="MC41"/>
    <n v="0"/>
    <n v="700"/>
    <n v="1.7000000000000001E-2"/>
    <n v="0"/>
    <n v="1756"/>
    <n v="63"/>
    <n v="6.1285500747384159E-3"/>
    <n v="0"/>
    <n v="0"/>
    <n v="3.7273695420660278E-3"/>
    <n v="0"/>
    <n v="0"/>
    <n v="0"/>
    <x v="0"/>
    <m/>
    <n v="9.4619999999999997"/>
    <n v="42.308"/>
    <n v="0.17599999999999999"/>
    <n v="3.6999999999999998E-2"/>
    <m/>
    <n v="178"/>
    <n v="0"/>
    <n v="0"/>
  </r>
  <r>
    <x v="244"/>
    <s v="West-Brabant"/>
    <s v="MC34"/>
    <n v="0.8"/>
    <n v="9900"/>
    <n v="7.6999999999999999E-2"/>
    <n v="0"/>
    <n v="23326"/>
    <n v="362"/>
    <n v="5.0822122571001493E-2"/>
    <n v="0"/>
    <n v="0"/>
    <n v="3.1987075928917606E-2"/>
    <n v="0"/>
    <n v="0"/>
    <n v="0"/>
    <x v="0"/>
    <m/>
    <n v="7.8159999999999998"/>
    <n v="-11.173"/>
    <n v="0.53100000000000003"/>
    <n v="6.3E-2"/>
    <m/>
    <n v="1427"/>
    <n v="44"/>
    <n v="3.0833917309039945E-2"/>
  </r>
  <r>
    <x v="245"/>
    <s v="KopvanNoord-Holland"/>
    <s v="MC23"/>
    <n v="1.4"/>
    <n v="20400"/>
    <n v="6.6000000000000003E-2"/>
    <n v="0"/>
    <n v="46833"/>
    <n v="279"/>
    <n v="3.8415545590433482E-2"/>
    <n v="0"/>
    <n v="0"/>
    <n v="0.27493261455525608"/>
    <n v="1"/>
    <n v="0"/>
    <n v="0"/>
    <x v="0"/>
    <m/>
    <n v="7.7729999999999997"/>
    <n v="-2.887"/>
    <n v="0.58899999999999997"/>
    <n v="5.3999999999999999E-2"/>
    <m/>
    <n v="3851"/>
    <n v="69"/>
    <n v="1.7917424045702415E-2"/>
  </r>
  <r>
    <x v="246"/>
    <s v="EemenVallei"/>
    <s v="MC16"/>
    <n v="0.2"/>
    <n v="4100"/>
    <n v="4.9000000000000002E-2"/>
    <n v="0"/>
    <n v="10317"/>
    <n v="748"/>
    <n v="0.10852017937219731"/>
    <n v="0"/>
    <n v="0"/>
    <n v="1.5023818248442653E-2"/>
    <n v="0"/>
    <n v="0"/>
    <n v="0"/>
    <x v="0"/>
    <m/>
    <n v="8.0709999999999997"/>
    <n v="7.8570000000000002"/>
    <n v="0.59399999999999997"/>
    <n v="4.4999999999999998E-2"/>
    <m/>
    <n v="835"/>
    <n v="12"/>
    <n v="1.437125748502994E-2"/>
  </r>
  <r>
    <x v="247"/>
    <s v="Rijnmond"/>
    <s v="MC29"/>
    <n v="4.2"/>
    <n v="35900"/>
    <n v="0.11599999999999999"/>
    <n v="0"/>
    <n v="79644"/>
    <n v="4472"/>
    <n v="0.66517189835575485"/>
    <n v="0"/>
    <n v="0"/>
    <n v="6.0519217801753206E-2"/>
    <n v="0"/>
    <n v="0"/>
    <n v="0"/>
    <x v="0"/>
    <m/>
    <n v="7.5430000000000001"/>
    <n v="-17.631"/>
    <n v="0.58899999999999997"/>
    <n v="8.5000000000000006E-2"/>
    <m/>
    <n v="5318"/>
    <n v="154"/>
    <n v="2.8958254983076345E-2"/>
  </r>
  <r>
    <x v="248"/>
    <s v="FrieslandNoord"/>
    <s v="MC04"/>
    <n v="0"/>
    <n v="500"/>
    <n v="7.6999999999999999E-2"/>
    <n v="0"/>
    <n v="944"/>
    <n v="22"/>
    <n v="0"/>
    <n v="0"/>
    <n v="0"/>
    <n v="4.2444821731748728E-3"/>
    <n v="0"/>
    <n v="0"/>
    <n v="0"/>
    <x v="0"/>
    <m/>
    <n v="6.6"/>
    <n v="-30"/>
    <n v="0.67900000000000005"/>
    <n v="6.0999999999999999E-2"/>
    <m/>
    <n v="49"/>
    <n v="0"/>
    <n v="0"/>
  </r>
  <r>
    <x v="249"/>
    <s v="OosterscheldeRegio"/>
    <s v="MC31"/>
    <n v="1.1000000000000001"/>
    <n v="15500"/>
    <n v="7.2000000000000008E-2"/>
    <n v="0"/>
    <n v="34152"/>
    <n v="149"/>
    <n v="1.8983557548579971E-2"/>
    <n v="0"/>
    <n v="0"/>
    <n v="0.21739130434782608"/>
    <n v="1"/>
    <n v="0"/>
    <n v="0"/>
    <x v="0"/>
    <m/>
    <n v="7.9390000000000001"/>
    <n v="17.003"/>
    <n v="0.55700000000000005"/>
    <n v="4.1000000000000002E-2"/>
    <m/>
    <n v="2291"/>
    <n v="55"/>
    <n v="2.400698384984723E-2"/>
  </r>
  <r>
    <x v="250"/>
    <s v="GewestZuid-Limburg"/>
    <s v="MC39"/>
    <n v="0.4"/>
    <n v="4800"/>
    <n v="7.9000000000000001E-2"/>
    <n v="0"/>
    <n v="10425"/>
    <n v="650"/>
    <n v="9.3871449925261585E-2"/>
    <n v="0"/>
    <n v="0"/>
    <n v="1.7454545454545455E-2"/>
    <n v="0"/>
    <n v="0"/>
    <n v="0"/>
    <x v="0"/>
    <m/>
    <n v="8.5429999999999993"/>
    <n v="-21.428999999999998"/>
    <n v="0.43099999999999999"/>
    <n v="7.3999999999999996E-2"/>
    <m/>
    <n v="637"/>
    <n v="9"/>
    <n v="1.4128728414442701E-2"/>
  </r>
  <r>
    <x v="251"/>
    <s v="Noord-Oost-Brabant"/>
    <s v="MC36"/>
    <n v="0.6"/>
    <n v="12100"/>
    <n v="4.7E-2"/>
    <n v="0"/>
    <n v="29731"/>
    <n v="510"/>
    <n v="7.2944693572496264E-2"/>
    <n v="0"/>
    <n v="0"/>
    <n v="4.2292904578818596E-2"/>
    <n v="0"/>
    <n v="0"/>
    <n v="0"/>
    <x v="0"/>
    <m/>
    <n v="8.3710000000000004"/>
    <n v="3.4009999999999998"/>
    <n v="0.41199999999999998"/>
    <n v="5.8999999999999997E-2"/>
    <m/>
    <n v="2364"/>
    <n v="35"/>
    <n v="1.4805414551607445E-2"/>
  </r>
  <r>
    <x v="252"/>
    <s v="GewestZuid-Limburg"/>
    <s v="MC39"/>
    <n v="5.2"/>
    <n v="43600"/>
    <n v="0.11900000000000001"/>
    <n v="0"/>
    <n v="91719"/>
    <n v="1167"/>
    <n v="0.1711509715994021"/>
    <n v="1"/>
    <n v="0"/>
    <n v="0.15854545454545454"/>
    <n v="1"/>
    <n v="0"/>
    <n v="0"/>
    <x v="0"/>
    <m/>
    <n v="7.9649999999999999"/>
    <n v="-17.036000000000001"/>
    <n v="0.47299999999999998"/>
    <n v="7.4999999999999997E-2"/>
    <m/>
    <n v="5204"/>
    <n v="152"/>
    <n v="2.9208301306687164E-2"/>
  </r>
  <r>
    <x v="253"/>
    <s v="Zuid-Holland-Zuid"/>
    <s v="MC30"/>
    <n v="0.9"/>
    <n v="10600"/>
    <n v="8.199999999999999E-2"/>
    <n v="0"/>
    <n v="25897"/>
    <n v="2016"/>
    <n v="0.29805680119581462"/>
    <n v="1"/>
    <n v="0"/>
    <n v="5.3916581892166839E-2"/>
    <n v="0"/>
    <n v="0"/>
    <n v="0"/>
    <x v="0"/>
    <m/>
    <n v="7.9889999999999999"/>
    <n v="-6.5220000000000002"/>
    <n v="0.52"/>
    <n v="5.5E-2"/>
    <m/>
    <n v="1978"/>
    <n v="44"/>
    <n v="2.2244691607684528E-2"/>
  </r>
  <r>
    <x v="254"/>
    <s v="Zeeuws-Vlaanderen"/>
    <s v="MC33"/>
    <n v="0.8"/>
    <n v="10600"/>
    <n v="7.9000000000000001E-2"/>
    <n v="0"/>
    <n v="23141"/>
    <n v="83"/>
    <n v="9.118086696562033E-3"/>
    <n v="0"/>
    <n v="0"/>
    <n v="0.22553191489361701"/>
    <n v="1"/>
    <n v="0"/>
    <n v="0"/>
    <x v="0"/>
    <m/>
    <n v="7.89"/>
    <n v="7.742"/>
    <n v="0.52800000000000002"/>
    <n v="8.1000000000000003E-2"/>
    <m/>
    <n v="1142"/>
    <n v="38"/>
    <n v="3.3274956217162872E-2"/>
  </r>
  <r>
    <x v="255"/>
    <s v="Friesland-Oost('deFrieseWouden')"/>
    <s v="MC06"/>
    <n v="2.8"/>
    <n v="24600"/>
    <n v="0.113"/>
    <n v="0"/>
    <n v="55895"/>
    <n v="477"/>
    <n v="6.8011958146487292E-2"/>
    <n v="0"/>
    <n v="1"/>
    <n v="0.22841225626740946"/>
    <n v="1"/>
    <n v="0"/>
    <n v="0"/>
    <x v="0"/>
    <m/>
    <n v="8.0920000000000005"/>
    <n v="-4.0439999999999996"/>
    <n v="0.55700000000000005"/>
    <n v="0.111"/>
    <m/>
    <n v="4441"/>
    <n v="123"/>
    <n v="2.7696464760189148E-2"/>
  </r>
  <r>
    <x v="256"/>
    <s v="EemenVallei"/>
    <s v="MC16"/>
    <n v="1.5"/>
    <n v="20400"/>
    <n v="7.0999999999999994E-2"/>
    <n v="0"/>
    <n v="47113"/>
    <n v="1019"/>
    <n v="0.14902840059790731"/>
    <n v="1"/>
    <n v="0"/>
    <n v="7.4752656650787841E-2"/>
    <n v="1"/>
    <n v="0"/>
    <n v="0"/>
    <x v="0"/>
    <m/>
    <n v="8.6820000000000004"/>
    <n v="16.302"/>
    <n v="0.38300000000000001"/>
    <n v="6.7000000000000004E-2"/>
    <m/>
    <n v="3635"/>
    <n v="74"/>
    <n v="2.0357634112792296E-2"/>
  </r>
  <r>
    <x v="257"/>
    <s v="Zuidoost-Brabant"/>
    <s v="MC37"/>
    <n v="0.5"/>
    <n v="8100"/>
    <n v="6.2E-2"/>
    <n v="0"/>
    <n v="19701"/>
    <n v="246"/>
    <n v="3.3482810164424517E-2"/>
    <n v="0"/>
    <n v="0"/>
    <n v="2.3417172593235037E-2"/>
    <n v="0"/>
    <n v="0"/>
    <n v="0"/>
    <x v="0"/>
    <m/>
    <n v="7.0389999999999997"/>
    <n v="-45.395000000000003"/>
    <n v="0.59699999999999998"/>
    <n v="9.9000000000000005E-2"/>
    <m/>
    <n v="1150"/>
    <n v="25"/>
    <n v="2.1739130434782608E-2"/>
  </r>
  <r>
    <x v="258"/>
    <s v="Zuidoost-Brabant"/>
    <s v="MC37"/>
    <n v="0.4"/>
    <n v="7400"/>
    <n v="4.8000000000000001E-2"/>
    <n v="0"/>
    <n v="17775"/>
    <n v="685"/>
    <n v="9.9103139013452912E-2"/>
    <n v="0"/>
    <n v="0"/>
    <n v="2.1393466319745591E-2"/>
    <n v="0"/>
    <n v="0"/>
    <n v="0"/>
    <x v="0"/>
    <m/>
    <n v="8.2949999999999999"/>
    <n v="-17.097999999999999"/>
    <n v="0.42"/>
    <n v="4.2999999999999997E-2"/>
    <m/>
    <n v="1344"/>
    <n v="27"/>
    <n v="2.0089285714285716E-2"/>
  </r>
  <r>
    <x v="259"/>
    <s v="Oost-Groningen"/>
    <s v="MC01"/>
    <n v="1.7"/>
    <n v="14300"/>
    <n v="0.11900000000000001"/>
    <n v="0"/>
    <n v="31851"/>
    <n v="271"/>
    <n v="3.7219730941704034E-2"/>
    <n v="0"/>
    <n v="0"/>
    <n v="0.23442622950819672"/>
    <n v="1"/>
    <n v="0"/>
    <n v="0"/>
    <x v="0"/>
    <m/>
    <n v="7.7119999999999997"/>
    <n v="-27.402000000000001"/>
    <n v="0.57799999999999996"/>
    <n v="0.10199999999999999"/>
    <m/>
    <n v="2307"/>
    <n v="61"/>
    <n v="2.6441265713047248E-2"/>
  </r>
  <r>
    <x v="260"/>
    <s v="IJssel-Vecht"/>
    <s v="MC10"/>
    <n v="0.3"/>
    <n v="6000"/>
    <n v="4.5999999999999999E-2"/>
    <n v="0"/>
    <n v="17282"/>
    <n v="129"/>
    <n v="1.5994020926756353E-2"/>
    <n v="0"/>
    <n v="0"/>
    <n v="3.2171581769436998E-2"/>
    <n v="0"/>
    <n v="0"/>
    <n v="0"/>
    <x v="0"/>
    <m/>
    <n v="7.8360000000000003"/>
    <n v="-45.798000000000002"/>
    <n v="0.623"/>
    <n v="4.4999999999999998E-2"/>
    <m/>
    <n v="1811"/>
    <n v="23"/>
    <n v="1.2700165654334622E-2"/>
  </r>
  <r>
    <x v="261"/>
    <s v="West-Friesland"/>
    <s v="MC22"/>
    <n v="0.5"/>
    <n v="9200"/>
    <n v="0.06"/>
    <n v="0"/>
    <n v="21947"/>
    <n v="1515"/>
    <n v="0.22316890881913304"/>
    <n v="1"/>
    <n v="0"/>
    <n v="9.9674972914409535E-2"/>
    <n v="1"/>
    <n v="0"/>
    <n v="0"/>
    <x v="0"/>
    <m/>
    <n v="7.2960000000000003"/>
    <n v="-15.278"/>
    <n v="0.57999999999999996"/>
    <n v="9.0999999999999998E-2"/>
    <m/>
    <n v="1647"/>
    <n v="51"/>
    <n v="3.0965391621129327E-2"/>
  </r>
  <r>
    <x v="262"/>
    <s v="West-Brabant"/>
    <s v="MC34"/>
    <n v="0.7"/>
    <n v="10600"/>
    <n v="6.8000000000000005E-2"/>
    <n v="0"/>
    <n v="24333"/>
    <n v="166"/>
    <n v="2.1524663677130046E-2"/>
    <n v="0"/>
    <n v="0"/>
    <n v="3.4248788368336024E-2"/>
    <n v="0"/>
    <n v="0"/>
    <n v="0"/>
    <x v="0"/>
    <m/>
    <n v="7.6950000000000003"/>
    <n v="-1.345"/>
    <n v="0.52600000000000002"/>
    <n v="7.9000000000000001E-2"/>
    <m/>
    <n v="1635"/>
    <n v="48"/>
    <n v="2.9357798165137616E-2"/>
  </r>
  <r>
    <x v="263"/>
    <s v="IJssel-Vecht"/>
    <s v="MC10"/>
    <n v="1.6"/>
    <n v="19400"/>
    <n v="8.199999999999999E-2"/>
    <n v="0"/>
    <n v="44741"/>
    <n v="155"/>
    <n v="1.9880418535127054E-2"/>
    <n v="0"/>
    <n v="0"/>
    <n v="0.10402144772117962"/>
    <n v="1"/>
    <n v="0"/>
    <n v="0"/>
    <x v="0"/>
    <m/>
    <n v="7.6559999999999997"/>
    <n v="1.552"/>
    <n v="0.60299999999999998"/>
    <n v="7.6999999999999999E-2"/>
    <m/>
    <n v="3442"/>
    <n v="94"/>
    <n v="2.7309703660662404E-2"/>
  </r>
  <r>
    <x v="264"/>
    <s v="GewestZuid-Limburg"/>
    <s v="MC39"/>
    <n v="0.7"/>
    <n v="11300"/>
    <n v="6.5000000000000002E-2"/>
    <n v="0"/>
    <n v="24803"/>
    <n v="1185"/>
    <n v="0.17384155455904335"/>
    <n v="1"/>
    <n v="0"/>
    <n v="4.1090909090909088E-2"/>
    <n v="0"/>
    <n v="0"/>
    <n v="0"/>
    <x v="0"/>
    <m/>
    <n v="8.16"/>
    <n v="-20.745000000000001"/>
    <n v="0.47899999999999998"/>
    <n v="8.7999999999999995E-2"/>
    <m/>
    <n v="1305"/>
    <n v="26"/>
    <n v="1.9923371647509579E-2"/>
  </r>
  <r>
    <x v="265"/>
    <s v="Utrecht"/>
    <s v="MC19"/>
    <n v="1.7"/>
    <n v="27800"/>
    <n v="0.06"/>
    <n v="0"/>
    <n v="65240"/>
    <n v="679"/>
    <n v="9.8206278026905833E-2"/>
    <n v="0"/>
    <n v="0"/>
    <n v="6.7230955259975814E-2"/>
    <n v="0"/>
    <n v="0"/>
    <n v="0"/>
    <x v="0"/>
    <m/>
    <n v="8.5389999999999997"/>
    <n v="3.5670000000000002"/>
    <n v="0.41099999999999998"/>
    <n v="4.4999999999999998E-2"/>
    <m/>
    <n v="4954"/>
    <n v="85"/>
    <n v="1.7157852240613645E-2"/>
  </r>
  <r>
    <x v="266"/>
    <s v="Zuid-WestFriesland"/>
    <s v="MC05"/>
    <n v="3.8"/>
    <n v="39700"/>
    <n v="9.6000000000000002E-2"/>
    <n v="1"/>
    <n v="90300"/>
    <n v="173"/>
    <n v="2.257100149476831E-2"/>
    <n v="0"/>
    <n v="1"/>
    <n v="0.64343598055105344"/>
    <n v="0"/>
    <n v="1"/>
    <n v="0"/>
    <x v="0"/>
    <m/>
    <n v="7.6849999999999996"/>
    <n v="-19.341000000000001"/>
    <n v="0.55400000000000005"/>
    <n v="7.1999999999999995E-2"/>
    <m/>
    <n v="7472"/>
    <n v="165"/>
    <n v="2.2082441113490364E-2"/>
  </r>
  <r>
    <x v="267"/>
    <s v="Zeeuws-Vlaanderen"/>
    <s v="MC33"/>
    <n v="2.1"/>
    <n v="24500"/>
    <n v="8.5000000000000006E-2"/>
    <n v="0"/>
    <n v="54501"/>
    <n v="218"/>
    <n v="2.9297458893871451E-2"/>
    <n v="0"/>
    <n v="1"/>
    <n v="0.52127659574468088"/>
    <n v="0"/>
    <n v="0"/>
    <n v="0"/>
    <x v="0"/>
    <m/>
    <n v="8.0440000000000005"/>
    <n v="-1.147"/>
    <n v="0.53700000000000003"/>
    <n v="0.10299999999999999"/>
    <m/>
    <n v="3278"/>
    <n v="103"/>
    <n v="3.1421598535692492E-2"/>
  </r>
  <r>
    <x v="268"/>
    <s v="FrieslandNoord"/>
    <s v="MC04"/>
    <n v="0.1"/>
    <n v="2300"/>
    <n v="5.5999999999999994E-2"/>
    <n v="0"/>
    <n v="4960"/>
    <n v="57"/>
    <n v="5.2316890881913304E-3"/>
    <n v="0"/>
    <n v="0"/>
    <n v="1.9524617996604415E-2"/>
    <n v="0"/>
    <n v="0"/>
    <n v="0"/>
    <x v="0"/>
    <m/>
    <n v="8.5749999999999993"/>
    <n v="10"/>
    <n v="0.51800000000000002"/>
    <n v="8.9999999999999993E-3"/>
    <m/>
    <n v="278"/>
    <n v="6"/>
    <n v="2.1582733812949641E-2"/>
  </r>
  <r>
    <x v="269"/>
    <s v="KopvanNoord-Holland"/>
    <s v="MC23"/>
    <n v="0.4"/>
    <n v="6400"/>
    <n v="6.4000000000000001E-2"/>
    <n v="0"/>
    <n v="13687"/>
    <n v="84"/>
    <n v="9.267563527653214E-3"/>
    <n v="0"/>
    <n v="0"/>
    <n v="8.6253369272237201E-2"/>
    <n v="1"/>
    <n v="0"/>
    <n v="0"/>
    <x v="0"/>
    <m/>
    <n v="7.81"/>
    <n v="-11.57"/>
    <n v="0.52800000000000002"/>
    <n v="4.7E-2"/>
    <m/>
    <n v="887"/>
    <n v="22"/>
    <n v="2.480270574971815E-2"/>
  </r>
  <r>
    <x v="270"/>
    <s v="Zuid-Holland-Noord"/>
    <s v="MC26"/>
    <n v="0.8"/>
    <n v="15900"/>
    <n v="4.9000000000000002E-2"/>
    <n v="0"/>
    <n v="37942"/>
    <n v="1340"/>
    <n v="0.19701046337817638"/>
    <n v="1"/>
    <n v="0"/>
    <n v="8.48E-2"/>
    <n v="1"/>
    <n v="0"/>
    <n v="0"/>
    <x v="0"/>
    <m/>
    <n v="8.4030000000000005"/>
    <n v="3.6840000000000002"/>
    <n v="0.43099999999999999"/>
    <n v="5.7000000000000002E-2"/>
    <m/>
    <n v="2896"/>
    <n v="54"/>
    <n v="1.8646408839779006E-2"/>
  </r>
  <r>
    <x v="271"/>
    <s v="OosterscheldeRegio"/>
    <s v="MC31"/>
    <n v="0.7"/>
    <n v="10600"/>
    <n v="6.9000000000000006E-2"/>
    <n v="0"/>
    <n v="26401"/>
    <n v="180"/>
    <n v="2.3617339312406577E-2"/>
    <n v="0"/>
    <n v="0"/>
    <n v="0.14866760168302945"/>
    <n v="1"/>
    <n v="0"/>
    <n v="0"/>
    <x v="0"/>
    <m/>
    <n v="7.6520000000000001"/>
    <n v="-21.611999999999998"/>
    <n v="0.61799999999999999"/>
    <n v="5.7000000000000002E-2"/>
    <m/>
    <n v="2139"/>
    <n v="46"/>
    <n v="2.1505376344086023E-2"/>
  </r>
  <r>
    <x v="272"/>
    <s v="Rivierenland"/>
    <s v="MC15"/>
    <n v="1.8"/>
    <n v="18300"/>
    <n v="9.9000000000000005E-2"/>
    <n v="1"/>
    <n v="42277"/>
    <n v="1289"/>
    <n v="0.18938714499252615"/>
    <n v="1"/>
    <n v="1"/>
    <n v="0.17818889970788704"/>
    <n v="1"/>
    <n v="1"/>
    <n v="1"/>
    <x v="1"/>
    <m/>
    <n v="7.7560000000000002"/>
    <n v="1.857"/>
    <n v="0.55200000000000005"/>
    <n v="0.11"/>
    <m/>
    <n v="3148"/>
    <n v="81"/>
    <n v="2.5730622617534941E-2"/>
  </r>
  <r>
    <x v="273"/>
    <s v="Midden-Brabant"/>
    <s v="MC35"/>
    <n v="11.3"/>
    <n v="99500"/>
    <n v="0.114"/>
    <n v="0"/>
    <n v="224459"/>
    <n v="1783"/>
    <n v="0.26322869955156952"/>
    <n v="1"/>
    <n v="1"/>
    <n v="0.53958785249457697"/>
    <n v="0"/>
    <n v="0"/>
    <n v="0"/>
    <x v="0"/>
    <m/>
    <n v="8.0649999999999995"/>
    <n v="3.0219999999999998"/>
    <n v="0.505"/>
    <n v="0.08"/>
    <m/>
    <n v="15175"/>
    <n v="475"/>
    <n v="3.130148270181219E-2"/>
  </r>
  <r>
    <x v="274"/>
    <s v="Twente"/>
    <s v="MC12"/>
    <n v="0.5"/>
    <n v="8200"/>
    <n v="5.7000000000000002E-2"/>
    <n v="0"/>
    <n v="21364"/>
    <n v="145"/>
    <n v="1.8385650224215247E-2"/>
    <n v="0"/>
    <n v="0"/>
    <n v="3.073463268365817E-2"/>
    <n v="0"/>
    <n v="0"/>
    <n v="0"/>
    <x v="0"/>
    <m/>
    <n v="7.8890000000000002"/>
    <n v="-8.85"/>
    <n v="0.59099999999999997"/>
    <n v="4.5999999999999999E-2"/>
    <m/>
    <n v="1906"/>
    <n v="21"/>
    <n v="1.1017838405036727E-2"/>
  </r>
  <r>
    <x v="275"/>
    <s v="Twente"/>
    <s v="MC12"/>
    <n v="1"/>
    <n v="13200"/>
    <n v="7.2000000000000008E-2"/>
    <n v="0"/>
    <n v="33718"/>
    <n v="318"/>
    <n v="4.4245142002989533E-2"/>
    <n v="0"/>
    <n v="0"/>
    <n v="4.9475262368815595E-2"/>
    <n v="0"/>
    <n v="0"/>
    <n v="0"/>
    <x v="0"/>
    <m/>
    <n v="7.3289999999999997"/>
    <n v="-39.603999999999999"/>
    <n v="0.66300000000000003"/>
    <n v="0.113"/>
    <m/>
    <n v="3187"/>
    <n v="64"/>
    <n v="2.0081581424537181E-2"/>
  </r>
  <r>
    <x v="276"/>
    <s v="Noord-enMiddenDrenthe"/>
    <s v="MC07"/>
    <n v="0.8"/>
    <n v="14300"/>
    <n v="5.7999999999999996E-2"/>
    <n v="0"/>
    <n v="34221"/>
    <n v="240"/>
    <n v="3.2585949177877431E-2"/>
    <n v="0"/>
    <n v="0"/>
    <n v="0.16863207547169812"/>
    <n v="1"/>
    <n v="0"/>
    <n v="0"/>
    <x v="0"/>
    <m/>
    <n v="8.76"/>
    <n v="0.95799999999999996"/>
    <n v="0.39400000000000002"/>
    <n v="3.3000000000000002E-2"/>
    <m/>
    <n v="2727"/>
    <n v="52"/>
    <n v="1.906857352401907E-2"/>
  </r>
  <r>
    <x v="277"/>
    <s v="Friesland-Oost('deFrieseWouden')"/>
    <s v="MC06"/>
    <n v="1"/>
    <n v="13500"/>
    <n v="7.0999999999999994E-2"/>
    <n v="0"/>
    <n v="32282"/>
    <n v="217"/>
    <n v="2.914798206278027E-2"/>
    <n v="0"/>
    <n v="0"/>
    <n v="0.12534818941504178"/>
    <n v="1"/>
    <n v="0"/>
    <n v="0"/>
    <x v="0"/>
    <m/>
    <n v="7.8"/>
    <n v="-17.059000000000001"/>
    <n v="0.52800000000000002"/>
    <n v="7.9000000000000001E-2"/>
    <m/>
    <n v="2640"/>
    <n v="50"/>
    <n v="1.893939393939394E-2"/>
  </r>
  <r>
    <x v="278"/>
    <s v="Noord-Kennemerland"/>
    <s v="MC24"/>
    <n v="0.3"/>
    <n v="5600"/>
    <n v="4.9000000000000002E-2"/>
    <n v="0"/>
    <n v="13563"/>
    <n v="708"/>
    <n v="0.10254110612855008"/>
    <n v="0"/>
    <n v="0"/>
    <n v="4.1979010494752625E-2"/>
    <n v="0"/>
    <n v="0"/>
    <n v="0"/>
    <x v="0"/>
    <m/>
    <n v="7.907"/>
    <n v="0"/>
    <n v="0.438"/>
    <n v="4.8000000000000001E-2"/>
    <m/>
    <n v="1037"/>
    <n v="10"/>
    <n v="9.643201542912247E-3"/>
  </r>
  <r>
    <x v="279"/>
    <s v="AgglomeratieAmsterdam"/>
    <s v="MC21"/>
    <n v="0.8"/>
    <n v="13100"/>
    <n v="6.4000000000000001E-2"/>
    <n v="0"/>
    <n v="31018"/>
    <n v="1712"/>
    <n v="0.25261584454409569"/>
    <n v="1"/>
    <n v="0"/>
    <n v="1.7827980402830703E-2"/>
    <n v="0"/>
    <n v="0"/>
    <n v="0"/>
    <x v="0"/>
    <m/>
    <n v="8.0839999999999996"/>
    <n v="-8.7249999999999996"/>
    <n v="0.432"/>
    <n v="6.0999999999999999E-2"/>
    <m/>
    <n v="2332"/>
    <n v="46"/>
    <n v="1.9725557461406518E-2"/>
  </r>
  <r>
    <x v="280"/>
    <s v="Flevoland"/>
    <s v="MC18"/>
    <n v="0.4"/>
    <n v="6400"/>
    <n v="5.9000000000000004E-2"/>
    <n v="0"/>
    <n v="21468"/>
    <n v="1634"/>
    <n v="0.24095665171898356"/>
    <n v="1"/>
    <n v="0"/>
    <n v="3.8438438438438437E-2"/>
    <n v="0"/>
    <n v="0"/>
    <n v="0"/>
    <x v="0"/>
    <m/>
    <n v="7.3019999999999996"/>
    <n v="-29.678999999999998"/>
    <n v="0.73499999999999999"/>
    <n v="6.9000000000000006E-2"/>
    <m/>
    <n v="2654"/>
    <n v="46"/>
    <n v="1.7332328560663149E-2"/>
  </r>
  <r>
    <x v="281"/>
    <s v="Utrecht"/>
    <s v="MC19"/>
    <n v="16.8"/>
    <n v="157500"/>
    <n v="0.106"/>
    <n v="0"/>
    <n v="361699"/>
    <n v="3857"/>
    <n v="0.57324364723467858"/>
    <n v="0"/>
    <n v="1"/>
    <n v="0.38089480048367591"/>
    <n v="1"/>
    <n v="0"/>
    <n v="0"/>
    <x v="0"/>
    <m/>
    <n v="8.6820000000000004"/>
    <n v="14.936"/>
    <n v="0.35899999999999999"/>
    <n v="5.5E-2"/>
    <m/>
    <n v="23511"/>
    <n v="511"/>
    <n v="2.1734507251924631E-2"/>
  </r>
  <r>
    <x v="282"/>
    <s v="Utrecht"/>
    <s v="MC19"/>
    <n v="1.4"/>
    <n v="21000"/>
    <n v="6.7000000000000004E-2"/>
    <n v="0"/>
    <n v="49981"/>
    <n v="379"/>
    <n v="5.3363228699551568E-2"/>
    <n v="0"/>
    <n v="0"/>
    <n v="5.078597339782346E-2"/>
    <n v="0"/>
    <n v="0"/>
    <n v="0"/>
    <x v="0"/>
    <m/>
    <n v="9.0210000000000008"/>
    <n v="29.045000000000002"/>
    <n v="0.32900000000000001"/>
    <n v="5.8999999999999997E-2"/>
    <m/>
    <n v="3657"/>
    <n v="73"/>
    <n v="1.9961717254580257E-2"/>
  </r>
  <r>
    <x v="283"/>
    <s v="GewestZuid-Limburg"/>
    <s v="MC39"/>
    <n v="0.6"/>
    <n v="4400"/>
    <n v="0.14099999999999999"/>
    <n v="0"/>
    <n v="10135"/>
    <n v="424"/>
    <n v="6.0089686098654706E-2"/>
    <n v="0"/>
    <n v="0"/>
    <n v="1.6E-2"/>
    <n v="0"/>
    <n v="0"/>
    <n v="0"/>
    <x v="0"/>
    <m/>
    <n v="7.6779999999999999"/>
    <n v="-16.949000000000002"/>
    <n v="0.45300000000000001"/>
    <n v="8.1000000000000003E-2"/>
    <m/>
    <n v="362"/>
    <n v="10"/>
    <n v="2.7624309392265192E-2"/>
  </r>
  <r>
    <x v="284"/>
    <s v="GewestZuid-Limburg"/>
    <s v="MC39"/>
    <n v="0.7"/>
    <n v="7700"/>
    <n v="9.1999999999999998E-2"/>
    <n v="0"/>
    <n v="16167"/>
    <n v="440"/>
    <n v="6.2481315396113603E-2"/>
    <n v="0"/>
    <n v="0"/>
    <n v="2.8000000000000001E-2"/>
    <n v="0"/>
    <n v="0"/>
    <n v="0"/>
    <x v="0"/>
    <m/>
    <n v="8.0489999999999995"/>
    <n v="-33.332999999999998"/>
    <n v="0.38600000000000001"/>
    <n v="5.1999999999999998E-2"/>
    <m/>
    <n v="854"/>
    <n v="12"/>
    <n v="1.405152224824356E-2"/>
  </r>
  <r>
    <x v="285"/>
    <s v="Zuidoost-Brabant"/>
    <s v="MC37"/>
    <n v="1"/>
    <n v="14300"/>
    <n v="7.2999999999999995E-2"/>
    <n v="0"/>
    <n v="31236"/>
    <n v="569"/>
    <n v="8.1763826606875936E-2"/>
    <n v="0"/>
    <n v="0"/>
    <n v="4.1341428158427292E-2"/>
    <n v="0"/>
    <n v="0"/>
    <n v="0"/>
    <x v="0"/>
    <m/>
    <n v="7.2789999999999999"/>
    <n v="-12.403"/>
    <n v="0.58299999999999996"/>
    <n v="6.5000000000000002E-2"/>
    <m/>
    <n v="2010"/>
    <n v="26"/>
    <n v="1.2935323383084577E-2"/>
  </r>
  <r>
    <x v="286"/>
    <s v="Oost-Groningen"/>
    <s v="MC01"/>
    <n v="1.4"/>
    <n v="12400"/>
    <n v="0.113"/>
    <n v="0"/>
    <n v="27466"/>
    <n v="362"/>
    <n v="5.0822122571001493E-2"/>
    <n v="0"/>
    <n v="1"/>
    <n v="0.20327868852459016"/>
    <n v="1"/>
    <n v="0"/>
    <n v="0"/>
    <x v="0"/>
    <m/>
    <n v="7.0110000000000001"/>
    <n v="-10.468999999999999"/>
    <n v="0.61"/>
    <n v="0.10100000000000001"/>
    <m/>
    <n v="2145"/>
    <n v="57"/>
    <n v="2.6573426573426574E-2"/>
  </r>
  <r>
    <x v="287"/>
    <s v="EemenVallei"/>
    <s v="MC16"/>
    <n v="2.4"/>
    <n v="28100"/>
    <n v="8.5000000000000006E-2"/>
    <n v="0"/>
    <n v="67671"/>
    <n v="3484"/>
    <n v="0.51748878923766817"/>
    <n v="0"/>
    <n v="0"/>
    <n v="0.10296812019054599"/>
    <n v="1"/>
    <n v="0"/>
    <n v="0"/>
    <x v="0"/>
    <m/>
    <n v="8.0109999999999992"/>
    <n v="-10.039999999999999"/>
    <n v="0.52600000000000002"/>
    <n v="6.0999999999999999E-2"/>
    <m/>
    <n v="5548"/>
    <n v="99"/>
    <n v="1.7844268204758471E-2"/>
  </r>
  <r>
    <x v="288"/>
    <s v="Walcheren"/>
    <s v="MC32"/>
    <n v="0.5"/>
    <n v="9400"/>
    <n v="5.0999999999999997E-2"/>
    <n v="0"/>
    <n v="21850"/>
    <n v="164"/>
    <n v="2.1225710014947684E-2"/>
    <n v="0"/>
    <n v="0"/>
    <n v="0.17803030303030304"/>
    <n v="1"/>
    <n v="0"/>
    <n v="0"/>
    <x v="0"/>
    <m/>
    <n v="7.8319999999999999"/>
    <n v="-14.212999999999999"/>
    <n v="0.52300000000000002"/>
    <n v="4.2999999999999997E-2"/>
    <m/>
    <n v="1458"/>
    <n v="22"/>
    <n v="1.5089163237311385E-2"/>
  </r>
  <r>
    <x v="289"/>
    <s v="Zuidoost-Brabant"/>
    <s v="MC37"/>
    <n v="1.2"/>
    <n v="20000"/>
    <n v="5.7999999999999996E-2"/>
    <n v="0"/>
    <n v="45822"/>
    <n v="1446"/>
    <n v="0.21285500747384156"/>
    <n v="1"/>
    <n v="0"/>
    <n v="5.7820179242555649E-2"/>
    <n v="0"/>
    <n v="0"/>
    <n v="0"/>
    <x v="0"/>
    <m/>
    <n v="8.3539999999999992"/>
    <n v="-24.114999999999998"/>
    <n v="0.46700000000000003"/>
    <n v="7.4999999999999997E-2"/>
    <m/>
    <n v="3130"/>
    <n v="56"/>
    <n v="1.7891373801916934E-2"/>
  </r>
  <r>
    <x v="290"/>
    <s v="Zuid-KennemerlandenIJmond"/>
    <s v="MC25"/>
    <n v="2.7"/>
    <n v="30500"/>
    <n v="8.8000000000000009E-2"/>
    <n v="0"/>
    <n v="68482"/>
    <n v="1521"/>
    <n v="0.22406576980568013"/>
    <n v="1"/>
    <n v="0"/>
    <n v="0.17794632438739791"/>
    <n v="1"/>
    <n v="0"/>
    <n v="0"/>
    <x v="0"/>
    <m/>
    <n v="7.8940000000000001"/>
    <n v="6.3410000000000002"/>
    <n v="0.51900000000000002"/>
    <n v="0.1"/>
    <m/>
    <n v="4785"/>
    <n v="132"/>
    <n v="2.7586206896551724E-2"/>
  </r>
  <r>
    <x v="291"/>
    <s v="GewestLimburg-Noord"/>
    <s v="MC38"/>
    <n v="5.2"/>
    <n v="46300"/>
    <n v="0.11199999999999999"/>
    <n v="0"/>
    <n v="102136"/>
    <n v="823"/>
    <n v="0.11973094170403588"/>
    <n v="1"/>
    <n v="1"/>
    <n v="0.20333772507685552"/>
    <n v="1"/>
    <n v="0"/>
    <n v="0"/>
    <x v="0"/>
    <m/>
    <n v="7.26"/>
    <n v="-8.0530000000000008"/>
    <n v="0.57099999999999995"/>
    <n v="0.1"/>
    <m/>
    <n v="6906"/>
    <n v="179"/>
    <n v="2.5919490298291339E-2"/>
  </r>
  <r>
    <x v="292"/>
    <s v="GewestLimburg-Noord"/>
    <s v="MC38"/>
    <n v="1.5"/>
    <n v="19000"/>
    <n v="0.08"/>
    <n v="0"/>
    <n v="43964"/>
    <n v="269"/>
    <n v="3.6920777279521672E-2"/>
    <n v="0"/>
    <n v="0"/>
    <n v="8.3443126921387792E-2"/>
    <n v="1"/>
    <n v="0"/>
    <n v="0"/>
    <x v="0"/>
    <m/>
    <n v="8.1069999999999993"/>
    <n v="0.26"/>
    <n v="0.54800000000000004"/>
    <n v="7.5999999999999998E-2"/>
    <m/>
    <n v="3081"/>
    <n v="51"/>
    <n v="1.6553067185978577E-2"/>
  </r>
  <r>
    <x v="293"/>
    <s v="Utrecht"/>
    <s v="MC19"/>
    <n v="1.6"/>
    <n v="23800"/>
    <n v="6.7000000000000004E-2"/>
    <n v="0"/>
    <n v="58788"/>
    <n v="402"/>
    <n v="5.6801195814648729E-2"/>
    <n v="0"/>
    <n v="0"/>
    <n v="5.7557436517533256E-2"/>
    <n v="0"/>
    <n v="0"/>
    <n v="0"/>
    <x v="0"/>
    <m/>
    <n v="7.98"/>
    <n v="-3.617"/>
    <n v="0.52700000000000002"/>
    <n v="7.0999999999999994E-2"/>
    <m/>
    <n v="4422"/>
    <n v="91"/>
    <n v="2.0578923563998191E-2"/>
  </r>
  <r>
    <x v="294"/>
    <s v="Rijnmond"/>
    <s v="MC29"/>
    <n v="3.9"/>
    <n v="33800"/>
    <n v="0.11599999999999999"/>
    <n v="0"/>
    <n v="74143"/>
    <n v="3174"/>
    <n v="0.47115097159940211"/>
    <n v="0"/>
    <n v="0"/>
    <n v="5.6979096426163181E-2"/>
    <n v="0"/>
    <n v="0"/>
    <n v="0"/>
    <x v="0"/>
    <m/>
    <n v="7.5590000000000002"/>
    <n v="5.2859999999999996"/>
    <n v="0.58099999999999996"/>
    <n v="0.08"/>
    <m/>
    <n v="5111"/>
    <n v="149"/>
    <n v="2.915280766973195E-2"/>
  </r>
  <r>
    <x v="295"/>
    <s v="FrieslandNoord"/>
    <s v="MC04"/>
    <n v="0"/>
    <n v="600"/>
    <n v="6.5000000000000002E-2"/>
    <n v="0"/>
    <n v="1195"/>
    <n v="29"/>
    <n v="1.0463378176382662E-3"/>
    <n v="0"/>
    <n v="0"/>
    <n v="5.0933786078098476E-3"/>
    <n v="0"/>
    <n v="0"/>
    <n v="0"/>
    <x v="0"/>
    <m/>
    <n v="7.5709999999999997"/>
    <n v="71.429000000000002"/>
    <n v="0.56799999999999995"/>
    <n v="0"/>
    <m/>
    <n v="74"/>
    <n v="0"/>
    <n v="0"/>
  </r>
  <r>
    <x v="296"/>
    <s v="Walcheren"/>
    <s v="MC32"/>
    <n v="2.6"/>
    <n v="21300"/>
    <n v="0.121"/>
    <n v="0"/>
    <n v="44585"/>
    <n v="1297"/>
    <n v="0.1905829596412556"/>
    <n v="1"/>
    <n v="0"/>
    <n v="0.40340909090909088"/>
    <n v="1"/>
    <n v="0"/>
    <n v="0"/>
    <x v="0"/>
    <m/>
    <n v="8.0809999999999995"/>
    <n v="-5.7439999999999998"/>
    <n v="0.58399999999999996"/>
    <n v="0.09"/>
    <m/>
    <n v="3018"/>
    <n v="93"/>
    <n v="3.0815109343936383E-2"/>
  </r>
  <r>
    <x v="297"/>
    <s v="GewestZuid-Limburg"/>
    <s v="MC39"/>
    <n v="0.3"/>
    <n v="5500"/>
    <n v="5.5999999999999994E-2"/>
    <n v="0"/>
    <n v="12426"/>
    <n v="394"/>
    <n v="5.5605381165919281E-2"/>
    <n v="0"/>
    <n v="0"/>
    <n v="0.02"/>
    <n v="0"/>
    <n v="0"/>
    <n v="0"/>
    <x v="0"/>
    <m/>
    <n v="8.3330000000000002"/>
    <n v="-25.713999999999999"/>
    <n v="0.42899999999999999"/>
    <n v="0.06"/>
    <m/>
    <n v="750"/>
    <n v="14"/>
    <n v="1.8666666666666668E-2"/>
  </r>
  <r>
    <x v="298"/>
    <s v="Rijnmond"/>
    <s v="MC29"/>
    <n v="2.2999999999999998"/>
    <n v="32299.999999999996"/>
    <n v="7.2000000000000008E-2"/>
    <n v="0"/>
    <n v="73238"/>
    <n v="637.33333333333337"/>
    <n v="9.197807673143997E-2"/>
    <n v="0"/>
    <n v="0"/>
    <n v="5.4450438300741734E-2"/>
    <n v="0"/>
    <n v="0"/>
    <n v="0"/>
    <x v="0"/>
    <m/>
    <n v="7.8803333333333327"/>
    <n v="5.708333333333333"/>
    <n v="0.51300000000000001"/>
    <n v="4.9000000000000009E-2"/>
    <m/>
    <n v="5309"/>
    <n v="127"/>
    <n v="2.392164249387832E-2"/>
  </r>
  <r>
    <x v="299"/>
    <s v="Zuid-Holland-Noord"/>
    <s v="MC26"/>
    <n v="0.7"/>
    <n v="10900"/>
    <n v="6.2E-2"/>
    <n v="0"/>
    <n v="25627"/>
    <n v="2306"/>
    <n v="0.34140508221225713"/>
    <n v="0"/>
    <n v="0"/>
    <n v="5.8133333333333335E-2"/>
    <n v="0"/>
    <n v="0"/>
    <n v="0"/>
    <x v="0"/>
    <m/>
    <n v="8.9160000000000004"/>
    <n v="28.094000000000001"/>
    <n v="0.309"/>
    <n v="3.1E-2"/>
    <m/>
    <n v="2020"/>
    <n v="33"/>
    <n v="1.6336633663366337E-2"/>
  </r>
  <r>
    <x v="300"/>
    <s v="Stedendriehoek"/>
    <s v="MC11"/>
    <n v="0.6"/>
    <n v="10200"/>
    <n v="5.9000000000000004E-2"/>
    <n v="0"/>
    <n v="24994"/>
    <n v="203"/>
    <n v="2.7055306427503738E-2"/>
    <n v="0"/>
    <n v="0"/>
    <n v="5.2120592743995914E-2"/>
    <n v="0"/>
    <n v="0"/>
    <n v="0"/>
    <x v="0"/>
    <m/>
    <n v="7.98"/>
    <n v="-11.741"/>
    <n v="0.51300000000000001"/>
    <n v="0.12"/>
    <m/>
    <n v="1935"/>
    <n v="20"/>
    <n v="1.0335917312661499E-2"/>
  </r>
  <r>
    <x v="301"/>
    <s v="Noord-Oost-Brabant"/>
    <s v="MC36"/>
    <n v="0.8"/>
    <n v="13300"/>
    <n v="5.7999999999999996E-2"/>
    <n v="0"/>
    <n v="31783"/>
    <n v="530"/>
    <n v="7.5934230194319885E-2"/>
    <n v="0"/>
    <n v="0"/>
    <n v="4.6487242222998951E-2"/>
    <n v="0"/>
    <n v="0"/>
    <n v="0"/>
    <x v="0"/>
    <m/>
    <n v="8.6720000000000006"/>
    <n v="9.7219999999999995"/>
    <n v="0.34599999999999997"/>
    <n v="4.7E-2"/>
    <m/>
    <n v="2435"/>
    <n v="32"/>
    <n v="1.3141683778234086E-2"/>
  </r>
  <r>
    <x v="302"/>
    <s v="FrieslandNoord"/>
    <s v="MC04"/>
    <n v="1.7"/>
    <n v="20100"/>
    <n v="8.5000000000000006E-2"/>
    <n v="0"/>
    <n v="46309"/>
    <n v="162"/>
    <n v="2.0926756352765322E-2"/>
    <n v="0"/>
    <n v="0"/>
    <n v="0.17062818336162988"/>
    <n v="1"/>
    <n v="0"/>
    <n v="0"/>
    <x v="0"/>
    <m/>
    <n v="7.3739999999999997"/>
    <n v="-22.41"/>
    <n v="0.61099999999999999"/>
    <n v="5.8999999999999997E-2"/>
    <m/>
    <n v="3790"/>
    <n v="95"/>
    <n v="2.5065963060686015E-2"/>
  </r>
  <r>
    <x v="303"/>
    <s v="Zuidoost-Brabant"/>
    <s v="MC37"/>
    <n v="0.4"/>
    <n v="7500"/>
    <n v="5.7000000000000002E-2"/>
    <n v="0"/>
    <n v="17626"/>
    <n v="787"/>
    <n v="0.11434977578475336"/>
    <n v="1"/>
    <n v="0"/>
    <n v="2.1682567215958369E-2"/>
    <n v="0"/>
    <n v="0"/>
    <n v="0"/>
    <x v="0"/>
    <m/>
    <n v="8.718"/>
    <n v="17.436"/>
    <n v="0.36699999999999999"/>
    <n v="0.04"/>
    <m/>
    <n v="1358"/>
    <n v="26"/>
    <n v="1.9145802650957292E-2"/>
  </r>
  <r>
    <x v="304"/>
    <s v="Midden-Brabant"/>
    <s v="MC35"/>
    <n v="1.8"/>
    <n v="21800"/>
    <n v="8.4000000000000005E-2"/>
    <n v="0"/>
    <n v="49342"/>
    <n v="765"/>
    <n v="0.11106128550074738"/>
    <n v="1"/>
    <n v="0"/>
    <n v="0.11822125813449023"/>
    <n v="1"/>
    <n v="0"/>
    <n v="0"/>
    <x v="0"/>
    <m/>
    <n v="7.9180000000000001"/>
    <n v="-2.5209999999999999"/>
    <n v="0.54200000000000004"/>
    <n v="7.9000000000000001E-2"/>
    <m/>
    <n v="3437"/>
    <n v="75"/>
    <n v="2.1821355833575792E-2"/>
  </r>
  <r>
    <x v="305"/>
    <s v="Zuid-Holland-Oost"/>
    <s v="MC27"/>
    <n v="0.8"/>
    <n v="12700"/>
    <n v="6.3E-2"/>
    <n v="0"/>
    <n v="31342"/>
    <n v="1129"/>
    <n v="0.16547085201793721"/>
    <n v="1"/>
    <n v="0"/>
    <n v="7.8298397040690512E-2"/>
    <n v="1"/>
    <n v="0"/>
    <n v="0"/>
    <x v="0"/>
    <m/>
    <n v="7.9660000000000002"/>
    <n v="-24.085000000000001"/>
    <n v="0.54600000000000004"/>
    <n v="6.0999999999999999E-2"/>
    <m/>
    <n v="2353"/>
    <n v="35"/>
    <n v="1.4874628134296642E-2"/>
  </r>
  <r>
    <x v="306"/>
    <s v="EemenVallei"/>
    <s v="MC16"/>
    <n v="1.4"/>
    <n v="15100"/>
    <n v="9.3000000000000013E-2"/>
    <n v="0"/>
    <n v="39939"/>
    <n v="1313"/>
    <n v="0.1929745889387145"/>
    <n v="1"/>
    <n v="0"/>
    <n v="5.5331623305240017E-2"/>
    <n v="0"/>
    <n v="0"/>
    <n v="0"/>
    <x v="0"/>
    <m/>
    <n v="8.5340000000000007"/>
    <n v="18.893000000000001"/>
    <n v="0.34699999999999998"/>
    <n v="6.8000000000000005E-2"/>
    <m/>
    <n v="2209"/>
    <n v="56"/>
    <n v="2.5350837483023993E-2"/>
  </r>
  <r>
    <x v="307"/>
    <s v="Haaglanden/Westland"/>
    <s v="MC28"/>
    <n v="0.9"/>
    <n v="11200"/>
    <n v="8.199999999999999E-2"/>
    <n v="0"/>
    <n v="27115"/>
    <n v="530"/>
    <n v="7.5934230194319885E-2"/>
    <n v="0"/>
    <n v="0"/>
    <n v="2.2676655193358979E-2"/>
    <n v="0"/>
    <n v="0"/>
    <n v="0"/>
    <x v="0"/>
    <m/>
    <n v="9.4909999999999997"/>
    <n v="16.105"/>
    <n v="0.21299999999999999"/>
    <n v="2.9000000000000001E-2"/>
    <m/>
    <n v="1792"/>
    <n v="29"/>
    <n v="1.6183035714285716E-2"/>
  </r>
  <r>
    <x v="308"/>
    <s v="AgglomeratieAmsterdam"/>
    <s v="MC21"/>
    <n v="0.4"/>
    <n v="7500"/>
    <n v="5.4000000000000006E-2"/>
    <n v="0"/>
    <n v="17343"/>
    <n v="334"/>
    <n v="4.663677130044843E-2"/>
    <n v="0"/>
    <n v="0"/>
    <n v="1.0206859009254219E-2"/>
    <n v="0"/>
    <n v="0"/>
    <n v="0"/>
    <x v="0"/>
    <m/>
    <n v="8.98"/>
    <n v="11.111000000000001"/>
    <n v="0.34399999999999997"/>
    <n v="0.03"/>
    <m/>
    <n v="1340"/>
    <n v="33"/>
    <n v="2.4626865671641792E-2"/>
  </r>
  <r>
    <x v="309"/>
    <s v="GewestLimburg-Noord"/>
    <s v="MC38"/>
    <n v="2"/>
    <n v="22600"/>
    <n v="8.8000000000000009E-2"/>
    <n v="0"/>
    <n v="50346"/>
    <n v="483"/>
    <n v="6.8908819133034385E-2"/>
    <n v="0"/>
    <n v="0"/>
    <n v="9.9253403601229695E-2"/>
    <n v="1"/>
    <n v="0"/>
    <n v="0"/>
    <x v="0"/>
    <m/>
    <n v="7.7649999999999997"/>
    <n v="0.47399999999999998"/>
    <n v="0.51600000000000001"/>
    <n v="8.8999999999999996E-2"/>
    <m/>
    <n v="3156"/>
    <n v="63"/>
    <n v="1.9961977186311788E-2"/>
  </r>
  <r>
    <x v="310"/>
    <s v="Rivierenland"/>
    <s v="MC15"/>
    <n v="1.1000000000000001"/>
    <n v="20600"/>
    <n v="5.2000000000000005E-2"/>
    <n v="0"/>
    <n v="51971"/>
    <n v="241"/>
    <n v="3.2735426008968609E-2"/>
    <n v="0"/>
    <n v="0"/>
    <n v="0.20058422590068159"/>
    <n v="1"/>
    <n v="0"/>
    <n v="0"/>
    <x v="0"/>
    <m/>
    <n v="7.9039999999999999"/>
    <n v="-10.169"/>
    <n v="0.53200000000000003"/>
    <n v="5.5E-2"/>
    <m/>
    <n v="4361"/>
    <n v="75"/>
    <n v="1.7197890392111902E-2"/>
  </r>
  <r>
    <x v="311"/>
    <s v="Rivierenland"/>
    <s v="MC15"/>
    <n v="0.5"/>
    <n v="8400"/>
    <n v="0.06"/>
    <n v="0"/>
    <n v="19675"/>
    <n v="258"/>
    <n v="3.5276532137518683E-2"/>
    <n v="0"/>
    <n v="0"/>
    <n v="8.1791626095423564E-2"/>
    <n v="1"/>
    <n v="0"/>
    <n v="0"/>
    <x v="0"/>
    <m/>
    <n v="7.7450000000000001"/>
    <n v="-15.217000000000001"/>
    <n v="0.54300000000000004"/>
    <n v="5.5E-2"/>
    <m/>
    <n v="1381"/>
    <n v="26"/>
    <n v="1.8826937002172341E-2"/>
  </r>
  <r>
    <x v="312"/>
    <s v="CentraalenWestelijkGroningen"/>
    <s v="MC03"/>
    <n v="1.7"/>
    <n v="26500"/>
    <n v="6.6000000000000003E-2"/>
    <n v="0"/>
    <n v="64306"/>
    <n v="177"/>
    <n v="2.3168908819133034E-2"/>
    <n v="0"/>
    <n v="0"/>
    <n v="0.16469857054070852"/>
    <n v="1"/>
    <n v="0"/>
    <n v="0"/>
    <x v="0"/>
    <m/>
    <n v="7.9850000000000003"/>
    <n v="-15.244"/>
    <n v="0.52900000000000003"/>
    <n v="6.9000000000000006E-2"/>
    <m/>
    <n v="5384"/>
    <n v="92"/>
    <n v="1.7087667161961365E-2"/>
  </r>
  <r>
    <x v="313"/>
    <s v="Zuid-WestDrenthe"/>
    <s v="MC09"/>
    <n v="0.6"/>
    <n v="8700"/>
    <n v="6.9000000000000006E-2"/>
    <n v="0"/>
    <n v="19854"/>
    <n v="71"/>
    <n v="7.3243647234678627E-3"/>
    <n v="0"/>
    <n v="0"/>
    <n v="0.14922813036020582"/>
    <n v="1"/>
    <n v="0"/>
    <n v="0"/>
    <x v="0"/>
    <m/>
    <n v="7.8639999999999999"/>
    <n v="-6.8029999999999999"/>
    <n v="0.57599999999999996"/>
    <n v="4.9000000000000002E-2"/>
    <m/>
    <n v="1301"/>
    <n v="26"/>
    <n v="1.9984627209838585E-2"/>
  </r>
  <r>
    <x v="314"/>
    <s v="Arnhem"/>
    <s v="MC41"/>
    <n v="0.6"/>
    <n v="6600"/>
    <n v="9.1999999999999998E-2"/>
    <n v="0"/>
    <n v="14944"/>
    <n v="2131"/>
    <n v="0.31524663677130044"/>
    <n v="0"/>
    <n v="0"/>
    <n v="3.5143769968051117E-2"/>
    <n v="0"/>
    <n v="0"/>
    <n v="0"/>
    <x v="0"/>
    <m/>
    <n v="7.7140000000000004"/>
    <n v="-12.782"/>
    <n v="0.57299999999999995"/>
    <n v="0.111"/>
    <m/>
    <n v="1016"/>
    <n v="28"/>
    <n v="2.7559055118110236E-2"/>
  </r>
  <r>
    <x v="315"/>
    <s v="Oost-Groningen"/>
    <s v="MC01"/>
    <n v="1.1000000000000001"/>
    <n v="11000"/>
    <n v="9.6999999999999989E-2"/>
    <n v="1"/>
    <n v="26571"/>
    <n v="96"/>
    <n v="1.1061285500747383E-2"/>
    <n v="0"/>
    <n v="0"/>
    <n v="0.18032786885245902"/>
    <n v="1"/>
    <n v="1"/>
    <n v="0"/>
    <x v="0"/>
    <m/>
    <n v="7.2409999999999997"/>
    <n v="-22.167000000000002"/>
    <n v="0.66700000000000004"/>
    <n v="9.4E-2"/>
    <m/>
    <n v="1684"/>
    <n v="54"/>
    <n v="3.2066508313539195E-2"/>
  </r>
  <r>
    <x v="316"/>
    <s v="Haaglanden/Westland"/>
    <s v="MC28"/>
    <n v="2.7"/>
    <n v="46300"/>
    <n v="5.7999999999999996E-2"/>
    <n v="0"/>
    <n v="112448"/>
    <n v="1392"/>
    <n v="0.20478325859491778"/>
    <n v="1"/>
    <n v="0"/>
    <n v="9.3743672808260778E-2"/>
    <n v="1"/>
    <n v="0"/>
    <n v="0"/>
    <x v="0"/>
    <m/>
    <n v="7.94"/>
    <n v="-1.3220000000000001"/>
    <n v="0.56999999999999995"/>
    <n v="5.1999999999999998E-2"/>
    <m/>
    <n v="8662"/>
    <n v="115"/>
    <n v="1.3276379589009466E-2"/>
  </r>
  <r>
    <x v="317"/>
    <s v="Friesland-Oost('deFrieseWouden')"/>
    <s v="MC06"/>
    <n v="1"/>
    <n v="11400"/>
    <n v="0.09"/>
    <n v="0"/>
    <n v="26278"/>
    <n v="119"/>
    <n v="1.4499252615844544E-2"/>
    <n v="0"/>
    <n v="0"/>
    <n v="0.10584958217270195"/>
    <n v="1"/>
    <n v="0"/>
    <n v="0"/>
    <x v="0"/>
    <m/>
    <n v="6.9180000000000001"/>
    <n v="-6.2750000000000004"/>
    <n v="0.65200000000000002"/>
    <n v="6.6000000000000003E-2"/>
    <m/>
    <n v="2012"/>
    <n v="58"/>
    <n v="2.8827037773359841E-2"/>
  </r>
  <r>
    <x v="318"/>
    <s v="Twente"/>
    <s v="MC12"/>
    <n v="0.5"/>
    <n v="9600"/>
    <n v="5.0999999999999997E-2"/>
    <n v="0"/>
    <n v="24643"/>
    <n v="260"/>
    <n v="3.5575485799701045E-2"/>
    <n v="0"/>
    <n v="0"/>
    <n v="3.5982008995502246E-2"/>
    <n v="0"/>
    <n v="0"/>
    <n v="0"/>
    <x v="0"/>
    <m/>
    <n v="7.7590000000000003"/>
    <n v="-15.948"/>
    <n v="0.53300000000000003"/>
    <n v="5.5E-2"/>
    <m/>
    <n v="2112"/>
    <n v="27"/>
    <n v="1.278409090909091E-2"/>
  </r>
  <r>
    <x v="319"/>
    <s v="RijkvanNijmegen"/>
    <s v="MC40"/>
    <n v="1.3"/>
    <n v="17600"/>
    <n v="7.400000000000001E-2"/>
    <n v="0"/>
    <n v="41344"/>
    <n v="626"/>
    <n v="9.028400597907324E-2"/>
    <n v="0"/>
    <n v="0"/>
    <n v="0.12121212121212122"/>
    <n v="1"/>
    <n v="0"/>
    <n v="0"/>
    <x v="0"/>
    <m/>
    <n v="8.0069999999999997"/>
    <n v="-20.196999999999999"/>
    <n v="0.48099999999999998"/>
    <n v="6.3E-2"/>
    <m/>
    <n v="3302"/>
    <n v="88"/>
    <n v="2.6650514839491216E-2"/>
  </r>
  <r>
    <x v="320"/>
    <s v="GooienVechtstreek"/>
    <s v="MC20"/>
    <n v="0.7"/>
    <n v="10600"/>
    <n v="6.3E-2"/>
    <n v="0"/>
    <n v="24494"/>
    <n v="515"/>
    <n v="7.3692077727952165E-2"/>
    <n v="0"/>
    <n v="0"/>
    <n v="9.636363636363636E-2"/>
    <n v="1"/>
    <n v="0"/>
    <n v="0"/>
    <x v="0"/>
    <m/>
    <n v="8.2829999999999995"/>
    <n v="0.39400000000000002"/>
    <n v="0.376"/>
    <n v="4.2999999999999997E-2"/>
    <m/>
    <n v="1805"/>
    <n v="33"/>
    <n v="1.8282548476454295E-2"/>
  </r>
  <r>
    <x v="321"/>
    <s v="Utrecht"/>
    <s v="MC19"/>
    <n v="0.5"/>
    <n v="10200"/>
    <n v="5.2000000000000005E-2"/>
    <n v="0"/>
    <n v="23921"/>
    <n v="503"/>
    <n v="7.1898355754857993E-2"/>
    <n v="0"/>
    <n v="0"/>
    <n v="2.4667472793228538E-2"/>
    <n v="0"/>
    <n v="0"/>
    <n v="0"/>
    <x v="0"/>
    <m/>
    <n v="8.1850000000000005"/>
    <n v="-7.2069999999999999"/>
    <n v="0.54100000000000004"/>
    <n v="7.2999999999999995E-2"/>
    <m/>
    <n v="1765"/>
    <n v="30"/>
    <n v="1.69971671388102E-2"/>
  </r>
  <r>
    <x v="322"/>
    <s v="Achterhoek"/>
    <s v="MC13"/>
    <n v="1.1000000000000001"/>
    <n v="12600"/>
    <n v="8.4000000000000005E-2"/>
    <n v="0"/>
    <n v="29185"/>
    <n v="211"/>
    <n v="2.8251121076233184E-2"/>
    <n v="0"/>
    <n v="0"/>
    <n v="9.417040358744394E-2"/>
    <n v="1"/>
    <n v="0"/>
    <n v="0"/>
    <x v="0"/>
    <m/>
    <n v="7.3010000000000002"/>
    <n v="-19.713000000000001"/>
    <n v="0.55000000000000004"/>
    <n v="7.3999999999999996E-2"/>
    <m/>
    <n v="2306"/>
    <n v="55"/>
    <n v="2.3850823937554208E-2"/>
  </r>
  <r>
    <x v="323"/>
    <s v="West-Brabant"/>
    <s v="MC34"/>
    <n v="0.6"/>
    <n v="9200"/>
    <n v="0.06"/>
    <n v="0"/>
    <n v="22112"/>
    <n v="241"/>
    <n v="3.2735426008968609E-2"/>
    <n v="0"/>
    <n v="0"/>
    <n v="2.9725363489499192E-2"/>
    <n v="0"/>
    <n v="0"/>
    <n v="0"/>
    <x v="0"/>
    <m/>
    <n v="7.6840000000000002"/>
    <n v="7.4870000000000001"/>
    <n v="0.52600000000000002"/>
    <n v="8.7999999999999995E-2"/>
    <m/>
    <n v="1338"/>
    <n v="34"/>
    <n v="2.5411061285500747E-2"/>
  </r>
  <r>
    <x v="324"/>
    <s v="Utrecht"/>
    <s v="MC19"/>
    <n v="1.3"/>
    <n v="21900"/>
    <n v="5.9000000000000004E-2"/>
    <n v="0"/>
    <n v="52882"/>
    <n v="597"/>
    <n v="8.5949177877428992E-2"/>
    <n v="0"/>
    <n v="0"/>
    <n v="5.2962515114873036E-2"/>
    <n v="0"/>
    <n v="0"/>
    <n v="0"/>
    <x v="0"/>
    <m/>
    <n v="8.0540000000000003"/>
    <n v="-18.181999999999999"/>
    <n v="0.45300000000000001"/>
    <n v="4.8000000000000001E-2"/>
    <m/>
    <n v="4404"/>
    <n v="61"/>
    <n v="1.3851044504995459E-2"/>
  </r>
  <r>
    <x v="325"/>
    <s v="Zuid-WestDrenthe"/>
    <s v="MC09"/>
    <n v="0.6"/>
    <n v="10200"/>
    <n v="6.0999999999999999E-2"/>
    <n v="0"/>
    <n v="24511"/>
    <n v="109"/>
    <n v="1.3004484304932735E-2"/>
    <n v="0"/>
    <n v="0"/>
    <n v="0.17495711835334476"/>
    <n v="1"/>
    <n v="0"/>
    <n v="0"/>
    <x v="0"/>
    <m/>
    <n v="7.726"/>
    <n v="-10.372999999999999"/>
    <n v="0.60299999999999998"/>
    <n v="7.0000000000000007E-2"/>
    <m/>
    <n v="1844"/>
    <n v="35"/>
    <n v="1.8980477223427331E-2"/>
  </r>
  <r>
    <x v="326"/>
    <s v="AgglomeratieAmsterdam"/>
    <s v="MC21"/>
    <n v="0.4"/>
    <n v="7100"/>
    <n v="6.2E-2"/>
    <n v="0"/>
    <n v="16381"/>
    <n v="425"/>
    <n v="6.023916292974589E-2"/>
    <n v="0"/>
    <n v="0"/>
    <n v="9.6624931954273265E-3"/>
    <n v="0"/>
    <n v="0"/>
    <n v="0"/>
    <x v="0"/>
    <m/>
    <n v="7.7359999999999998"/>
    <n v="-1.429"/>
    <n v="0.51"/>
    <n v="6.9000000000000006E-2"/>
    <m/>
    <n v="1172"/>
    <n v="27"/>
    <n v="2.303754266211604E-2"/>
  </r>
  <r>
    <x v="327"/>
    <s v="EemenVallei"/>
    <s v="MC16"/>
    <n v="0.2"/>
    <n v="5300"/>
    <n v="3.9E-2"/>
    <n v="0"/>
    <n v="13873"/>
    <n v="380"/>
    <n v="5.3512705530642753E-2"/>
    <n v="0"/>
    <n v="0"/>
    <n v="1.942103334554782E-2"/>
    <n v="0"/>
    <n v="0"/>
    <n v="0"/>
    <x v="0"/>
    <m/>
    <n v="7.9279999999999999"/>
    <n v="-1.3160000000000001"/>
    <n v="0.53700000000000003"/>
    <n v="5.0999999999999997E-2"/>
    <m/>
    <n v="1189"/>
    <n v="22"/>
    <n v="1.8502943650126155E-2"/>
  </r>
  <r>
    <x v="328"/>
    <s v="AgglomeratieAmsterdam"/>
    <s v="MC21"/>
    <n v="6.8"/>
    <n v="68300"/>
    <n v="0.1"/>
    <n v="1"/>
    <n v="157166"/>
    <n v="2131"/>
    <n v="0.31524663677130044"/>
    <n v="0"/>
    <n v="0"/>
    <n v="9.2950462710941748E-2"/>
    <n v="1"/>
    <n v="1"/>
    <n v="0"/>
    <x v="0"/>
    <m/>
    <n v="7.7649999999999997"/>
    <n v="-2.15"/>
    <n v="0.54200000000000004"/>
    <n v="7.8E-2"/>
    <m/>
    <n v="11700"/>
    <n v="314"/>
    <n v="2.6837606837606838E-2"/>
  </r>
  <r>
    <x v="329"/>
    <s v="Rivierenland"/>
    <s v="MC15"/>
    <n v="0.8"/>
    <n v="11900"/>
    <n v="6.4000000000000001E-2"/>
    <n v="0"/>
    <n v="29957"/>
    <n v="381"/>
    <n v="5.366218236173393E-2"/>
    <n v="0"/>
    <n v="0"/>
    <n v="0.11587147030185005"/>
    <n v="1"/>
    <n v="0"/>
    <n v="0"/>
    <x v="0"/>
    <m/>
    <n v="7.5570000000000004"/>
    <n v="-5.2789999999999999"/>
    <n v="0.55700000000000005"/>
    <n v="5.7000000000000002E-2"/>
    <m/>
    <n v="2588"/>
    <n v="47"/>
    <n v="1.8160741885625966E-2"/>
  </r>
  <r>
    <x v="330"/>
    <s v="Zuid-KennemerlandenIJmond"/>
    <s v="MC25"/>
    <n v="0.9"/>
    <n v="8300"/>
    <n v="0.114"/>
    <n v="0"/>
    <n v="17107"/>
    <n v="533"/>
    <n v="7.6382660687593418E-2"/>
    <n v="0"/>
    <n v="0"/>
    <n v="4.8424737456242706E-2"/>
    <n v="0"/>
    <n v="0"/>
    <n v="0"/>
    <x v="0"/>
    <m/>
    <n v="8.4860000000000007"/>
    <n v="14.583"/>
    <n v="0.439"/>
    <n v="5.3999999999999999E-2"/>
    <m/>
    <n v="1078"/>
    <n v="30"/>
    <n v="2.7829313543599257E-2"/>
  </r>
  <r>
    <x v="331"/>
    <s v="Noordwest-Veluwe"/>
    <s v="MC17"/>
    <n v="0.6"/>
    <n v="9700"/>
    <n v="5.7000000000000002E-2"/>
    <n v="0"/>
    <n v="23348"/>
    <n v="94"/>
    <n v="1.0762331838565023E-2"/>
    <n v="0"/>
    <n v="0"/>
    <n v="0.12034739454094293"/>
    <n v="1"/>
    <n v="0"/>
    <n v="0"/>
    <x v="0"/>
    <m/>
    <n v="8.0559999999999992"/>
    <n v="19.231000000000002"/>
    <n v="0.432"/>
    <n v="7.5999999999999998E-2"/>
    <m/>
    <n v="1863"/>
    <n v="61"/>
    <n v="3.2742887815351583E-2"/>
  </r>
  <r>
    <x v="332"/>
    <s v="Utrecht"/>
    <s v="MC19"/>
    <n v="2.6"/>
    <n v="28000"/>
    <n v="9.3000000000000013E-2"/>
    <n v="0"/>
    <n v="65987"/>
    <n v="1361"/>
    <n v="0.20014947683109119"/>
    <n v="1"/>
    <n v="0"/>
    <n v="6.7714631197097946E-2"/>
    <n v="0"/>
    <n v="0"/>
    <n v="0"/>
    <x v="0"/>
    <m/>
    <n v="9.06"/>
    <n v="12.273"/>
    <n v="0.28699999999999998"/>
    <n v="6.7000000000000004E-2"/>
    <m/>
    <n v="4961"/>
    <n v="122"/>
    <n v="2.4591816166095546E-2"/>
  </r>
  <r>
    <x v="333"/>
    <s v="Arnhem"/>
    <s v="MC41"/>
    <n v="1.7"/>
    <n v="19900"/>
    <n v="8.5000000000000006E-2"/>
    <n v="0"/>
    <n v="44645"/>
    <n v="482"/>
    <n v="6.8759342301943194E-2"/>
    <n v="0"/>
    <n v="0"/>
    <n v="0.10596379126730564"/>
    <n v="1"/>
    <n v="0"/>
    <n v="0"/>
    <x v="0"/>
    <m/>
    <n v="7.6609999999999996"/>
    <n v="-11.058999999999999"/>
    <n v="0.59"/>
    <n v="8.3000000000000004E-2"/>
    <m/>
    <n v="3148"/>
    <n v="78"/>
    <n v="2.4777636594663279E-2"/>
  </r>
  <r>
    <x v="334"/>
    <s v="Haaglanden/Westland"/>
    <s v="MC28"/>
    <n v="4.9000000000000004"/>
    <n v="54900"/>
    <n v="8.8000000000000009E-2"/>
    <n v="0"/>
    <n v="125767"/>
    <n v="3653"/>
    <n v="0.54275037369207768"/>
    <n v="0"/>
    <n v="0"/>
    <n v="0.11115610447459"/>
    <n v="1"/>
    <n v="0"/>
    <n v="0"/>
    <x v="0"/>
    <m/>
    <n v="7.7370000000000001"/>
    <n v="6.1740000000000004"/>
    <n v="0.50800000000000001"/>
    <n v="7.6999999999999999E-2"/>
    <m/>
    <n v="9808"/>
    <n v="256"/>
    <n v="2.6101141924959218E-2"/>
  </r>
  <r>
    <x v="335"/>
    <s v="Zuid-Holland-Noord"/>
    <s v="MC26"/>
    <n v="0.2"/>
    <n v="3800"/>
    <n v="4.2999999999999997E-2"/>
    <n v="0"/>
    <n v="9302"/>
    <n v="440"/>
    <n v="6.2481315396113603E-2"/>
    <n v="0"/>
    <n v="0"/>
    <n v="2.0266666666666665E-2"/>
    <n v="0"/>
    <n v="0"/>
    <n v="0"/>
    <x v="0"/>
    <m/>
    <n v="7.9160000000000004"/>
    <n v="-5.6070000000000002"/>
    <n v="0.42599999999999999"/>
    <n v="4.7E-2"/>
    <m/>
    <n v="708"/>
    <n v="8"/>
    <n v="1.1299435028248588E-2"/>
  </r>
  <r>
    <x v="336"/>
    <s v="Zuid-Holland-Oost"/>
    <s v="MC27"/>
    <n v="1"/>
    <n v="18200"/>
    <n v="5.7000000000000002E-2"/>
    <n v="0"/>
    <n v="45794"/>
    <n v="790"/>
    <n v="0.11479820627802691"/>
    <n v="1"/>
    <n v="0"/>
    <n v="0.11220715166461159"/>
    <n v="1"/>
    <n v="0"/>
    <n v="0"/>
    <x v="0"/>
    <m/>
    <n v="8.3130000000000006"/>
    <n v="3.9089999999999998"/>
    <n v="0.44800000000000001"/>
    <n v="6.5000000000000002E-2"/>
    <m/>
    <n v="3629"/>
    <n v="53"/>
    <n v="1.4604574262882336E-2"/>
  </r>
  <r>
    <x v="337"/>
    <s v="West-Brabant"/>
    <s v="MC34"/>
    <n v="0.5"/>
    <n v="9400"/>
    <n v="5.7000000000000002E-2"/>
    <n v="0"/>
    <n v="22260"/>
    <n v="185"/>
    <n v="2.4364723467862483E-2"/>
    <n v="0"/>
    <n v="0"/>
    <n v="3.0371567043618739E-2"/>
    <n v="0"/>
    <n v="0"/>
    <n v="0"/>
    <x v="0"/>
    <m/>
    <n v="8.2029999999999994"/>
    <n v="-20.93"/>
    <n v="0.505"/>
    <n v="5.8000000000000003E-2"/>
    <m/>
    <n v="1359"/>
    <n v="29"/>
    <n v="2.1339220014716703E-2"/>
  </r>
  <r>
    <x v="338"/>
    <s v="Stedendriehoek"/>
    <s v="MC11"/>
    <n v="2.4"/>
    <n v="22000"/>
    <n v="0.10800000000000001"/>
    <n v="0"/>
    <n v="48330"/>
    <n v="1181"/>
    <n v="0.17324364723467864"/>
    <n v="1"/>
    <n v="0"/>
    <n v="0.11241696474195197"/>
    <n v="1"/>
    <n v="0"/>
    <n v="0"/>
    <x v="0"/>
    <m/>
    <n v="7.9429999999999996"/>
    <n v="4.1479999999999997"/>
    <n v="0.44900000000000001"/>
    <n v="0.1"/>
    <m/>
    <n v="3784"/>
    <n v="96"/>
    <n v="2.5369978858350951E-2"/>
  </r>
  <r>
    <x v="339"/>
    <s v="IJssel-Vecht"/>
    <s v="MC10"/>
    <n v="0.5"/>
    <n v="8600"/>
    <n v="5.4000000000000006E-2"/>
    <n v="0"/>
    <n v="23012"/>
    <n v="279"/>
    <n v="3.8415545590433482E-2"/>
    <n v="0"/>
    <n v="0"/>
    <n v="4.6112600536193031E-2"/>
    <n v="0"/>
    <n v="0"/>
    <n v="0"/>
    <x v="0"/>
    <m/>
    <n v="7.4160000000000004"/>
    <n v="-24.751999999999999"/>
    <n v="0.65700000000000003"/>
    <n v="5.8000000000000003E-2"/>
    <m/>
    <n v="2284"/>
    <n v="36"/>
    <n v="1.5761821366024518E-2"/>
  </r>
  <r>
    <x v="340"/>
    <s v="Zuid-Holland-Zuid"/>
    <s v="MC30"/>
    <n v="1.9"/>
    <n v="19900"/>
    <n v="9.6999999999999989E-2"/>
    <n v="1"/>
    <n v="44789"/>
    <n v="2206"/>
    <n v="0.32645739910313903"/>
    <n v="0"/>
    <n v="0"/>
    <n v="0.10122075279755849"/>
    <n v="1"/>
    <n v="1"/>
    <n v="0"/>
    <x v="0"/>
    <m/>
    <n v="7.7789999999999999"/>
    <n v="-5.4180000000000001"/>
    <n v="0.56899999999999995"/>
    <n v="9.8000000000000004E-2"/>
    <m/>
    <n v="3269"/>
    <n v="94"/>
    <n v="2.8754970939125116E-2"/>
  </r>
  <r>
    <x v="341"/>
    <s v="IJssel-Vecht"/>
    <s v="MC10"/>
    <n v="5.9"/>
    <n v="58000"/>
    <n v="0.10199999999999999"/>
    <n v="1"/>
    <n v="130668"/>
    <n v="1181"/>
    <n v="0.17324364723467864"/>
    <n v="1"/>
    <n v="1"/>
    <n v="0.31099195710455763"/>
    <n v="1"/>
    <n v="1"/>
    <n v="1"/>
    <x v="1"/>
    <m/>
    <n v="8.2029999999999994"/>
    <n v="7.2999999999999995E-2"/>
    <n v="0.47899999999999998"/>
    <n v="8.4000000000000005E-2"/>
    <m/>
    <n v="10322"/>
    <n v="283"/>
    <n v="2.7417167215655881E-2"/>
  </r>
  <r>
    <x v="342"/>
    <m/>
    <m/>
    <m/>
    <m/>
    <m/>
    <m/>
    <m/>
    <m/>
    <n v="0.13146851516767327"/>
    <m/>
    <m/>
    <m/>
    <m/>
    <m/>
    <m/>
    <x v="2"/>
    <m/>
    <m/>
    <m/>
    <m/>
    <m/>
    <m/>
    <n v="1270087"/>
    <n v="30245"/>
    <n v="2.3813329323109363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27FC8C-07A7-4F24-9491-DBFC9B87DC8B}" name="Draaitabel8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B20:F27" firstHeaderRow="0" firstDataRow="1" firstDataCol="1" rowPageCount="1" colPageCount="1"/>
  <pivotFields count="17">
    <pivotField axis="axisRow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1"/>
        <item x="34"/>
        <item x="35"/>
        <item x="36"/>
        <item x="37"/>
        <item x="38"/>
        <item x="39"/>
        <item t="default"/>
      </items>
    </pivotField>
    <pivotField showAll="0"/>
    <pivotField showAll="0"/>
    <pivotField numFmtId="164" showAll="0"/>
    <pivotField dataField="1" numFmtId="9" showAll="0"/>
    <pivotField showAll="0"/>
    <pivotField dataField="1" numFmtId="9" showAll="0"/>
    <pivotField showAll="0"/>
    <pivotField dataField="1" numFmtId="9" showAll="0"/>
    <pivotField showAll="0"/>
    <pivotField dataField="1"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</pivotFields>
  <rowFields count="1">
    <field x="0"/>
  </rowFields>
  <rowItems count="7">
    <i>
      <x/>
    </i>
    <i>
      <x v="4"/>
    </i>
    <i>
      <x v="12"/>
    </i>
    <i>
      <x v="17"/>
    </i>
    <i>
      <x v="20"/>
    </i>
    <i>
      <x v="3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6" hier="-1"/>
  </pageFields>
  <dataFields count="4">
    <dataField name="Gemiddelde van % min hh" fld="4" subtotal="average" baseField="0" baseItem="38" numFmtId="165"/>
    <dataField name="Gemiddelde van % stedelijkheid obv bev.di" fld="6" subtotal="average" baseField="0" baseItem="38"/>
    <dataField name="Gemiddelde van % hh in contactgemeente" fld="8" subtotal="average" baseField="0" baseItem="0" numFmtId="9"/>
    <dataField name="Gemiddelde van # gemeenten" fld="10" subtotal="average" baseField="0" baseItem="0"/>
  </dataFields>
  <formats count="22">
    <format dxfId="34">
      <pivotArea type="all" dataOnly="0" outline="0" fieldPosition="0"/>
    </format>
    <format dxfId="33">
      <pivotArea field="0" type="button" dataOnly="0" labelOnly="1" outline="0" axis="axisRow" fieldPosition="0"/>
    </format>
    <format dxfId="32">
      <pivotArea dataOnly="0" labelOnly="1" fieldPosition="0">
        <references count="1">
          <reference field="0" count="1">
            <x v="13"/>
          </reference>
        </references>
      </pivotArea>
    </format>
    <format dxfId="31">
      <pivotArea dataOnly="0" labelOnly="1" grandRow="1" outline="0" fieldPosition="0"/>
    </format>
    <format dxfId="30">
      <pivotArea type="all" dataOnly="0" outline="0" fieldPosition="0"/>
    </format>
    <format dxfId="29">
      <pivotArea field="0" type="button" dataOnly="0" labelOnly="1" outline="0" axis="axisRow" fieldPosition="0"/>
    </format>
    <format dxfId="28">
      <pivotArea dataOnly="0" labelOnly="1" fieldPosition="0">
        <references count="1">
          <reference field="0" count="9">
            <x v="0"/>
            <x v="5"/>
            <x v="12"/>
            <x v="13"/>
            <x v="15"/>
            <x v="18"/>
            <x v="25"/>
            <x v="30"/>
            <x v="38"/>
          </reference>
        </references>
      </pivotArea>
    </format>
    <format dxfId="27">
      <pivotArea dataOnly="0" labelOnly="1" grandRow="1" outline="0" fieldPosition="0"/>
    </format>
    <format dxfId="26">
      <pivotArea type="all" dataOnly="0" outline="0" fieldPosition="0"/>
    </format>
    <format dxfId="25">
      <pivotArea field="0" type="button" dataOnly="0" labelOnly="1" outline="0" axis="axisRow" fieldPosition="0"/>
    </format>
    <format dxfId="24">
      <pivotArea dataOnly="0" labelOnly="1" fieldPosition="0">
        <references count="1">
          <reference field="0" count="5">
            <x v="0"/>
            <x v="12"/>
            <x v="15"/>
            <x v="18"/>
            <x v="38"/>
          </reference>
        </references>
      </pivotArea>
    </format>
    <format dxfId="23">
      <pivotArea dataOnly="0" labelOnly="1" grandRow="1" outline="0" fieldPosition="0"/>
    </format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9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7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6">
      <pivotArea field="0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2FFA2E-1184-4626-9842-6997CAB12F78}" name="Draaitabel7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N6:O7" firstHeaderRow="0" firstDataRow="1" firstDataCol="0" rowPageCount="1" colPageCount="1"/>
  <pivotFields count="17">
    <pivotField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showAll="0"/>
    <pivotField showAll="0"/>
    <pivotField numFmtId="164" showAll="0"/>
    <pivotField numFmtId="9" showAll="0"/>
    <pivotField showAll="0"/>
    <pivotField numFmtId="9" showAll="0"/>
    <pivotField showAll="0"/>
    <pivotField dataField="1" numFmtId="9"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pageFields count="1">
    <pageField fld="16" hier="-1"/>
  </pageFields>
  <dataFields count="2">
    <dataField name="Min van % hh in contactgemeente" fld="8" subtotal="min" baseField="0" baseItem="1" numFmtId="9"/>
    <dataField name="Max van % hh in contactgemeente" fld="8" subtotal="max" baseField="0" baseItem="1"/>
  </dataFields>
  <formats count="13">
    <format dxfId="47">
      <pivotArea type="all" dataOnly="0" outline="0" fieldPosition="0"/>
    </format>
    <format dxfId="46">
      <pivotArea field="0" type="button" dataOnly="0" labelOnly="1" outline="0"/>
    </format>
    <format dxfId="45">
      <pivotArea dataOnly="0" labelOnly="1" grandRow="1" outline="0" fieldPosition="0"/>
    </format>
    <format dxfId="44">
      <pivotArea type="all" dataOnly="0" outline="0" fieldPosition="0"/>
    </format>
    <format dxfId="43">
      <pivotArea field="0" type="button" dataOnly="0" labelOnly="1" outline="0"/>
    </format>
    <format dxfId="42">
      <pivotArea dataOnly="0" labelOnly="1" grandRow="1" outline="0" fieldPosition="0"/>
    </format>
    <format dxfId="41">
      <pivotArea type="all" dataOnly="0" outline="0" fieldPosition="0"/>
    </format>
    <format dxfId="40">
      <pivotArea field="0" type="button" dataOnly="0" labelOnly="1" outline="0"/>
    </format>
    <format dxfId="39">
      <pivotArea dataOnly="0" labelOnly="1" grandRow="1" outline="0" fieldPosition="0"/>
    </format>
    <format dxfId="38">
      <pivotArea outline="0" collapsedLevelsAreSubtotals="1" fieldPosition="0"/>
    </format>
    <format dxfId="37">
      <pivotArea outline="0" collapsedLevelsAreSubtotals="1" fieldPosition="0"/>
    </format>
    <format dxfId="36">
      <pivotArea grandRow="1" outline="0" collapsedLevelsAreSubtotals="1" fieldPosition="0"/>
    </format>
    <format dxfId="3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DFA993-696B-4806-894A-A4D951DD41EE}" name="Draaitabel1" cacheId="1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B21:F30" firstHeaderRow="0" firstDataRow="1" firstDataCol="1" rowPageCount="1" colPageCount="1"/>
  <pivotFields count="26">
    <pivotField axis="axisRow" showAll="0">
      <items count="3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8"/>
        <item x="39"/>
        <item x="40"/>
        <item x="41"/>
        <item x="42"/>
        <item x="43"/>
        <item x="44"/>
        <item x="45"/>
        <item x="46"/>
        <item x="47"/>
        <item m="1" x="343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37"/>
        <item x="91"/>
        <item x="240"/>
        <item x="325"/>
        <item x="61"/>
        <item x="122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7"/>
        <item x="119"/>
        <item x="120"/>
        <item x="121"/>
        <item x="123"/>
        <item m="1" x="344"/>
        <item x="124"/>
        <item x="125"/>
        <item x="126"/>
        <item x="135"/>
        <item x="128"/>
        <item x="129"/>
        <item x="130"/>
        <item x="131"/>
        <item x="132"/>
        <item x="133"/>
        <item x="134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103"/>
        <item x="195"/>
        <item x="127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m="1" x="345"/>
        <item x="310"/>
        <item x="311"/>
        <item x="312"/>
        <item x="313"/>
        <item x="314"/>
        <item x="315"/>
        <item x="316"/>
        <item x="317"/>
        <item m="1" x="346"/>
        <item x="318"/>
        <item x="319"/>
        <item x="320"/>
        <item x="321"/>
        <item x="322"/>
        <item x="323"/>
        <item x="324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dataField="1" numFmtId="9" showAll="0"/>
    <pivotField showAll="0"/>
    <pivotField showAll="0"/>
    <pivotField dataField="1" numFmtId="9" showAll="0"/>
    <pivotField showAll="0"/>
    <pivotField showAll="0"/>
    <pivotField showAll="0"/>
    <pivotField axis="axisPage" multipleItemSelectionAllowed="1" showAll="0">
      <items count="4">
        <item h="1" x="0"/>
        <item x="1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5" showAll="0"/>
  </pivotFields>
  <rowFields count="1">
    <field x="0"/>
  </rowFields>
  <rowItems count="9">
    <i>
      <x v="6"/>
    </i>
    <i>
      <x v="17"/>
    </i>
    <i>
      <x v="30"/>
    </i>
    <i>
      <x v="45"/>
    </i>
    <i>
      <x v="135"/>
    </i>
    <i>
      <x v="182"/>
    </i>
    <i>
      <x v="275"/>
    </i>
    <i>
      <x v="34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6" hier="-1"/>
  </pageFields>
  <dataFields count="4">
    <dataField name="Gemiddelde van % min hh" fld="5" subtotal="average" baseField="0" baseItem="46" numFmtId="165"/>
    <dataField name="Gemiddelde van % stedelijkheid" fld="9" subtotal="average" baseField="0" baseItem="46"/>
    <dataField name="Gemiddelde van % hh in regio" fld="12" subtotal="average" baseField="0" baseItem="6"/>
    <dataField name="Gemiddelde van totaal hh" fld="4" subtotal="average" baseField="0" baseItem="6" numFmtId="3"/>
  </dataFields>
  <formats count="13">
    <format dxfId="12">
      <pivotArea type="all" dataOnly="0" outline="0" fieldPosition="0"/>
    </format>
    <format dxfId="11">
      <pivotArea field="0" type="button" dataOnly="0" labelOnly="1" outline="0" axis="axisRow" fieldPosition="0"/>
    </format>
    <format dxfId="10">
      <pivotArea dataOnly="0" labelOnly="1" fieldPosition="0">
        <references count="1">
          <reference field="0" count="8">
            <x v="6"/>
            <x v="17"/>
            <x v="45"/>
            <x v="67"/>
            <x v="74"/>
            <x v="252"/>
            <x v="294"/>
            <x v="345"/>
          </reference>
        </references>
      </pivotArea>
    </format>
    <format dxfId="9">
      <pivotArea dataOnly="0" labelOnly="1" grandRow="1" outline="0" fieldPosition="0"/>
    </format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EF08A-3411-4045-A8D1-77FE971B7121}">
  <dimension ref="A1:D14"/>
  <sheetViews>
    <sheetView workbookViewId="0">
      <selection activeCell="D20" sqref="D20"/>
    </sheetView>
  </sheetViews>
  <sheetFormatPr defaultColWidth="0" defaultRowHeight="13.8" x14ac:dyDescent="0.25"/>
  <cols>
    <col min="1" max="2" width="8.88671875" style="12" customWidth="1"/>
    <col min="3" max="3" width="17.6640625" style="12" bestFit="1" customWidth="1"/>
    <col min="4" max="4" width="87.109375" style="12" bestFit="1" customWidth="1"/>
    <col min="5" max="16384" width="8.88671875" style="1" hidden="1"/>
  </cols>
  <sheetData>
    <row r="1" spans="1:4" s="615" customFormat="1" ht="15.6" x14ac:dyDescent="0.3">
      <c r="A1" s="615" t="s">
        <v>0</v>
      </c>
    </row>
    <row r="2" spans="1:4" s="616" customFormat="1" ht="15.6" x14ac:dyDescent="0.3">
      <c r="A2" s="616" t="s">
        <v>1</v>
      </c>
      <c r="B2" s="616" t="s">
        <v>2</v>
      </c>
      <c r="C2" s="616" t="s">
        <v>3</v>
      </c>
      <c r="D2" s="616" t="s">
        <v>4</v>
      </c>
    </row>
    <row r="3" spans="1:4" x14ac:dyDescent="0.25">
      <c r="A3" s="617">
        <v>45429</v>
      </c>
      <c r="B3" s="12" t="s">
        <v>5</v>
      </c>
    </row>
    <row r="4" spans="1:4" s="10" customFormat="1" x14ac:dyDescent="0.25">
      <c r="A4" s="619"/>
    </row>
    <row r="5" spans="1:4" x14ac:dyDescent="0.25">
      <c r="A5" s="617">
        <v>45434</v>
      </c>
      <c r="B5" s="12" t="s">
        <v>6</v>
      </c>
      <c r="C5" s="12" t="s">
        <v>7</v>
      </c>
      <c r="D5" s="12" t="s">
        <v>8</v>
      </c>
    </row>
    <row r="6" spans="1:4" x14ac:dyDescent="0.25">
      <c r="C6" s="12" t="s">
        <v>9</v>
      </c>
      <c r="D6" s="12" t="s">
        <v>10</v>
      </c>
    </row>
    <row r="7" spans="1:4" s="10" customFormat="1" x14ac:dyDescent="0.25"/>
    <row r="8" spans="1:4" x14ac:dyDescent="0.25">
      <c r="A8" s="617">
        <v>45439</v>
      </c>
      <c r="B8" s="12" t="s">
        <v>11</v>
      </c>
      <c r="C8" s="12" t="s">
        <v>12</v>
      </c>
      <c r="D8" s="618" t="s">
        <v>13</v>
      </c>
    </row>
    <row r="9" spans="1:4" x14ac:dyDescent="0.25">
      <c r="C9" s="12" t="s">
        <v>12</v>
      </c>
      <c r="D9" s="618" t="s">
        <v>14</v>
      </c>
    </row>
    <row r="10" spans="1:4" x14ac:dyDescent="0.25">
      <c r="C10" s="12" t="s">
        <v>7</v>
      </c>
      <c r="D10" s="618" t="s">
        <v>15</v>
      </c>
    </row>
    <row r="11" spans="1:4" x14ac:dyDescent="0.25">
      <c r="C11" s="12" t="s">
        <v>16</v>
      </c>
      <c r="D11" s="618" t="s">
        <v>17</v>
      </c>
    </row>
    <row r="12" spans="1:4" x14ac:dyDescent="0.25">
      <c r="C12" s="12" t="s">
        <v>18</v>
      </c>
      <c r="D12" s="618" t="s">
        <v>19</v>
      </c>
    </row>
    <row r="13" spans="1:4" x14ac:dyDescent="0.25">
      <c r="C13" s="12" t="s">
        <v>20</v>
      </c>
      <c r="D13" s="618" t="s">
        <v>21</v>
      </c>
    </row>
    <row r="14" spans="1:4" s="10" customFormat="1" x14ac:dyDescent="0.25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9EB40-245D-4ABF-A5BD-F1A36F2DAA71}">
  <sheetPr>
    <tabColor theme="7"/>
  </sheetPr>
  <dimension ref="A1:N158"/>
  <sheetViews>
    <sheetView zoomScale="110" zoomScaleNormal="110" workbookViewId="0"/>
  </sheetViews>
  <sheetFormatPr defaultColWidth="8.88671875" defaultRowHeight="13.8" x14ac:dyDescent="0.25"/>
  <cols>
    <col min="1" max="1" width="8.88671875" style="12"/>
    <col min="2" max="2" width="25.44140625" style="12" customWidth="1"/>
    <col min="3" max="3" width="15.44140625" style="12" bestFit="1" customWidth="1"/>
    <col min="4" max="5" width="8.88671875" style="12"/>
    <col min="6" max="6" width="13.6640625" style="12" customWidth="1"/>
    <col min="7" max="7" width="12.44140625" style="12" customWidth="1"/>
    <col min="8" max="16384" width="8.88671875" style="12"/>
  </cols>
  <sheetData>
    <row r="1" spans="1:14" s="146" customFormat="1" ht="15.6" x14ac:dyDescent="0.3">
      <c r="A1" s="146" t="s">
        <v>678</v>
      </c>
      <c r="B1" s="146" t="s">
        <v>679</v>
      </c>
    </row>
    <row r="2" spans="1:14" s="147" customFormat="1" x14ac:dyDescent="0.25">
      <c r="A2" s="147" t="s">
        <v>644</v>
      </c>
      <c r="B2" s="147" t="s">
        <v>680</v>
      </c>
    </row>
    <row r="3" spans="1:14" s="159" customFormat="1" x14ac:dyDescent="0.25">
      <c r="B3" s="604" t="s">
        <v>646</v>
      </c>
    </row>
    <row r="4" spans="1:14" x14ac:dyDescent="0.25">
      <c r="B4" s="10"/>
      <c r="C4" s="10" t="s">
        <v>681</v>
      </c>
      <c r="D4" s="10" t="s">
        <v>682</v>
      </c>
      <c r="E4" s="10" t="s">
        <v>32</v>
      </c>
      <c r="F4" s="10" t="s">
        <v>683</v>
      </c>
      <c r="G4" s="10" t="s">
        <v>684</v>
      </c>
      <c r="H4" s="12" t="s">
        <v>685</v>
      </c>
      <c r="I4" s="12" t="s">
        <v>686</v>
      </c>
      <c r="J4" s="12" t="s">
        <v>687</v>
      </c>
      <c r="K4" s="12" t="s">
        <v>610</v>
      </c>
      <c r="L4" s="12" t="s">
        <v>687</v>
      </c>
      <c r="M4" s="12" t="s">
        <v>688</v>
      </c>
      <c r="N4" s="12" t="s">
        <v>689</v>
      </c>
    </row>
    <row r="5" spans="1:14" x14ac:dyDescent="0.25">
      <c r="B5" s="13" t="str">
        <f>'Selectie Benchmark Regio'!$D$3</f>
        <v>Noord-Oost-Brabant</v>
      </c>
      <c r="C5" s="149">
        <f>'RMC info'!AB3/'RMC info'!X3</f>
        <v>1.7706959102902375E-2</v>
      </c>
      <c r="D5" s="149">
        <f>'RMC info'!AQ3/'RMC info'!X3</f>
        <v>3.6691952506596307E-3</v>
      </c>
      <c r="E5" s="150">
        <f>C5+D5</f>
        <v>2.1376154353562007E-2</v>
      </c>
      <c r="F5" s="144">
        <f>C5/E5</f>
        <v>0.82835101253616195</v>
      </c>
      <c r="G5" s="144">
        <f>1-F5</f>
        <v>0.17164898746383805</v>
      </c>
      <c r="H5" s="368">
        <f>'RMC info'!AL3</f>
        <v>1.4841688654353561E-3</v>
      </c>
      <c r="I5" s="368">
        <f>'RMC info'!AM3</f>
        <v>5.3594986807387864E-3</v>
      </c>
      <c r="J5" s="368">
        <f>'RMC info'!AN3</f>
        <v>1.0863291556728232E-2</v>
      </c>
      <c r="K5" s="253">
        <f>E9</f>
        <v>2.3813329323109363E-2</v>
      </c>
      <c r="L5" s="63">
        <f>J5/E5</f>
        <v>0.50819672131147531</v>
      </c>
      <c r="M5" s="63">
        <f>I5/E5</f>
        <v>0.25072324011571839</v>
      </c>
      <c r="N5" s="63">
        <f>H5/E5</f>
        <v>6.9431051108968161E-2</v>
      </c>
    </row>
    <row r="6" spans="1:14" x14ac:dyDescent="0.25">
      <c r="B6" s="12" t="s">
        <v>663</v>
      </c>
      <c r="C6" s="148">
        <f>AVERAGE(D36:D45)</f>
        <v>1.6627207871459309E-2</v>
      </c>
      <c r="D6" s="148">
        <f>AVERAGE(E36:E45)</f>
        <v>3.5373869878790195E-3</v>
      </c>
      <c r="E6" s="151">
        <f>C6+D6</f>
        <v>2.0164594859338327E-2</v>
      </c>
      <c r="F6" s="152">
        <f>C6/E6</f>
        <v>0.82457435854502992</v>
      </c>
      <c r="G6" s="152">
        <f>1-F6</f>
        <v>0.17542564145497008</v>
      </c>
      <c r="H6" s="337">
        <f>'RMC info'!AL4</f>
        <v>1.9768747801929493E-3</v>
      </c>
      <c r="I6" s="337">
        <f>'RMC info'!AM4</f>
        <v>4.8049311505753006E-3</v>
      </c>
      <c r="J6" s="337">
        <f>'RMC info'!AN4</f>
        <v>9.8454019406910582E-3</v>
      </c>
      <c r="K6" s="253">
        <f>K5</f>
        <v>2.3813329323109363E-2</v>
      </c>
      <c r="L6" s="63">
        <f>J6/E6</f>
        <v>0.48825190931776158</v>
      </c>
      <c r="M6" s="63">
        <f>I6/E6</f>
        <v>0.23828552887340121</v>
      </c>
      <c r="N6" s="63">
        <f>H6/E6</f>
        <v>9.8036920353867088E-2</v>
      </c>
    </row>
    <row r="7" spans="1:14" x14ac:dyDescent="0.25">
      <c r="B7" s="234" t="str">
        <f>'RMC info'!$M$3</f>
        <v>'s-Hertogenbosch</v>
      </c>
      <c r="C7" s="235">
        <f>'gemeenten info'!AO3</f>
        <v>2.0361990950226245E-2</v>
      </c>
      <c r="D7" s="235">
        <f>'gemeenten info'!AR3</f>
        <v>4.7134238310708896E-3</v>
      </c>
      <c r="E7" s="236">
        <f>C7+D7</f>
        <v>2.5075414781297135E-2</v>
      </c>
      <c r="F7" s="237">
        <f>C7/E7</f>
        <v>0.81203007518796988</v>
      </c>
      <c r="G7" s="237">
        <f>1-F7</f>
        <v>0.18796992481203012</v>
      </c>
      <c r="H7" s="369">
        <f>'gemeenten info'!AL3</f>
        <v>1.7911010558069381E-3</v>
      </c>
      <c r="I7" s="369">
        <f>'gemeenten info'!AM3</f>
        <v>5.938914027149321E-3</v>
      </c>
      <c r="J7" s="369">
        <f>'gemeenten info'!AN3</f>
        <v>1.2631975867269985E-2</v>
      </c>
      <c r="K7" s="253">
        <f>K6</f>
        <v>2.3813329323109363E-2</v>
      </c>
      <c r="L7" s="63">
        <f>J7/E7</f>
        <v>0.50375939849624063</v>
      </c>
      <c r="M7" s="63">
        <f>I7/E7</f>
        <v>0.23684210526315788</v>
      </c>
      <c r="N7" s="63">
        <f>H7/E7</f>
        <v>7.1428571428571425E-2</v>
      </c>
    </row>
    <row r="8" spans="1:14" x14ac:dyDescent="0.25">
      <c r="B8" s="12" t="s">
        <v>664</v>
      </c>
      <c r="C8" s="148">
        <f>AVERAGE(D75:D84)</f>
        <v>2.0109327839217112E-2</v>
      </c>
      <c r="D8" s="148">
        <f>AVERAGE(E75:E84)</f>
        <v>4.691531658645119E-3</v>
      </c>
      <c r="E8" s="151">
        <f>C8+D8</f>
        <v>2.4800859497862232E-2</v>
      </c>
      <c r="F8" s="152">
        <f>C8/E8</f>
        <v>0.81083189237657194</v>
      </c>
      <c r="G8" s="152">
        <f>1-F8</f>
        <v>0.18916810762342806</v>
      </c>
      <c r="H8" s="337">
        <f>'gemeenten info'!AL4</f>
        <v>2.5878705945757128E-3</v>
      </c>
      <c r="I8" s="337">
        <f>'gemeenten info'!AM4</f>
        <v>5.3218126090974205E-3</v>
      </c>
      <c r="J8" s="337">
        <f>'gemeenten info'!AN4</f>
        <v>1.2199644635543979E-2</v>
      </c>
      <c r="K8" s="253">
        <f>K7</f>
        <v>2.3813329323109363E-2</v>
      </c>
      <c r="L8" s="63">
        <f>J8/E8</f>
        <v>0.49190410665386641</v>
      </c>
      <c r="M8" s="63">
        <f>I8/E8</f>
        <v>0.21458178131109312</v>
      </c>
      <c r="N8" s="63">
        <f>H8/E8</f>
        <v>0.10434600441161244</v>
      </c>
    </row>
    <row r="9" spans="1:14" x14ac:dyDescent="0.25">
      <c r="B9" s="10" t="s">
        <v>665</v>
      </c>
      <c r="C9" s="33">
        <f>'RMC info'!AB51/'RMC info'!X51</f>
        <v>1.9500238960008253E-2</v>
      </c>
      <c r="D9" s="33">
        <f>'RMC info'!AQ51/'RMC info'!X51</f>
        <v>4.3130903631011103E-3</v>
      </c>
      <c r="E9" s="154">
        <f>C9+D9</f>
        <v>2.3813329323109363E-2</v>
      </c>
      <c r="F9" s="155">
        <f>C9/E9</f>
        <v>0.81887915357910401</v>
      </c>
      <c r="G9" s="155">
        <f>1-F9</f>
        <v>0.18112084642089599</v>
      </c>
      <c r="H9" s="67">
        <f>'RMC info'!AL51</f>
        <v>2.31086531867502E-3</v>
      </c>
      <c r="I9" s="67">
        <f>'RMC info'!AM51</f>
        <v>5.9271530218008685E-3</v>
      </c>
      <c r="J9" s="67">
        <f>'RMC info'!AN51</f>
        <v>1.1262220619532363E-2</v>
      </c>
      <c r="K9" s="10"/>
      <c r="L9" s="370">
        <f>J9/E9</f>
        <v>0.47293767564886757</v>
      </c>
      <c r="M9" s="370">
        <f>I9/E9</f>
        <v>0.24890064473466686</v>
      </c>
      <c r="N9" s="63">
        <f>H9/E9</f>
        <v>9.7040833195569512E-2</v>
      </c>
    </row>
    <row r="31" spans="1:2" s="147" customFormat="1" x14ac:dyDescent="0.25">
      <c r="A31" s="147" t="s">
        <v>648</v>
      </c>
      <c r="B31" s="147" t="s">
        <v>690</v>
      </c>
    </row>
    <row r="32" spans="1:2" x14ac:dyDescent="0.25">
      <c r="B32" s="604" t="s">
        <v>646</v>
      </c>
    </row>
    <row r="33" spans="1:13" x14ac:dyDescent="0.25">
      <c r="H33" s="31" t="s">
        <v>691</v>
      </c>
    </row>
    <row r="34" spans="1:13" x14ac:dyDescent="0.25">
      <c r="A34" s="10"/>
      <c r="B34" s="10"/>
      <c r="C34" s="31" t="s">
        <v>691</v>
      </c>
      <c r="D34" s="10" t="s">
        <v>681</v>
      </c>
      <c r="E34" s="10" t="s">
        <v>682</v>
      </c>
      <c r="F34" s="12" t="s">
        <v>34</v>
      </c>
      <c r="H34" s="12" t="s">
        <v>550</v>
      </c>
      <c r="I34" s="12" t="s">
        <v>549</v>
      </c>
      <c r="J34" s="12" t="s">
        <v>548</v>
      </c>
      <c r="K34" s="12" t="s">
        <v>547</v>
      </c>
      <c r="L34" s="12" t="s">
        <v>546</v>
      </c>
      <c r="M34" s="12" t="s">
        <v>504</v>
      </c>
    </row>
    <row r="35" spans="1:13" x14ac:dyDescent="0.25">
      <c r="A35" s="10" t="s">
        <v>654</v>
      </c>
      <c r="B35" s="281" t="str">
        <f>'Selectie Benchmark Regio'!D3</f>
        <v>Noord-Oost-Brabant</v>
      </c>
      <c r="C35" s="282">
        <f>'RMC info'!Z3</f>
        <v>2.1376154353562004E-2</v>
      </c>
      <c r="D35" s="293">
        <f>'RMC info'!AO3</f>
        <v>1.7706959102902375E-2</v>
      </c>
      <c r="E35" s="293">
        <f>'RMC info'!AR3</f>
        <v>3.6691952506596307E-3</v>
      </c>
      <c r="F35" s="253">
        <f>C47</f>
        <v>2.0164594859338327E-2</v>
      </c>
      <c r="H35" s="322">
        <f>'RMC info'!CZ3</f>
        <v>1.6888337841899609E-2</v>
      </c>
      <c r="I35" s="322">
        <f>'RMC info'!CY3</f>
        <v>1.7417486088878727E-2</v>
      </c>
      <c r="J35" s="322">
        <f>'RMC info'!CX3</f>
        <v>1.612151347991609E-2</v>
      </c>
      <c r="K35" s="322">
        <f>'RMC info'!CW3</f>
        <v>1.6608061664382064E-2</v>
      </c>
      <c r="L35" s="323">
        <f>'RMC info'!CV3</f>
        <v>2.0446509748459442E-2</v>
      </c>
      <c r="M35" s="323">
        <f t="shared" ref="M35:M45" si="0">C35</f>
        <v>2.1376154353562004E-2</v>
      </c>
    </row>
    <row r="36" spans="1:13" x14ac:dyDescent="0.25">
      <c r="A36" s="43">
        <v>1</v>
      </c>
      <c r="B36" s="12" t="str">
        <f>IF(OR('Selectie Benchmark Regio'!B21="Eindtotaal",'Selectie Benchmark Regio'!B21=0),"",'Selectie Benchmark Regio'!B21)</f>
        <v>Achterhoek</v>
      </c>
      <c r="C36" s="271">
        <f>IFERROR(VLOOKUP($B36,'RMC info'!$A$10:$AR$49,'RMC info'!$Z$1,FALSE),"")</f>
        <v>1.9864240203223252E-2</v>
      </c>
      <c r="D36" s="271">
        <f>IFERROR(VLOOKUP($B36,'RMC info'!$A$10:$AR$49,'RMC info'!$AO$1,FALSE),"")</f>
        <v>1.5783117478032731E-2</v>
      </c>
      <c r="E36" s="271">
        <f>IFERROR(VLOOKUP($B36,'RMC info'!$A$10:$AR$49,'RMC info'!$AR$1,FALSE),"")</f>
        <v>4.0811227251905217E-3</v>
      </c>
      <c r="F36" s="253">
        <f t="shared" ref="F36:F45" si="1">F35</f>
        <v>2.0164594859338327E-2</v>
      </c>
      <c r="H36" s="303">
        <f>IFERROR(VLOOKUP($B36,'RMC info'!$A$10:$CZ$49,'RMC info'!$CZ$1,FALSE),"")</f>
        <v>1.3958600476277706E-2</v>
      </c>
      <c r="I36" s="303">
        <f>IFERROR(VLOOKUP($B36,'RMC info'!$A$10:$CZ$49,'RMC info'!$CY$1,FALSE),"")</f>
        <v>1.4721736867541545E-2</v>
      </c>
      <c r="J36" s="303">
        <f>IFERROR(VLOOKUP($B36,'RMC info'!$A$10:$CZ$49,'RMC info'!$CX$1,FALSE),"")</f>
        <v>1.2013729977116704E-2</v>
      </c>
      <c r="K36" s="303">
        <f>IFERROR(VLOOKUP($B36,'RMC info'!$A$10:$CZ$49,'RMC info'!$CW$1,FALSE),"")</f>
        <v>1.4492753623188406E-2</v>
      </c>
      <c r="L36" s="303">
        <f>IFERROR(VLOOKUP($B36,'RMC info'!$A$10:$CZ$49,'RMC info'!$CV$1,FALSE),"")</f>
        <v>1.8013319425499479E-2</v>
      </c>
      <c r="M36" s="151">
        <f t="shared" si="0"/>
        <v>1.9864240203223252E-2</v>
      </c>
    </row>
    <row r="37" spans="1:13" x14ac:dyDescent="0.25">
      <c r="A37" s="43">
        <v>2</v>
      </c>
      <c r="B37" s="12" t="str">
        <f>IF(OR('Selectie Benchmark Regio'!B22="Eindtotaal",'Selectie Benchmark Regio'!B22=0),"",'Selectie Benchmark Regio'!B22)</f>
        <v>EemenVallei</v>
      </c>
      <c r="C37" s="271">
        <f>IFERROR(VLOOKUP(B37,'RMC info'!$A$10:$AR$49,'RMC info'!$Z$1,FALSE),"")</f>
        <v>1.9537428130175092E-2</v>
      </c>
      <c r="D37" s="271">
        <f>IFERROR(VLOOKUP($B37,'RMC info'!$A$10:$AR$49,'RMC info'!$AO$1,FALSE),"")</f>
        <v>1.583462032264667E-2</v>
      </c>
      <c r="E37" s="271">
        <f>IFERROR(VLOOKUP($B37,'RMC info'!$A$10:$AR$49,'RMC info'!$AR$1,FALSE),"")</f>
        <v>3.7028078075284224E-3</v>
      </c>
      <c r="F37" s="253">
        <f t="shared" si="1"/>
        <v>2.0164594859338327E-2</v>
      </c>
      <c r="H37" s="303">
        <f>IFERROR(VLOOKUP($B37,'RMC info'!$A$10:$CZ$49,'RMC info'!$CZ$1,FALSE),"")</f>
        <v>1.6355603642593093E-2</v>
      </c>
      <c r="I37" s="303">
        <f>IFERROR(VLOOKUP($B37,'RMC info'!$A$10:$CZ$49,'RMC info'!$CY$1,FALSE),"")</f>
        <v>1.7489340174893401E-2</v>
      </c>
      <c r="J37" s="303">
        <f>IFERROR(VLOOKUP($B37,'RMC info'!$A$10:$CZ$49,'RMC info'!$CX$1,FALSE),"")</f>
        <v>1.568470468357655E-2</v>
      </c>
      <c r="K37" s="303">
        <f>IFERROR(VLOOKUP($B37,'RMC info'!$A$10:$CZ$49,'RMC info'!$CW$1,FALSE),"")</f>
        <v>1.58287632288476E-2</v>
      </c>
      <c r="L37" s="303">
        <f>IFERROR(VLOOKUP($B37,'RMC info'!$A$10:$CZ$49,'RMC info'!$CV$1,FALSE),"")</f>
        <v>2.0499207314825057E-2</v>
      </c>
      <c r="M37" s="151">
        <f t="shared" si="0"/>
        <v>1.9537428130175092E-2</v>
      </c>
    </row>
    <row r="38" spans="1:13" x14ac:dyDescent="0.25">
      <c r="A38" s="43">
        <v>3</v>
      </c>
      <c r="B38" s="12" t="str">
        <f>IF(OR('Selectie Benchmark Regio'!B23="Eindtotaal",'Selectie Benchmark Regio'!B23=0),"",'Selectie Benchmark Regio'!B23)</f>
        <v>IJssel-Vecht</v>
      </c>
      <c r="C38" s="271">
        <f>IFERROR(VLOOKUP(B38,'RMC info'!$A$10:$AR$49,'RMC info'!$Z$1,FALSE),"")</f>
        <v>2.044816443290777E-2</v>
      </c>
      <c r="D38" s="271">
        <f>IFERROR(VLOOKUP($B38,'RMC info'!$A$10:$AR$49,'RMC info'!$AO$1,FALSE),"")</f>
        <v>1.7455104094930337E-2</v>
      </c>
      <c r="E38" s="271">
        <f>IFERROR(VLOOKUP($B38,'RMC info'!$A$10:$AR$49,'RMC info'!$AR$1,FALSE),"")</f>
        <v>2.993060337977433E-3</v>
      </c>
      <c r="F38" s="253">
        <f t="shared" si="1"/>
        <v>2.0164594859338327E-2</v>
      </c>
      <c r="H38" s="303">
        <f>IFERROR(VLOOKUP($B38,'RMC info'!$A$10:$CZ$49,'RMC info'!$CZ$1,FALSE),"")</f>
        <v>1.5195821149183974E-2</v>
      </c>
      <c r="I38" s="303">
        <f>IFERROR(VLOOKUP($B38,'RMC info'!$A$10:$CZ$49,'RMC info'!$CY$1,FALSE),"")</f>
        <v>1.6211197269693091E-2</v>
      </c>
      <c r="J38" s="303">
        <f>IFERROR(VLOOKUP($B38,'RMC info'!$A$10:$CZ$49,'RMC info'!$CX$1,FALSE),"")</f>
        <v>1.4390126703927569E-2</v>
      </c>
      <c r="K38" s="303">
        <f>IFERROR(VLOOKUP($B38,'RMC info'!$A$10:$CZ$49,'RMC info'!$CW$1,FALSE),"")</f>
        <v>1.6929993577392423E-2</v>
      </c>
      <c r="L38" s="303">
        <f>IFERROR(VLOOKUP($B38,'RMC info'!$A$10:$CZ$49,'RMC info'!$CV$1,FALSE),"")</f>
        <v>1.9468148960045929E-2</v>
      </c>
      <c r="M38" s="151">
        <f t="shared" si="0"/>
        <v>2.044816443290777E-2</v>
      </c>
    </row>
    <row r="39" spans="1:13" x14ac:dyDescent="0.25">
      <c r="A39" s="43">
        <v>4</v>
      </c>
      <c r="B39" s="12" t="str">
        <f>IF(OR('Selectie Benchmark Regio'!B24="Eindtotaal",'Selectie Benchmark Regio'!B24=0),"",'Selectie Benchmark Regio'!B24)</f>
        <v>Noord-Kennemerland</v>
      </c>
      <c r="C39" s="271">
        <f>IFERROR(VLOOKUP(B39,'RMC info'!$A$10:$AR$49,'RMC info'!$Z$1,FALSE),"")</f>
        <v>2.3138202649480844E-2</v>
      </c>
      <c r="D39" s="271">
        <f>IFERROR(VLOOKUP($B39,'RMC info'!$A$10:$AR$49,'RMC info'!$AO$1,FALSE),"")</f>
        <v>1.8752237737200143E-2</v>
      </c>
      <c r="E39" s="271">
        <f>IFERROR(VLOOKUP($B39,'RMC info'!$A$10:$AR$49,'RMC info'!$AR$1,FALSE),"")</f>
        <v>4.3859649122807015E-3</v>
      </c>
      <c r="F39" s="253">
        <f t="shared" si="1"/>
        <v>2.0164594859338327E-2</v>
      </c>
      <c r="H39" s="303">
        <f>IFERROR(VLOOKUP($B39,'RMC info'!$A$10:$CZ$49,'RMC info'!$CZ$1,FALSE),"")</f>
        <v>1.4865755229780927E-2</v>
      </c>
      <c r="I39" s="303">
        <f>IFERROR(VLOOKUP($B39,'RMC info'!$A$10:$CZ$49,'RMC info'!$CY$1,FALSE),"")</f>
        <v>1.8691203168839744E-2</v>
      </c>
      <c r="J39" s="303">
        <f>IFERROR(VLOOKUP($B39,'RMC info'!$A$10:$CZ$49,'RMC info'!$CX$1,FALSE),"")</f>
        <v>1.866002448600498E-2</v>
      </c>
      <c r="K39" s="303">
        <f>IFERROR(VLOOKUP($B39,'RMC info'!$A$10:$CZ$49,'RMC info'!$CW$1,FALSE),"")</f>
        <v>1.7953476328168832E-2</v>
      </c>
      <c r="L39" s="303">
        <f>IFERROR(VLOOKUP($B39,'RMC info'!$A$10:$CZ$49,'RMC info'!$CV$1,FALSE),"")</f>
        <v>2.357684385818835E-2</v>
      </c>
      <c r="M39" s="151">
        <f t="shared" si="0"/>
        <v>2.3138202649480844E-2</v>
      </c>
    </row>
    <row r="40" spans="1:13" x14ac:dyDescent="0.25">
      <c r="A40" s="43">
        <v>5</v>
      </c>
      <c r="B40" s="12" t="str">
        <f>IF(OR('Selectie Benchmark Regio'!B25="Eindtotaal",'Selectie Benchmark Regio'!B25=0),"",'Selectie Benchmark Regio'!B25)</f>
        <v>OosterscheldeRegio</v>
      </c>
      <c r="C40" s="271">
        <f>IFERROR(VLOOKUP(B40,'RMC info'!$A$10:$AR$49,'RMC info'!$Z$1,FALSE),"")</f>
        <v>2.0488885372992642E-2</v>
      </c>
      <c r="D40" s="271">
        <f>IFERROR(VLOOKUP($B40,'RMC info'!$A$10:$AR$49,'RMC info'!$AO$1,FALSE),"")</f>
        <v>1.6929040424017088E-2</v>
      </c>
      <c r="E40" s="271">
        <f>IFERROR(VLOOKUP($B40,'RMC info'!$A$10:$AR$49,'RMC info'!$AR$1,FALSE),"")</f>
        <v>3.5598449489755556E-3</v>
      </c>
      <c r="F40" s="253">
        <f t="shared" si="1"/>
        <v>2.0164594859338327E-2</v>
      </c>
      <c r="H40" s="303">
        <f>IFERROR(VLOOKUP($B40,'RMC info'!$A$10:$CZ$49,'RMC info'!$CZ$1,FALSE),"")</f>
        <v>1.4432840150855816E-2</v>
      </c>
      <c r="I40" s="303">
        <f>IFERROR(VLOOKUP($B40,'RMC info'!$A$10:$CZ$49,'RMC info'!$CY$1,FALSE),"")</f>
        <v>1.417915958939517E-2</v>
      </c>
      <c r="J40" s="303">
        <f>IFERROR(VLOOKUP($B40,'RMC info'!$A$10:$CZ$49,'RMC info'!$CX$1,FALSE),"")</f>
        <v>1.4960510328068043E-2</v>
      </c>
      <c r="K40" s="303">
        <f>IFERROR(VLOOKUP($B40,'RMC info'!$A$10:$CZ$49,'RMC info'!$CW$1,FALSE),"")</f>
        <v>1.5701136978884679E-2</v>
      </c>
      <c r="L40" s="303">
        <f>IFERROR(VLOOKUP($B40,'RMC info'!$A$10:$CZ$49,'RMC info'!$CV$1,FALSE),"")</f>
        <v>2.1462577070163115E-2</v>
      </c>
      <c r="M40" s="151">
        <f t="shared" si="0"/>
        <v>2.0488885372992642E-2</v>
      </c>
    </row>
    <row r="41" spans="1:13" x14ac:dyDescent="0.25">
      <c r="A41" s="43">
        <v>6</v>
      </c>
      <c r="B41" s="12" t="str">
        <f>IF(OR('Selectie Benchmark Regio'!B26="Eindtotaal",'Selectie Benchmark Regio'!B26=0),"",'Selectie Benchmark Regio'!B26)</f>
        <v>Zuid-Holland-Oost</v>
      </c>
      <c r="C41" s="271">
        <f>IFERROR(VLOOKUP(B41,'RMC info'!$A$10:$AR$49,'RMC info'!$Z$1,FALSE),"")</f>
        <v>1.7510648367250355E-2</v>
      </c>
      <c r="D41" s="271">
        <f>IFERROR(VLOOKUP($B41,'RMC info'!$A$10:$AR$49,'RMC info'!$AO$1,FALSE),"")</f>
        <v>1.5009127171928876E-2</v>
      </c>
      <c r="E41" s="271">
        <f>IFERROR(VLOOKUP($B41,'RMC info'!$A$10:$AR$49,'RMC info'!$AR$1,FALSE),"")</f>
        <v>2.5015211953214791E-3</v>
      </c>
      <c r="F41" s="253">
        <f t="shared" si="1"/>
        <v>2.0164594859338327E-2</v>
      </c>
      <c r="H41" s="303">
        <f>IFERROR(VLOOKUP($B41,'RMC info'!$A$10:$CZ$49,'RMC info'!$CZ$1,FALSE),"")</f>
        <v>1.6167471819645732E-2</v>
      </c>
      <c r="I41" s="303">
        <f>IFERROR(VLOOKUP($B41,'RMC info'!$A$10:$CZ$49,'RMC info'!$CY$1,FALSE),"")</f>
        <v>1.838713876594637E-2</v>
      </c>
      <c r="J41" s="303">
        <f>IFERROR(VLOOKUP($B41,'RMC info'!$A$10:$CZ$49,'RMC info'!$CX$1,FALSE),"")</f>
        <v>1.4209062003179651E-2</v>
      </c>
      <c r="K41" s="303">
        <f>IFERROR(VLOOKUP($B41,'RMC info'!$A$10:$CZ$49,'RMC info'!$CW$1,FALSE),"")</f>
        <v>1.7234495608198029E-2</v>
      </c>
      <c r="L41" s="303">
        <f>IFERROR(VLOOKUP($B41,'RMC info'!$A$10:$CZ$49,'RMC info'!$CV$1,FALSE),"")</f>
        <v>1.9526269878547945E-2</v>
      </c>
      <c r="M41" s="151">
        <f t="shared" si="0"/>
        <v>1.7510648367250355E-2</v>
      </c>
    </row>
    <row r="42" spans="1:13" x14ac:dyDescent="0.25">
      <c r="A42" s="43">
        <v>7</v>
      </c>
      <c r="B42" s="12" t="str">
        <f>IF(OR('Selectie Benchmark Regio'!B27="Eindtotaal",'Selectie Benchmark Regio'!B27=0),"",'Selectie Benchmark Regio'!B27)</f>
        <v/>
      </c>
      <c r="C42" s="271" t="str">
        <f>IFERROR(VLOOKUP(B42,'RMC info'!$A$10:$AR$49,'RMC info'!$Z$1,FALSE),"")</f>
        <v/>
      </c>
      <c r="D42" s="271" t="str">
        <f>IFERROR(VLOOKUP($B42,'RMC info'!$A$10:$AR$49,'RMC info'!$AO$1,FALSE),"")</f>
        <v/>
      </c>
      <c r="E42" s="271" t="str">
        <f>IFERROR(VLOOKUP($B42,'RMC info'!$A$10:$AR$49,'RMC info'!$AR$1,FALSE),"")</f>
        <v/>
      </c>
      <c r="F42" s="253">
        <f t="shared" si="1"/>
        <v>2.0164594859338327E-2</v>
      </c>
      <c r="H42" s="303" t="str">
        <f>IFERROR(VLOOKUP($B42,'RMC info'!$A$10:$CZ$49,'RMC info'!$CZ$1,FALSE),"")</f>
        <v/>
      </c>
      <c r="I42" s="303"/>
      <c r="J42" s="303"/>
      <c r="K42" s="303"/>
      <c r="L42" s="303" t="str">
        <f>IFERROR(VLOOKUP($B42,'RMC info'!$A$10:$CZ$49,'RMC info'!$CV$1,FALSE),"")</f>
        <v/>
      </c>
      <c r="M42" s="151" t="str">
        <f t="shared" si="0"/>
        <v/>
      </c>
    </row>
    <row r="43" spans="1:13" x14ac:dyDescent="0.25">
      <c r="A43" s="43">
        <v>8</v>
      </c>
      <c r="B43" s="12" t="str">
        <f>IF(OR('Selectie Benchmark Regio'!B28="Eindtotaal",'Selectie Benchmark Regio'!B28=0),"",'Selectie Benchmark Regio'!B28)</f>
        <v/>
      </c>
      <c r="C43" s="271" t="str">
        <f>IFERROR(VLOOKUP(B43,'RMC info'!$A$10:$AR$49,'RMC info'!$Z$1,FALSE),"")</f>
        <v/>
      </c>
      <c r="D43" s="271" t="str">
        <f>IFERROR(VLOOKUP($B43,'RMC info'!$A$10:$AR$49,'RMC info'!$AO$1,FALSE),"")</f>
        <v/>
      </c>
      <c r="E43" s="271" t="str">
        <f>IFERROR(VLOOKUP($B43,'RMC info'!$A$10:$AR$49,'RMC info'!$AR$1,FALSE),"")</f>
        <v/>
      </c>
      <c r="F43" s="253">
        <f t="shared" si="1"/>
        <v>2.0164594859338327E-2</v>
      </c>
      <c r="H43" s="303" t="str">
        <f>IFERROR(VLOOKUP($B43,'RMC info'!$A$10:$CZ$49,'RMC info'!$CZ$1,FALSE),"")</f>
        <v/>
      </c>
      <c r="I43" s="303"/>
      <c r="J43" s="303"/>
      <c r="K43" s="303"/>
      <c r="L43" s="303" t="str">
        <f>IFERROR(VLOOKUP($B43,'RMC info'!$A$10:$CZ$49,'RMC info'!$CV$1,FALSE),"")</f>
        <v/>
      </c>
      <c r="M43" s="151" t="str">
        <f t="shared" si="0"/>
        <v/>
      </c>
    </row>
    <row r="44" spans="1:13" x14ac:dyDescent="0.25">
      <c r="A44" s="43">
        <v>9</v>
      </c>
      <c r="B44" s="12" t="str">
        <f>IF(OR('Selectie Benchmark Regio'!B29="Eindtotaal",'Selectie Benchmark Regio'!B29=0),"",'Selectie Benchmark Regio'!B29)</f>
        <v/>
      </c>
      <c r="C44" s="271" t="str">
        <f>IFERROR(VLOOKUP(B44,'RMC info'!$A$10:$AR$49,'RMC info'!$Z$1,FALSE),"")</f>
        <v/>
      </c>
      <c r="D44" s="271" t="str">
        <f>IFERROR(VLOOKUP($B44,'RMC info'!$A$10:$AR$49,'RMC info'!$AO$1,FALSE),"")</f>
        <v/>
      </c>
      <c r="E44" s="271" t="str">
        <f>IFERROR(VLOOKUP($B44,'RMC info'!$A$10:$AR$49,'RMC info'!$AR$1,FALSE),"")</f>
        <v/>
      </c>
      <c r="F44" s="253">
        <f t="shared" si="1"/>
        <v>2.0164594859338327E-2</v>
      </c>
      <c r="H44" s="303" t="str">
        <f>IFERROR(VLOOKUP($B44,'RMC info'!$A$10:$CZ$49,'RMC info'!$CZ$1,FALSE),"")</f>
        <v/>
      </c>
      <c r="I44" s="303"/>
      <c r="J44" s="303"/>
      <c r="K44" s="303"/>
      <c r="L44" s="303" t="str">
        <f>IFERROR(VLOOKUP($B44,'RMC info'!$A$10:$CZ$49,'RMC info'!$CV$1,FALSE),"")</f>
        <v/>
      </c>
      <c r="M44" s="151" t="str">
        <f t="shared" si="0"/>
        <v/>
      </c>
    </row>
    <row r="45" spans="1:13" x14ac:dyDescent="0.25">
      <c r="A45" s="43">
        <v>10</v>
      </c>
      <c r="B45" s="12" t="str">
        <f>IF(OR('Selectie Benchmark Regio'!B30="Eindtotaal",'Selectie Benchmark Regio'!B30=0),"",'Selectie Benchmark Regio'!B30)</f>
        <v/>
      </c>
      <c r="C45" s="271" t="str">
        <f>IFERROR(VLOOKUP(B45,'RMC info'!$A$10:$AR$49,'RMC info'!$Z$1,FALSE),"")</f>
        <v/>
      </c>
      <c r="D45" s="271" t="str">
        <f>IFERROR(VLOOKUP($B45,'RMC info'!$A$10:$AR$49,'RMC info'!$AO$1,FALSE),"")</f>
        <v/>
      </c>
      <c r="E45" s="271" t="str">
        <f>IFERROR(VLOOKUP($B45,'RMC info'!$A$10:$AR$49,'RMC info'!$AR$1,FALSE),"")</f>
        <v/>
      </c>
      <c r="F45" s="253">
        <f t="shared" si="1"/>
        <v>2.0164594859338327E-2</v>
      </c>
      <c r="H45" s="303" t="str">
        <f>IFERROR(VLOOKUP($B45,'RMC info'!$A$10:$CZ$49,'RMC info'!$CZ$1,FALSE),"")</f>
        <v/>
      </c>
      <c r="I45" s="303"/>
      <c r="J45" s="303"/>
      <c r="K45" s="303"/>
      <c r="L45" s="303" t="str">
        <f>IFERROR(VLOOKUP($B45,'RMC info'!$A$10:$CZ$49,'RMC info'!$CV$1,FALSE),"")</f>
        <v/>
      </c>
      <c r="M45" s="151" t="str">
        <f t="shared" si="0"/>
        <v/>
      </c>
    </row>
    <row r="46" spans="1:13" x14ac:dyDescent="0.25">
      <c r="A46" s="10"/>
      <c r="B46" s="10" t="s">
        <v>692</v>
      </c>
      <c r="C46" s="270">
        <f>AVERAGE(C35:C45)</f>
        <v>2.0337674787084564E-2</v>
      </c>
      <c r="D46" s="270">
        <f>AVERAGE(D35:D45)</f>
        <v>1.6781458047379745E-2</v>
      </c>
      <c r="E46" s="270">
        <f>AVERAGE(E35:E45)</f>
        <v>3.5562167397048213E-3</v>
      </c>
      <c r="H46" s="270">
        <f t="shared" ref="H46:M46" si="2">AVERAGE(H35:H45)</f>
        <v>1.5409204330033838E-2</v>
      </c>
      <c r="I46" s="270">
        <f t="shared" si="2"/>
        <v>1.6728180275026861E-2</v>
      </c>
      <c r="J46" s="270">
        <f t="shared" si="2"/>
        <v>1.5148524523112798E-2</v>
      </c>
      <c r="K46" s="270">
        <f t="shared" si="2"/>
        <v>1.6392668715580292E-2</v>
      </c>
      <c r="L46" s="270">
        <f t="shared" si="2"/>
        <v>2.0427553750818474E-2</v>
      </c>
      <c r="M46" s="270">
        <f t="shared" si="2"/>
        <v>2.0337674787084564E-2</v>
      </c>
    </row>
    <row r="47" spans="1:13" x14ac:dyDescent="0.25">
      <c r="A47" s="10" t="s">
        <v>654</v>
      </c>
      <c r="B47" s="10" t="s">
        <v>693</v>
      </c>
      <c r="C47" s="270">
        <f>'RMC info'!Z4</f>
        <v>2.0164594859338327E-2</v>
      </c>
      <c r="D47" s="33">
        <f>'RMC info'!AO4</f>
        <v>1.6627207871459309E-2</v>
      </c>
      <c r="E47" s="33">
        <f>'RMC info'!AR4</f>
        <v>3.5373869878790195E-3</v>
      </c>
      <c r="H47" s="290">
        <f t="shared" ref="H47:M47" si="3">AVERAGE(H36:H45)</f>
        <v>1.5162682078056206E-2</v>
      </c>
      <c r="I47" s="290">
        <f t="shared" si="3"/>
        <v>1.6613295972718222E-2</v>
      </c>
      <c r="J47" s="290">
        <f t="shared" si="3"/>
        <v>1.4986359696978915E-2</v>
      </c>
      <c r="K47" s="290">
        <f t="shared" si="3"/>
        <v>1.6356769890779995E-2</v>
      </c>
      <c r="L47" s="290">
        <f t="shared" si="3"/>
        <v>2.0424394417878314E-2</v>
      </c>
      <c r="M47" s="290">
        <f t="shared" si="3"/>
        <v>2.0164594859338327E-2</v>
      </c>
    </row>
    <row r="70" spans="1:13" s="147" customFormat="1" x14ac:dyDescent="0.25">
      <c r="A70" s="147" t="s">
        <v>648</v>
      </c>
      <c r="B70" s="147" t="s">
        <v>694</v>
      </c>
    </row>
    <row r="71" spans="1:13" x14ac:dyDescent="0.25">
      <c r="B71" s="604" t="s">
        <v>646</v>
      </c>
    </row>
    <row r="72" spans="1:13" x14ac:dyDescent="0.25">
      <c r="H72" s="31" t="s">
        <v>691</v>
      </c>
    </row>
    <row r="73" spans="1:13" x14ac:dyDescent="0.25">
      <c r="A73" s="10"/>
      <c r="B73" s="10"/>
      <c r="C73" s="31" t="s">
        <v>691</v>
      </c>
      <c r="D73" s="10" t="s">
        <v>681</v>
      </c>
      <c r="E73" s="10" t="s">
        <v>682</v>
      </c>
      <c r="F73" s="12" t="s">
        <v>34</v>
      </c>
      <c r="H73" s="12" t="s">
        <v>550</v>
      </c>
      <c r="I73" s="12" t="s">
        <v>549</v>
      </c>
      <c r="J73" s="12" t="s">
        <v>548</v>
      </c>
      <c r="K73" s="12" t="s">
        <v>547</v>
      </c>
      <c r="L73" s="12" t="s">
        <v>546</v>
      </c>
      <c r="M73" s="12" t="s">
        <v>504</v>
      </c>
    </row>
    <row r="74" spans="1:13" x14ac:dyDescent="0.25">
      <c r="A74" s="10" t="s">
        <v>654</v>
      </c>
      <c r="B74" s="281" t="str">
        <f>'gemeenten info'!A3</f>
        <v>'s-Hertogenbosch</v>
      </c>
      <c r="C74" s="282">
        <f>'gemeenten info'!Z3</f>
        <v>2.5075414781297135E-2</v>
      </c>
      <c r="D74" s="293">
        <f>'gemeenten info'!AO3</f>
        <v>2.0361990950226245E-2</v>
      </c>
      <c r="E74" s="293">
        <f>'gemeenten info'!AR3</f>
        <v>4.7134238310708896E-3</v>
      </c>
      <c r="F74" s="253">
        <f>C86</f>
        <v>2.4800859497862232E-2</v>
      </c>
      <c r="H74" s="322">
        <f>'gemeenten info'!DC3</f>
        <v>2.2256400977110288E-2</v>
      </c>
      <c r="I74" s="322">
        <f>'gemeenten info'!DB3</f>
        <v>2.2157909016912364E-2</v>
      </c>
      <c r="J74" s="322">
        <f>'gemeenten info'!DA3</f>
        <v>2.1095111437219115E-2</v>
      </c>
      <c r="K74" s="322">
        <f>'gemeenten info'!CZ3</f>
        <v>2.1425244527247322E-2</v>
      </c>
      <c r="L74" s="322">
        <f>'gemeenten info'!CY3</f>
        <v>2.5864492549901603E-2</v>
      </c>
      <c r="M74" s="323">
        <f>C74</f>
        <v>2.5075414781297135E-2</v>
      </c>
    </row>
    <row r="75" spans="1:13" x14ac:dyDescent="0.25">
      <c r="A75" s="43">
        <v>1</v>
      </c>
      <c r="B75" s="12" t="str">
        <f>IF(OR('Selectie Benchmark Gemeenten'!B22="Eindtotaal",'Selectie Benchmark Gemeenten'!B22=0),"",'Selectie Benchmark Gemeenten'!B22)</f>
        <v>Alkmaar</v>
      </c>
      <c r="C75" s="271">
        <f>IFERROR(VLOOKUP($B75,'gemeenten info'!$A$9:$CT$350,'gemeenten info'!$Z$1,FALSE),"")</f>
        <v>2.5790565059616383E-2</v>
      </c>
      <c r="D75" s="148">
        <f>IFERROR(VLOOKUP($B75,'gemeenten info'!$A$9:$CT$350,'gemeenten info'!$AO$1,FALSE),"")</f>
        <v>2.2161741835147745E-2</v>
      </c>
      <c r="E75" s="148">
        <f>IFERROR(VLOOKUP($B75,'gemeenten info'!$A$9:$CT$350,'gemeenten info'!$AR$1,FALSE),"")</f>
        <v>3.6288232244686366E-3</v>
      </c>
      <c r="F75" s="253">
        <f t="shared" ref="F75:F84" si="4">F74</f>
        <v>2.4800859497862232E-2</v>
      </c>
      <c r="H75" s="303">
        <f>IFERROR(VLOOKUP($B75,'gemeenten info'!$A$9:$DC$350,'gemeenten info'!$DC$1,FALSE),"")</f>
        <v>1.9952906184161606E-2</v>
      </c>
      <c r="I75" s="303">
        <f>IFERROR(VLOOKUP($B75,'gemeenten info'!$A$9:$DC$350,'gemeenten info'!$DB$1,FALSE),"")</f>
        <v>2.0848754009375772E-2</v>
      </c>
      <c r="J75" s="303">
        <f>IFERROR(VLOOKUP($B75,'gemeenten info'!$A$9:$DC$350,'gemeenten info'!$DA$1,FALSE),"")</f>
        <v>2.3800576224477014E-2</v>
      </c>
      <c r="K75" s="303">
        <f>IFERROR(VLOOKUP($B75,'gemeenten info'!$A$9:$DC$350,'gemeenten info'!$CZ$1,FALSE),"")</f>
        <v>2.1454868604798782E-2</v>
      </c>
      <c r="L75" s="303">
        <f>IFERROR(VLOOKUP($B75,'gemeenten info'!$A$9:$DC$350,'gemeenten info'!$CY$1,FALSE),"")</f>
        <v>2.8685361461281193E-2</v>
      </c>
      <c r="M75" s="151">
        <f t="shared" ref="M75:M84" si="5">C75</f>
        <v>2.5790565059616383E-2</v>
      </c>
    </row>
    <row r="76" spans="1:13" x14ac:dyDescent="0.25">
      <c r="A76" s="43">
        <v>2</v>
      </c>
      <c r="B76" s="12" t="str">
        <f>IF(OR('Selectie Benchmark Gemeenten'!B23="Eindtotaal",'Selectie Benchmark Gemeenten'!B23=0),"",'Selectie Benchmark Gemeenten'!B23)</f>
        <v>Assen</v>
      </c>
      <c r="C76" s="271">
        <f>IFERROR(VLOOKUP($B76,'gemeenten info'!$A$9:$CT$350,'gemeenten info'!$Z$1,FALSE),"")</f>
        <v>2.8008298755186723E-2</v>
      </c>
      <c r="D76" s="148">
        <f>IFERROR(VLOOKUP($B76,'gemeenten info'!$A$9:$CT$350,'gemeenten info'!$AO$1,FALSE),"")</f>
        <v>2.3340248962655602E-2</v>
      </c>
      <c r="E76" s="148">
        <f>IFERROR(VLOOKUP($B76,'gemeenten info'!$A$9:$CT$350,'gemeenten info'!$AR$1,FALSE),"")</f>
        <v>4.6680497925311202E-3</v>
      </c>
      <c r="F76" s="253">
        <f t="shared" si="4"/>
        <v>2.4800859497862232E-2</v>
      </c>
      <c r="H76" s="303">
        <f>IFERROR(VLOOKUP($B76,'gemeenten info'!$A$9:$DC$350,'gemeenten info'!$DC$1,FALSE),"")</f>
        <v>1.3781788351107466E-2</v>
      </c>
      <c r="I76" s="303">
        <f>IFERROR(VLOOKUP($B76,'gemeenten info'!$A$9:$DC$350,'gemeenten info'!$DB$1,FALSE),"")</f>
        <v>1.9675356615838663E-2</v>
      </c>
      <c r="J76" s="303">
        <f>IFERROR(VLOOKUP($B76,'gemeenten info'!$A$9:$DC$350,'gemeenten info'!$DA$1,FALSE),"")</f>
        <v>1.795212765957447E-2</v>
      </c>
      <c r="K76" s="303">
        <f>IFERROR(VLOOKUP($B76,'gemeenten info'!$A$9:$DC$350,'gemeenten info'!$CZ$1,FALSE),"")</f>
        <v>2.158880080958003E-2</v>
      </c>
      <c r="L76" s="303">
        <f>IFERROR(VLOOKUP($B76,'gemeenten info'!$A$9:$DC$350,'gemeenten info'!$CY$1,FALSE),"")</f>
        <v>2.2641509433962263E-2</v>
      </c>
      <c r="M76" s="151">
        <f t="shared" si="5"/>
        <v>2.8008298755186723E-2</v>
      </c>
    </row>
    <row r="77" spans="1:13" x14ac:dyDescent="0.25">
      <c r="A77" s="43">
        <v>3</v>
      </c>
      <c r="B77" s="12" t="str">
        <f>IF(OR('Selectie Benchmark Gemeenten'!B24="Eindtotaal",'Selectie Benchmark Gemeenten'!B24=0),"",'Selectie Benchmark Gemeenten'!B24)</f>
        <v>Bergen op Zoom</v>
      </c>
      <c r="C77" s="271">
        <f>IFERROR(VLOOKUP($B77,'gemeenten info'!$A$9:$CT$350,'gemeenten info'!$Z$1,FALSE),"")</f>
        <v>2.2408376963350785E-2</v>
      </c>
      <c r="D77" s="148">
        <f>IFERROR(VLOOKUP($B77,'gemeenten info'!$A$9:$CT$350,'gemeenten info'!$AO$1,FALSE),"")</f>
        <v>1.8848167539267015E-2</v>
      </c>
      <c r="E77" s="148">
        <f>IFERROR(VLOOKUP($B77,'gemeenten info'!$A$9:$CT$350,'gemeenten info'!$AR$1,FALSE),"")</f>
        <v>3.5602094240837698E-3</v>
      </c>
      <c r="F77" s="253">
        <f t="shared" si="4"/>
        <v>2.4800859497862232E-2</v>
      </c>
      <c r="H77" s="303">
        <f>IFERROR(VLOOKUP($B77,'gemeenten info'!$A$9:$DC$350,'gemeenten info'!$DC$1,FALSE),"")</f>
        <v>2.0514805496419587E-2</v>
      </c>
      <c r="I77" s="303">
        <f>IFERROR(VLOOKUP($B77,'gemeenten info'!$A$9:$DC$350,'gemeenten info'!$DB$1,FALSE),"")</f>
        <v>2.472260073973136E-2</v>
      </c>
      <c r="J77" s="303">
        <f>IFERROR(VLOOKUP($B77,'gemeenten info'!$A$9:$DC$350,'gemeenten info'!$DA$1,FALSE),"")</f>
        <v>2.0048115477145148E-2</v>
      </c>
      <c r="K77" s="303">
        <f>IFERROR(VLOOKUP($B77,'gemeenten info'!$A$9:$DC$350,'gemeenten info'!$CZ$1,FALSE),"")</f>
        <v>2.0143884892086329E-2</v>
      </c>
      <c r="L77" s="303">
        <f>IFERROR(VLOOKUP($B77,'gemeenten info'!$A$9:$DC$350,'gemeenten info'!$CY$1,FALSE),"")</f>
        <v>3.1455592105263157E-2</v>
      </c>
      <c r="M77" s="151">
        <f t="shared" si="5"/>
        <v>2.2408376963350785E-2</v>
      </c>
    </row>
    <row r="78" spans="1:13" x14ac:dyDescent="0.25">
      <c r="A78" s="43">
        <v>4</v>
      </c>
      <c r="B78" s="12" t="str">
        <f>IF(OR('Selectie Benchmark Gemeenten'!B25="Eindtotaal",'Selectie Benchmark Gemeenten'!B25=0),"",'Selectie Benchmark Gemeenten'!B25)</f>
        <v>Breda</v>
      </c>
      <c r="C78" s="271">
        <f>IFERROR(VLOOKUP($B78,'gemeenten info'!$A$9:$CT$350,'gemeenten info'!$Z$1,FALSE),"")</f>
        <v>2.4233837894265902E-2</v>
      </c>
      <c r="D78" s="148">
        <f>IFERROR(VLOOKUP($B78,'gemeenten info'!$A$9:$CT$350,'gemeenten info'!$AO$1,FALSE),"")</f>
        <v>1.938707031541272E-2</v>
      </c>
      <c r="E78" s="148">
        <f>IFERROR(VLOOKUP($B78,'gemeenten info'!$A$9:$CT$350,'gemeenten info'!$AR$1,FALSE),"")</f>
        <v>4.8467675788531799E-3</v>
      </c>
      <c r="F78" s="253">
        <f t="shared" si="4"/>
        <v>2.4800859497862232E-2</v>
      </c>
      <c r="H78" s="303">
        <f>IFERROR(VLOOKUP($B78,'gemeenten info'!$A$9:$DC$350,'gemeenten info'!$DC$1,FALSE),"")</f>
        <v>1.9473913675337885E-2</v>
      </c>
      <c r="I78" s="303">
        <f>IFERROR(VLOOKUP($B78,'gemeenten info'!$A$9:$DC$350,'gemeenten info'!$DB$1,FALSE),"")</f>
        <v>2.1955799508883433E-2</v>
      </c>
      <c r="J78" s="303">
        <f>IFERROR(VLOOKUP($B78,'gemeenten info'!$A$9:$DC$350,'gemeenten info'!$DA$1,FALSE),"")</f>
        <v>2.0112220359979595E-2</v>
      </c>
      <c r="K78" s="303">
        <f>IFERROR(VLOOKUP($B78,'gemeenten info'!$A$9:$DC$350,'gemeenten info'!$CZ$1,FALSE),"")</f>
        <v>2.1086542685605506E-2</v>
      </c>
      <c r="L78" s="303">
        <f>IFERROR(VLOOKUP($B78,'gemeenten info'!$A$9:$DC$350,'gemeenten info'!$CY$1,FALSE),"")</f>
        <v>2.3432879952690715E-2</v>
      </c>
      <c r="M78" s="151">
        <f t="shared" si="5"/>
        <v>2.4233837894265902E-2</v>
      </c>
    </row>
    <row r="79" spans="1:13" x14ac:dyDescent="0.25">
      <c r="A79" s="43">
        <v>5</v>
      </c>
      <c r="B79" s="12" t="str">
        <f>IF(OR('Selectie Benchmark Gemeenten'!B26="Eindtotaal",'Selectie Benchmark Gemeenten'!B26=0),"",'Selectie Benchmark Gemeenten'!B26)</f>
        <v>Hilversum</v>
      </c>
      <c r="C79" s="271">
        <f>IFERROR(VLOOKUP($B79,'gemeenten info'!$A$9:$CT$350,'gemeenten info'!$Z$1,FALSE),"")</f>
        <v>2.2160664819944598E-2</v>
      </c>
      <c r="D79" s="148">
        <f>IFERROR(VLOOKUP($B79,'gemeenten info'!$A$9:$CT$350,'gemeenten info'!$AO$1,FALSE),"")</f>
        <v>1.6466605109264388E-2</v>
      </c>
      <c r="E79" s="148">
        <f>IFERROR(VLOOKUP($B79,'gemeenten info'!$A$9:$CT$350,'gemeenten info'!$AR$1,FALSE),"")</f>
        <v>5.6940597106802096E-3</v>
      </c>
      <c r="F79" s="253">
        <f t="shared" si="4"/>
        <v>2.4800859497862232E-2</v>
      </c>
      <c r="H79" s="303">
        <f>IFERROR(VLOOKUP($B79,'gemeenten info'!$A$9:$DC$350,'gemeenten info'!$DC$1,FALSE),"")</f>
        <v>2.1624868598888722E-2</v>
      </c>
      <c r="I79" s="303">
        <f>IFERROR(VLOOKUP($B79,'gemeenten info'!$A$9:$DC$350,'gemeenten info'!$DB$1,FALSE),"")</f>
        <v>2.1052631578947368E-2</v>
      </c>
      <c r="J79" s="303">
        <f>IFERROR(VLOOKUP($B79,'gemeenten info'!$A$9:$DC$350,'gemeenten info'!$DA$1,FALSE),"")</f>
        <v>1.3939393939393939E-2</v>
      </c>
      <c r="K79" s="303">
        <f>IFERROR(VLOOKUP($B79,'gemeenten info'!$A$9:$DC$350,'gemeenten info'!$CZ$1,FALSE),"")</f>
        <v>1.8223583460949464E-2</v>
      </c>
      <c r="L79" s="303">
        <f>IFERROR(VLOOKUP($B79,'gemeenten info'!$A$9:$DC$350,'gemeenten info'!$CY$1,FALSE),"")</f>
        <v>2.5417121472009981E-2</v>
      </c>
      <c r="M79" s="151">
        <f t="shared" si="5"/>
        <v>2.2160664819944598E-2</v>
      </c>
    </row>
    <row r="80" spans="1:13" x14ac:dyDescent="0.25">
      <c r="A80" s="43">
        <v>6</v>
      </c>
      <c r="B80" s="12" t="str">
        <f>IF(OR('Selectie Benchmark Gemeenten'!B27="Eindtotaal",'Selectie Benchmark Gemeenten'!B27=0),"",'Selectie Benchmark Gemeenten'!B27)</f>
        <v>Middelburg (Z.)</v>
      </c>
      <c r="C80" s="271">
        <f>IFERROR(VLOOKUP($B80,'gemeenten info'!$A$9:$CT$350,'gemeenten info'!$Z$1,FALSE),"")</f>
        <v>2.2657342657342656E-2</v>
      </c>
      <c r="D80" s="148">
        <f>IFERROR(VLOOKUP($B80,'gemeenten info'!$A$9:$CT$350,'gemeenten info'!$AO$1,FALSE),"")</f>
        <v>1.8181818181818181E-2</v>
      </c>
      <c r="E80" s="148">
        <f>IFERROR(VLOOKUP($B80,'gemeenten info'!$A$9:$CT$350,'gemeenten info'!$AR$1,FALSE),"")</f>
        <v>4.4755244755244755E-3</v>
      </c>
      <c r="F80" s="253">
        <f t="shared" si="4"/>
        <v>2.4800859497862232E-2</v>
      </c>
      <c r="H80" s="303">
        <f>IFERROR(VLOOKUP($B80,'gemeenten info'!$A$9:$DC$350,'gemeenten info'!$DC$1,FALSE),"")</f>
        <v>1.9667943805874839E-2</v>
      </c>
      <c r="I80" s="303">
        <f>IFERROR(VLOOKUP($B80,'gemeenten info'!$A$9:$DC$350,'gemeenten info'!$DB$1,FALSE),"")</f>
        <v>1.9494204425711276E-2</v>
      </c>
      <c r="J80" s="303">
        <f>IFERROR(VLOOKUP($B80,'gemeenten info'!$A$9:$DC$350,'gemeenten info'!$DA$1,FALSE),"")</f>
        <v>1.9128586609989374E-2</v>
      </c>
      <c r="K80" s="303">
        <f>IFERROR(VLOOKUP($B80,'gemeenten info'!$A$9:$DC$350,'gemeenten info'!$CZ$1,FALSE),"")</f>
        <v>2.0385974449578691E-2</v>
      </c>
      <c r="L80" s="303">
        <f>IFERROR(VLOOKUP($B80,'gemeenten info'!$A$9:$DC$350,'gemeenten info'!$CY$1,FALSE),"")</f>
        <v>2.5923883066740209E-2</v>
      </c>
      <c r="M80" s="151">
        <f t="shared" si="5"/>
        <v>2.2657342657342656E-2</v>
      </c>
    </row>
    <row r="81" spans="1:13" x14ac:dyDescent="0.25">
      <c r="A81" s="43">
        <v>7</v>
      </c>
      <c r="B81" s="12" t="str">
        <f>IF(OR('Selectie Benchmark Gemeenten'!B28="Eindtotaal",'Selectie Benchmark Gemeenten'!B28=0),"",'Selectie Benchmark Gemeenten'!B28)</f>
        <v>Tiel</v>
      </c>
      <c r="C81" s="271">
        <f>IFERROR(VLOOKUP($B81,'gemeenten info'!$A$9:$CT$350,'gemeenten info'!$Z$1,FALSE),"")</f>
        <v>2.5730622617534941E-2</v>
      </c>
      <c r="D81" s="148">
        <f>IFERROR(VLOOKUP($B81,'gemeenten info'!$A$9:$CT$350,'gemeenten info'!$AO$1,FALSE),"")</f>
        <v>2.0012706480304957E-2</v>
      </c>
      <c r="E81" s="148">
        <f>IFERROR(VLOOKUP($B81,'gemeenten info'!$A$9:$CT$350,'gemeenten info'!$AR$1,FALSE),"")</f>
        <v>5.7179161372299869E-3</v>
      </c>
      <c r="F81" s="253">
        <f t="shared" si="4"/>
        <v>2.4800859497862232E-2</v>
      </c>
      <c r="H81" s="303">
        <f>IFERROR(VLOOKUP($B81,'gemeenten info'!$A$9:$DC$350,'gemeenten info'!$DC$1,FALSE),"")</f>
        <v>2.3955283470854405E-2</v>
      </c>
      <c r="I81" s="303">
        <f>IFERROR(VLOOKUP($B81,'gemeenten info'!$A$9:$DC$350,'gemeenten info'!$DB$1,FALSE),"")</f>
        <v>2.1075984470327231E-2</v>
      </c>
      <c r="J81" s="303">
        <f>IFERROR(VLOOKUP($B81,'gemeenten info'!$A$9:$DC$350,'gemeenten info'!$DA$1,FALSE),"")</f>
        <v>1.7508610792192882E-2</v>
      </c>
      <c r="K81" s="303">
        <f>IFERROR(VLOOKUP($B81,'gemeenten info'!$A$9:$DC$350,'gemeenten info'!$CZ$1,FALSE),"")</f>
        <v>2.1295474711623779E-2</v>
      </c>
      <c r="L81" s="303">
        <f>IFERROR(VLOOKUP($B81,'gemeenten info'!$A$9:$DC$350,'gemeenten info'!$CY$1,FALSE),"")</f>
        <v>2.578883495145631E-2</v>
      </c>
      <c r="M81" s="151">
        <f t="shared" si="5"/>
        <v>2.5730622617534941E-2</v>
      </c>
    </row>
    <row r="82" spans="1:13" x14ac:dyDescent="0.25">
      <c r="A82" s="43">
        <v>8</v>
      </c>
      <c r="B82" s="12" t="str">
        <f>IF(OR('Selectie Benchmark Gemeenten'!B29="Eindtotaal",'Selectie Benchmark Gemeenten'!B29=0),"",'Selectie Benchmark Gemeenten'!B29)</f>
        <v>Zwolle</v>
      </c>
      <c r="C82" s="271">
        <f>IFERROR(VLOOKUP($B82,'gemeenten info'!$A$9:$CT$350,'gemeenten info'!$Z$1,FALSE),"")</f>
        <v>2.7417167215655881E-2</v>
      </c>
      <c r="D82" s="148">
        <f>IFERROR(VLOOKUP($B82,'gemeenten info'!$A$9:$CT$350,'gemeenten info'!$AO$1,FALSE),"")</f>
        <v>2.2476264289866304E-2</v>
      </c>
      <c r="E82" s="148">
        <f>IFERROR(VLOOKUP($B82,'gemeenten info'!$A$9:$CT$350,'gemeenten info'!$AR$1,FALSE),"")</f>
        <v>4.9409029257895757E-3</v>
      </c>
      <c r="F82" s="253">
        <f t="shared" si="4"/>
        <v>2.4800859497862232E-2</v>
      </c>
      <c r="H82" s="303">
        <f>IFERROR(VLOOKUP($B82,'gemeenten info'!$A$9:$DC$350,'gemeenten info'!$DC$1,FALSE),"")</f>
        <v>2.2304111714507371E-2</v>
      </c>
      <c r="I82" s="303">
        <f>IFERROR(VLOOKUP($B82,'gemeenten info'!$A$9:$DC$350,'gemeenten info'!$DB$1,FALSE),"")</f>
        <v>2.349669128224801E-2</v>
      </c>
      <c r="J82" s="303">
        <f>IFERROR(VLOOKUP($B82,'gemeenten info'!$A$9:$DC$350,'gemeenten info'!$DA$1,FALSE),"")</f>
        <v>2.0427644138984347E-2</v>
      </c>
      <c r="K82" s="303">
        <f>IFERROR(VLOOKUP($B82,'gemeenten info'!$A$9:$DC$350,'gemeenten info'!$CZ$1,FALSE),"")</f>
        <v>2.3431594860166289E-2</v>
      </c>
      <c r="L82" s="303">
        <f>IFERROR(VLOOKUP($B82,'gemeenten info'!$A$9:$DC$350,'gemeenten info'!$CY$1,FALSE),"")</f>
        <v>2.6758409785932722E-2</v>
      </c>
      <c r="M82" s="151">
        <f t="shared" si="5"/>
        <v>2.7417167215655881E-2</v>
      </c>
    </row>
    <row r="83" spans="1:13" x14ac:dyDescent="0.25">
      <c r="A83" s="43">
        <v>9</v>
      </c>
      <c r="B83" s="12" t="str">
        <f>IF(OR('Selectie Benchmark Gemeenten'!B30="Eindtotaal",'Selectie Benchmark Gemeenten'!B30=0),"",'Selectie Benchmark Gemeenten'!B30)</f>
        <v/>
      </c>
      <c r="C83" s="271" t="str">
        <f>IFERROR(VLOOKUP($B83,'gemeenten info'!$A$9:$CT$350,'gemeenten info'!$Z$1,FALSE),"")</f>
        <v/>
      </c>
      <c r="D83" s="148" t="str">
        <f>IFERROR(VLOOKUP($B83,'gemeenten info'!$A$9:$CT$350,'gemeenten info'!$AO$1,FALSE),"")</f>
        <v/>
      </c>
      <c r="E83" s="148" t="str">
        <f>IFERROR(VLOOKUP($B83,'gemeenten info'!$A$9:$CT$350,'gemeenten info'!$AR$1,FALSE),"")</f>
        <v/>
      </c>
      <c r="F83" s="253">
        <f t="shared" si="4"/>
        <v>2.4800859497862232E-2</v>
      </c>
      <c r="H83" s="303" t="str">
        <f>IFERROR(VLOOKUP($B83,'gemeenten info'!$A$9:$DC$350,'gemeenten info'!$DC$1,FALSE),"")</f>
        <v/>
      </c>
      <c r="I83" s="303" t="str">
        <f>IFERROR(VLOOKUP($B83,'gemeenten info'!$A$9:$DC$350,'gemeenten info'!$DB$1,FALSE),"")</f>
        <v/>
      </c>
      <c r="J83" s="303" t="str">
        <f>IFERROR(VLOOKUP($B83,'gemeenten info'!$A$9:$DC$350,'gemeenten info'!$DA$1,FALSE),"")</f>
        <v/>
      </c>
      <c r="K83" s="303" t="str">
        <f>IFERROR(VLOOKUP($B83,'gemeenten info'!$A$9:$DC$350,'gemeenten info'!$CZ$1,FALSE),"")</f>
        <v/>
      </c>
      <c r="L83" s="303" t="str">
        <f>IFERROR(VLOOKUP($B83,'gemeenten info'!$A$9:$DC$350,'gemeenten info'!$CY$1,FALSE),"")</f>
        <v/>
      </c>
      <c r="M83" s="151" t="str">
        <f t="shared" si="5"/>
        <v/>
      </c>
    </row>
    <row r="84" spans="1:13" x14ac:dyDescent="0.25">
      <c r="A84" s="43">
        <v>10</v>
      </c>
      <c r="B84" s="12" t="str">
        <f>IF(OR('Selectie Benchmark Gemeenten'!B31="Eindtotaal",'Selectie Benchmark Gemeenten'!B31=0),"",'Selectie Benchmark Gemeenten'!B31)</f>
        <v/>
      </c>
      <c r="C84" s="271" t="str">
        <f>IFERROR(VLOOKUP($B84,'gemeenten info'!$A$9:$CT$350,'gemeenten info'!$Z$1,FALSE),"")</f>
        <v/>
      </c>
      <c r="D84" s="148" t="str">
        <f>IFERROR(VLOOKUP($B84,'gemeenten info'!$A$9:$CT$350,'gemeenten info'!$AO$1,FALSE),"")</f>
        <v/>
      </c>
      <c r="E84" s="148" t="str">
        <f>IFERROR(VLOOKUP($B84,'gemeenten info'!$A$9:$CT$350,'gemeenten info'!$AR$1,FALSE),"")</f>
        <v/>
      </c>
      <c r="F84" s="253">
        <f t="shared" si="4"/>
        <v>2.4800859497862232E-2</v>
      </c>
      <c r="H84" s="303" t="str">
        <f>IFERROR(VLOOKUP($B84,'gemeenten info'!$A$9:$DC$350,'gemeenten info'!$DC$1,FALSE),"")</f>
        <v/>
      </c>
      <c r="I84" s="303" t="str">
        <f>IFERROR(VLOOKUP($B84,'gemeenten info'!$A$9:$DC$350,'gemeenten info'!$DB$1,FALSE),"")</f>
        <v/>
      </c>
      <c r="J84" s="303" t="str">
        <f>IFERROR(VLOOKUP($B84,'gemeenten info'!$A$9:$DC$350,'gemeenten info'!$DA$1,FALSE),"")</f>
        <v/>
      </c>
      <c r="K84" s="303" t="str">
        <f>IFERROR(VLOOKUP($B84,'gemeenten info'!$A$9:$DC$350,'gemeenten info'!$CZ$1,FALSE),"")</f>
        <v/>
      </c>
      <c r="L84" s="303" t="str">
        <f>IFERROR(VLOOKUP($B84,'gemeenten info'!$A$9:$DC$350,'gemeenten info'!$CY$1,FALSE),"")</f>
        <v/>
      </c>
      <c r="M84" s="151" t="str">
        <f t="shared" si="5"/>
        <v/>
      </c>
    </row>
    <row r="85" spans="1:13" x14ac:dyDescent="0.25">
      <c r="A85" s="10"/>
      <c r="B85" s="10" t="s">
        <v>692</v>
      </c>
      <c r="C85" s="270">
        <f>AVERAGE(C74:C84)</f>
        <v>2.4831365640466112E-2</v>
      </c>
      <c r="D85" s="270">
        <f>AVERAGE(D74:D84)</f>
        <v>2.0137401518218127E-2</v>
      </c>
      <c r="E85" s="270">
        <f>AVERAGE(E74:E84)</f>
        <v>4.6939641222479827E-3</v>
      </c>
      <c r="H85" s="270">
        <f t="shared" ref="H85:M85" si="6">AVERAGE(H74:H84)</f>
        <v>2.0392446919362466E-2</v>
      </c>
      <c r="I85" s="270">
        <f t="shared" si="6"/>
        <v>2.1608881294219499E-2</v>
      </c>
      <c r="J85" s="270">
        <f t="shared" si="6"/>
        <v>1.9334709626550654E-2</v>
      </c>
      <c r="K85" s="270">
        <f t="shared" si="6"/>
        <v>2.1003996555737356E-2</v>
      </c>
      <c r="L85" s="270">
        <f t="shared" si="6"/>
        <v>2.6218676086582016E-2</v>
      </c>
      <c r="M85" s="270">
        <f t="shared" si="6"/>
        <v>2.4831365640466112E-2</v>
      </c>
    </row>
    <row r="86" spans="1:13" x14ac:dyDescent="0.25">
      <c r="A86" s="10" t="s">
        <v>654</v>
      </c>
      <c r="B86" s="10" t="s">
        <v>664</v>
      </c>
      <c r="C86" s="270">
        <f>'gemeenten info'!Z4</f>
        <v>2.4800859497862232E-2</v>
      </c>
      <c r="D86" s="33">
        <f>'gemeenten info'!AO4</f>
        <v>2.0109327839217112E-2</v>
      </c>
      <c r="E86" s="33">
        <f>'gemeenten info'!AR4</f>
        <v>4.691531658645119E-3</v>
      </c>
      <c r="H86" s="290">
        <f t="shared" ref="H86:M86" si="7">AVERAGE(H75:H84)</f>
        <v>2.0159452662143987E-2</v>
      </c>
      <c r="I86" s="290">
        <f t="shared" si="7"/>
        <v>2.1540252828882892E-2</v>
      </c>
      <c r="J86" s="290">
        <f t="shared" si="7"/>
        <v>1.9114659400217095E-2</v>
      </c>
      <c r="K86" s="290">
        <f t="shared" si="7"/>
        <v>2.095134055929861E-2</v>
      </c>
      <c r="L86" s="290">
        <f t="shared" si="7"/>
        <v>2.6262949028667069E-2</v>
      </c>
      <c r="M86" s="290">
        <f t="shared" si="7"/>
        <v>2.4800859497862232E-2</v>
      </c>
    </row>
    <row r="106" spans="1:5" s="147" customFormat="1" x14ac:dyDescent="0.25">
      <c r="A106" s="147" t="s">
        <v>655</v>
      </c>
      <c r="B106" s="147" t="s">
        <v>695</v>
      </c>
    </row>
    <row r="107" spans="1:5" x14ac:dyDescent="0.25">
      <c r="B107" s="604" t="s">
        <v>646</v>
      </c>
    </row>
    <row r="109" spans="1:5" x14ac:dyDescent="0.25">
      <c r="B109" s="10"/>
      <c r="C109" s="10" t="s">
        <v>507</v>
      </c>
      <c r="D109" s="10" t="s">
        <v>508</v>
      </c>
      <c r="E109" s="10" t="s">
        <v>696</v>
      </c>
    </row>
    <row r="110" spans="1:5" x14ac:dyDescent="0.25">
      <c r="B110" s="13" t="str">
        <f>'Selectie Benchmark Regio'!$D$3</f>
        <v>Noord-Oost-Brabant</v>
      </c>
      <c r="C110" s="144">
        <f>'RMC info'!AF3</f>
        <v>0.26373626373626374</v>
      </c>
      <c r="D110" s="144">
        <f>'RMC info'!AH3</f>
        <v>0.11738148984198646</v>
      </c>
      <c r="E110" s="145">
        <f>'RMC info'!AK3</f>
        <v>4.2112833626338504E-2</v>
      </c>
    </row>
    <row r="111" spans="1:5" x14ac:dyDescent="0.25">
      <c r="B111" s="12" t="s">
        <v>663</v>
      </c>
      <c r="C111" s="152">
        <f>'RMC info'!AF4</f>
        <v>0.2415518008561687</v>
      </c>
      <c r="D111" s="152">
        <f>'RMC info'!AH4</f>
        <v>9.4832246358434943E-2</v>
      </c>
      <c r="E111" s="162">
        <f>'RMC info'!AK4</f>
        <v>3.9293829566446781E-2</v>
      </c>
    </row>
    <row r="112" spans="1:5" x14ac:dyDescent="0.25">
      <c r="B112" s="234" t="str">
        <f>'RMC info'!$M$3</f>
        <v>'s-Hertogenbosch</v>
      </c>
      <c r="C112" s="238">
        <f>'gemeenten info'!AF3</f>
        <v>0.24675324675324675</v>
      </c>
      <c r="D112" s="238">
        <f>'gemeenten info'!AH3</f>
        <v>0.14093959731543623</v>
      </c>
      <c r="E112" s="238">
        <f>'gemeenten info'!AK3</f>
        <v>5.731394354148845E-2</v>
      </c>
    </row>
    <row r="113" spans="2:5" x14ac:dyDescent="0.25">
      <c r="B113" s="12" t="s">
        <v>664</v>
      </c>
      <c r="C113" s="112">
        <f>'gemeenten info'!AF4</f>
        <v>0.24398019034702498</v>
      </c>
      <c r="D113" s="112">
        <f>'gemeenten info'!AH4</f>
        <v>0.11404869333588299</v>
      </c>
      <c r="E113" s="112">
        <f>'gemeenten info'!AK4</f>
        <v>5.268383884989232E-2</v>
      </c>
    </row>
    <row r="114" spans="2:5" x14ac:dyDescent="0.25">
      <c r="B114" s="10" t="s">
        <v>665</v>
      </c>
      <c r="C114" s="28">
        <f>'gemeenten info'!AF351</f>
        <v>0.25852197657006959</v>
      </c>
      <c r="D114" s="28">
        <f>'gemeenten info'!AH351</f>
        <v>0.11857545639264731</v>
      </c>
      <c r="E114" s="28">
        <f>'gemeenten info'!AK351</f>
        <v>4.7028807775008716E-2</v>
      </c>
    </row>
    <row r="136" spans="1:5" s="147" customFormat="1" x14ac:dyDescent="0.25">
      <c r="A136" s="147" t="s">
        <v>697</v>
      </c>
      <c r="B136" s="147" t="s">
        <v>698</v>
      </c>
    </row>
    <row r="137" spans="1:5" x14ac:dyDescent="0.25">
      <c r="B137" s="604" t="s">
        <v>646</v>
      </c>
    </row>
    <row r="139" spans="1:5" x14ac:dyDescent="0.25">
      <c r="B139" s="20" t="str">
        <f>B110</f>
        <v>Noord-Oost-Brabant</v>
      </c>
      <c r="C139" s="269" t="s">
        <v>699</v>
      </c>
      <c r="D139" s="269" t="s">
        <v>700</v>
      </c>
      <c r="E139" s="269" t="s">
        <v>701</v>
      </c>
    </row>
    <row r="140" spans="1:5" x14ac:dyDescent="0.25">
      <c r="B140" s="305" t="s">
        <v>702</v>
      </c>
      <c r="C140" s="521">
        <f>1-C141</f>
        <v>0.69238187078109936</v>
      </c>
      <c r="D140" s="521">
        <f>1-D142</f>
        <v>0.6281714785651793</v>
      </c>
      <c r="E140" s="521">
        <f>'RMC info'!EF3/'RMC info'!EI3</f>
        <v>0.49110807113543092</v>
      </c>
    </row>
    <row r="141" spans="1:5" x14ac:dyDescent="0.25">
      <c r="B141" s="305" t="s">
        <v>703</v>
      </c>
      <c r="C141" s="524">
        <f>'RMC info'!EK3</f>
        <v>0.30761812921890064</v>
      </c>
      <c r="D141" s="522"/>
      <c r="E141" s="521">
        <f>'RMC info'!EG3/'RMC info'!EI3</f>
        <v>0.21819425444596444</v>
      </c>
    </row>
    <row r="142" spans="1:5" x14ac:dyDescent="0.25">
      <c r="B142" s="305" t="s">
        <v>704</v>
      </c>
      <c r="C142" s="521">
        <v>0</v>
      </c>
      <c r="D142" s="523">
        <f>'RMC info'!EJ3</f>
        <v>0.37182852143482065</v>
      </c>
      <c r="E142" s="521">
        <f>'RMC info'!EH3/'RMC info'!EI3</f>
        <v>0.29069767441860467</v>
      </c>
    </row>
    <row r="143" spans="1:5" x14ac:dyDescent="0.25">
      <c r="B143" s="531" t="s">
        <v>705</v>
      </c>
      <c r="E143" s="530">
        <f>D142-C141</f>
        <v>6.4210392215920009E-2</v>
      </c>
    </row>
    <row r="144" spans="1:5" x14ac:dyDescent="0.25">
      <c r="B144" s="281" t="s">
        <v>663</v>
      </c>
      <c r="C144" s="10"/>
      <c r="D144" s="10"/>
      <c r="E144" s="10"/>
    </row>
    <row r="145" spans="1:5" x14ac:dyDescent="0.25">
      <c r="B145" s="305" t="s">
        <v>702</v>
      </c>
      <c r="C145" s="521">
        <f>1-C146</f>
        <v>0.63032444078266026</v>
      </c>
      <c r="D145" s="521">
        <f>1-D147</f>
        <v>0.60345003131612862</v>
      </c>
      <c r="E145" s="521">
        <f>'RMC info'!EF4/'RMC info'!EI4</f>
        <v>0.45192307692307693</v>
      </c>
    </row>
    <row r="146" spans="1:5" x14ac:dyDescent="0.25">
      <c r="B146" s="305" t="s">
        <v>703</v>
      </c>
      <c r="C146" s="524">
        <f>'RMC info'!EK4</f>
        <v>0.36967555921733969</v>
      </c>
      <c r="D146" s="522"/>
      <c r="E146" s="521">
        <f>'RMC info'!EG4/'RMC info'!EI4</f>
        <v>0.2124630177514793</v>
      </c>
    </row>
    <row r="147" spans="1:5" x14ac:dyDescent="0.25">
      <c r="B147" s="305" t="s">
        <v>704</v>
      </c>
      <c r="C147" s="521">
        <v>0</v>
      </c>
      <c r="D147" s="523">
        <f>'RMC info'!EJ4</f>
        <v>0.39654996868387138</v>
      </c>
      <c r="E147" s="521">
        <f>'RMC info'!EH4/'RMC info'!EI4</f>
        <v>0.33561390532544377</v>
      </c>
    </row>
    <row r="148" spans="1:5" x14ac:dyDescent="0.25">
      <c r="B148" s="531" t="s">
        <v>705</v>
      </c>
      <c r="E148" s="530">
        <f>D147-C146</f>
        <v>2.687440946653169E-2</v>
      </c>
    </row>
    <row r="158" spans="1:5" s="262" customFormat="1" ht="18.600000000000001" customHeight="1" x14ac:dyDescent="0.25">
      <c r="A158" s="605" t="s">
        <v>656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B768A-D2C2-441B-AD1F-273A9AE20760}">
  <sheetPr>
    <tabColor theme="5"/>
  </sheetPr>
  <dimension ref="A1:Q70"/>
  <sheetViews>
    <sheetView zoomScale="110" zoomScaleNormal="110" workbookViewId="0"/>
  </sheetViews>
  <sheetFormatPr defaultColWidth="8.88671875" defaultRowHeight="13.8" x14ac:dyDescent="0.25"/>
  <cols>
    <col min="1" max="1" width="8.88671875" style="12"/>
    <col min="2" max="2" width="22.5546875" style="12" bestFit="1" customWidth="1"/>
    <col min="3" max="3" width="16.5546875" style="18" customWidth="1"/>
    <col min="4" max="4" width="23.44140625" style="18" customWidth="1"/>
    <col min="5" max="5" width="19.109375" style="12" customWidth="1"/>
    <col min="6" max="6" width="15.33203125" style="12" customWidth="1"/>
    <col min="7" max="7" width="10.44140625" style="12" bestFit="1" customWidth="1"/>
    <col min="8" max="16384" width="8.88671875" style="12"/>
  </cols>
  <sheetData>
    <row r="1" spans="1:17" s="254" customFormat="1" ht="15.6" x14ac:dyDescent="0.3">
      <c r="A1" s="254" t="s">
        <v>541</v>
      </c>
      <c r="B1" s="254" t="s">
        <v>706</v>
      </c>
      <c r="C1" s="255"/>
      <c r="D1" s="255"/>
    </row>
    <row r="2" spans="1:17" s="257" customFormat="1" x14ac:dyDescent="0.25">
      <c r="A2" s="257" t="s">
        <v>644</v>
      </c>
      <c r="B2" s="257" t="s">
        <v>707</v>
      </c>
      <c r="C2" s="258"/>
      <c r="D2" s="258"/>
    </row>
    <row r="3" spans="1:17" s="110" customFormat="1" ht="14.4" thickBot="1" x14ac:dyDescent="0.3">
      <c r="B3" s="604" t="s">
        <v>708</v>
      </c>
      <c r="C3" s="606"/>
      <c r="D3" s="606"/>
    </row>
    <row r="4" spans="1:17" ht="15" thickBot="1" x14ac:dyDescent="0.35">
      <c r="B4" s="263" t="str">
        <f>'Selectie Benchmark Regio'!D3</f>
        <v>Noord-Oost-Brabant</v>
      </c>
      <c r="C4" s="256"/>
      <c r="D4" s="256"/>
      <c r="E4" s="614">
        <f>'RMC info'!EL3</f>
        <v>2.0635669346382383E-2</v>
      </c>
      <c r="I4" s="31" t="s">
        <v>691</v>
      </c>
      <c r="O4" s="358" t="s">
        <v>709</v>
      </c>
    </row>
    <row r="5" spans="1:17" ht="14.4" x14ac:dyDescent="0.3">
      <c r="A5" s="10"/>
      <c r="B5" s="10"/>
      <c r="C5" s="31" t="s">
        <v>691</v>
      </c>
      <c r="D5" s="31" t="s">
        <v>710</v>
      </c>
      <c r="E5" s="8" t="s">
        <v>633</v>
      </c>
      <c r="F5" s="12" t="s">
        <v>711</v>
      </c>
      <c r="G5" s="18"/>
      <c r="H5" s="325" t="s">
        <v>712</v>
      </c>
      <c r="I5" s="12" t="s">
        <v>550</v>
      </c>
      <c r="J5" s="12" t="s">
        <v>549</v>
      </c>
      <c r="K5" s="12" t="s">
        <v>548</v>
      </c>
      <c r="L5" s="12" t="s">
        <v>547</v>
      </c>
      <c r="M5" s="12" t="s">
        <v>546</v>
      </c>
      <c r="O5" s="4" t="s">
        <v>634</v>
      </c>
      <c r="P5" s="4" t="s">
        <v>635</v>
      </c>
      <c r="Q5" s="4" t="s">
        <v>636</v>
      </c>
    </row>
    <row r="6" spans="1:17" x14ac:dyDescent="0.25">
      <c r="A6" s="43">
        <v>1</v>
      </c>
      <c r="B6" s="12" t="str">
        <f>IF(HLOOKUP($B$4,'RMC-indeling'!$B$2:$AO$23,1+'II. VSV t.o.v. Problematiek'!$A6,FALSE)=0,"",HLOOKUP($B$4,'RMC-indeling'!$B$2:$AO$23,1+'II. VSV t.o.v. Problematiek'!$A6,FALSE))</f>
        <v>Bernheze</v>
      </c>
      <c r="C6" s="271">
        <f>IFERROR(VLOOKUP($B6,'gemeenten info'!$A$9:$CT$350,'gemeenten info'!$Z$1,FALSE),"")</f>
        <v>1.8934911242603551E-2</v>
      </c>
      <c r="D6" s="271">
        <f>IFERROR(VLOOKUP($B6,'gemeenten info'!$A$9:$CT$350,'gemeenten info'!$F$1,FALSE),"")</f>
        <v>5.2999999999999999E-2</v>
      </c>
      <c r="E6" s="514">
        <f>IFERROR(VLOOKUP($B6,'gemeenten info'!$A$9:$EJ$350,'gemeenten info'!$EJ$1,FALSE),"")</f>
        <v>1.7174999999999999E-2</v>
      </c>
      <c r="F6" s="253">
        <f t="shared" ref="F6:F26" si="0">IFERROR(E6-C6,"")</f>
        <v>-1.7599112426035513E-3</v>
      </c>
      <c r="G6" s="253"/>
      <c r="H6" s="599">
        <f>'0. VSV &amp; benchmark'!H5</f>
        <v>2.1376154353562004E-2</v>
      </c>
      <c r="I6" s="148">
        <f>IFERROR(VLOOKUP($B6,'gemeenten info'!$A$9:$DC$350,'gemeenten info'!$DC$1,FALSE),"")</f>
        <v>8.5076214108472173E-3</v>
      </c>
      <c r="J6" s="148">
        <f>IFERROR(VLOOKUP($B6,'gemeenten info'!$A$9:$DC$350,'gemeenten info'!$DB$1,FALSE),"")</f>
        <v>1.1175198269646719E-2</v>
      </c>
      <c r="K6" s="148">
        <f>IFERROR(VLOOKUP($B6,'gemeenten info'!$A$9:$DC$350,'gemeenten info'!$DA$1,FALSE),"")</f>
        <v>1.2061403508771929E-2</v>
      </c>
      <c r="L6" s="148">
        <f>IFERROR(VLOOKUP($B6,'gemeenten info'!$A$9:$DC$350,'gemeenten info'!$CZ$1,FALSE),"")</f>
        <v>1.0997345468335229E-2</v>
      </c>
      <c r="M6" s="253">
        <f t="shared" ref="M6:M26" si="1">C6</f>
        <v>1.8934911242603551E-2</v>
      </c>
      <c r="O6" s="515">
        <f>IFERROR(VLOOKUP($B6,'gemeenten info'!$A$9:$EM$350,'gemeenten info'!$EK$1,FALSE),"")</f>
        <v>0.26500000000000001</v>
      </c>
      <c r="P6" s="515">
        <f>IFERROR(VLOOKUP($B6,'gemeenten info'!$A$9:$EM$350,'gemeenten info'!$EL$1,FALSE),"")</f>
        <v>0.44299999999999995</v>
      </c>
      <c r="Q6" s="515">
        <f>IFERROR(VLOOKUP($B6,'gemeenten info'!$A$9:$EM$350,'gemeenten info'!$EM$1,FALSE),"")</f>
        <v>0.29200000000000004</v>
      </c>
    </row>
    <row r="7" spans="1:17" x14ac:dyDescent="0.25">
      <c r="A7" s="43">
        <v>2</v>
      </c>
      <c r="B7" s="12" t="str">
        <f>IF(HLOOKUP($B$4,'RMC-indeling'!$B$2:$AO$23,1+'II. VSV t.o.v. Problematiek'!$A7,FALSE)=0,"",HLOOKUP($B$4,'RMC-indeling'!$B$2:$AO$23,1+'II. VSV t.o.v. Problematiek'!$A7,FALSE))</f>
        <v>Boekel</v>
      </c>
      <c r="C7" s="271">
        <f>IFERROR(VLOOKUP($B7,'gemeenten info'!$A$9:$CT$350,'gemeenten info'!$Z$1,FALSE),"")</f>
        <v>2.1621621621621623E-2</v>
      </c>
      <c r="D7" s="271">
        <f>IFERROR(VLOOKUP($B7,'gemeenten info'!$A$9:$CT$350,'gemeenten info'!$F$1,FALSE),"")</f>
        <v>4.4000000000000004E-2</v>
      </c>
      <c r="E7" s="514">
        <f>IFERROR(VLOOKUP($B7,'gemeenten info'!$A$9:$EJ$350,'gemeenten info'!$EJ$1,FALSE),"")</f>
        <v>1.5600000000000001E-2</v>
      </c>
      <c r="F7" s="253">
        <f t="shared" si="0"/>
        <v>-6.0216216216216218E-3</v>
      </c>
      <c r="G7" s="253"/>
      <c r="H7" s="326">
        <f>H6</f>
        <v>2.1376154353562004E-2</v>
      </c>
      <c r="I7" s="148">
        <f>IFERROR(VLOOKUP($B7,'gemeenten info'!$A$9:$DC$350,'gemeenten info'!$DC$1,FALSE),"")</f>
        <v>9.9700897308075773E-3</v>
      </c>
      <c r="J7" s="148">
        <f>IFERROR(VLOOKUP($B7,'gemeenten info'!$A$9:$DC$350,'gemeenten info'!$DB$1,FALSE),"")</f>
        <v>1.5306122448979591E-2</v>
      </c>
      <c r="K7" s="148">
        <f>IFERROR(VLOOKUP($B7,'gemeenten info'!$A$9:$DC$350,'gemeenten info'!$DA$1,FALSE),"")</f>
        <v>7.1283095723014261E-3</v>
      </c>
      <c r="L7" s="148">
        <f>IFERROR(VLOOKUP($B7,'gemeenten info'!$A$9:$DC$350,'gemeenten info'!$CZ$1,FALSE),"")</f>
        <v>1.0277492291880781E-2</v>
      </c>
      <c r="M7" s="253">
        <f t="shared" si="1"/>
        <v>2.1621621621621623E-2</v>
      </c>
      <c r="O7" s="515">
        <f>IFERROR(VLOOKUP($B7,'gemeenten info'!$A$9:$EM$350,'gemeenten info'!$EK$1,FALSE),"")</f>
        <v>0.28999999999999998</v>
      </c>
      <c r="P7" s="515">
        <f>IFERROR(VLOOKUP($B7,'gemeenten info'!$A$9:$EM$350,'gemeenten info'!$EL$1,FALSE),"")</f>
        <v>0.47799999999999998</v>
      </c>
      <c r="Q7" s="515">
        <f>IFERROR(VLOOKUP($B7,'gemeenten info'!$A$9:$EM$350,'gemeenten info'!$EM$1,FALSE),"")</f>
        <v>0.23199999999999998</v>
      </c>
    </row>
    <row r="8" spans="1:17" x14ac:dyDescent="0.25">
      <c r="A8" s="43">
        <v>3</v>
      </c>
      <c r="B8" s="12" t="str">
        <f>IF(HLOOKUP($B$4,'RMC-indeling'!$B$2:$AO$23,1+'II. VSV t.o.v. Problematiek'!$A8,FALSE)=0,"",HLOOKUP($B$4,'RMC-indeling'!$B$2:$AO$23,1+'II. VSV t.o.v. Problematiek'!$A8,FALSE))</f>
        <v>Boxtel</v>
      </c>
      <c r="C8" s="271">
        <f>IFERROR(VLOOKUP($B8,'gemeenten info'!$A$9:$CT$350,'gemeenten info'!$Z$1,FALSE),"")</f>
        <v>1.886080724254998E-2</v>
      </c>
      <c r="D8" s="271">
        <f>IFERROR(VLOOKUP($B8,'gemeenten info'!$A$9:$CT$350,'gemeenten info'!$F$1,FALSE),"")</f>
        <v>6.5000000000000002E-2</v>
      </c>
      <c r="E8" s="514">
        <f>IFERROR(VLOOKUP($B8,'gemeenten info'!$A$9:$EJ$350,'gemeenten info'!$EJ$1,FALSE),"")</f>
        <v>1.9275E-2</v>
      </c>
      <c r="F8" s="253">
        <f t="shared" si="0"/>
        <v>4.141927574500201E-4</v>
      </c>
      <c r="G8" s="253"/>
      <c r="H8" s="326">
        <f t="shared" ref="H8:H16" si="2">H7</f>
        <v>2.1376154353562004E-2</v>
      </c>
      <c r="I8" s="148">
        <f>IFERROR(VLOOKUP($B8,'gemeenten info'!$A$9:$DC$350,'gemeenten info'!$DC$1,FALSE),"")</f>
        <v>2.5696706478465437E-2</v>
      </c>
      <c r="J8" s="148">
        <f>IFERROR(VLOOKUP($B8,'gemeenten info'!$A$9:$DC$350,'gemeenten info'!$DB$1,FALSE),"")</f>
        <v>1.8008085262771041E-2</v>
      </c>
      <c r="K8" s="148">
        <f>IFERROR(VLOOKUP($B8,'gemeenten info'!$A$9:$DC$350,'gemeenten info'!$DA$1,FALSE),"")</f>
        <v>1.6642011834319528E-2</v>
      </c>
      <c r="L8" s="148">
        <f>IFERROR(VLOOKUP($B8,'gemeenten info'!$A$9:$DC$350,'gemeenten info'!$CZ$1,FALSE),"")</f>
        <v>1.7575979494690589E-2</v>
      </c>
      <c r="M8" s="253">
        <f t="shared" si="1"/>
        <v>1.886080724254998E-2</v>
      </c>
      <c r="O8" s="515">
        <f>IFERROR(VLOOKUP($B8,'gemeenten info'!$A$9:$EM$350,'gemeenten info'!$EK$1,FALSE),"")</f>
        <v>0.29799999999999999</v>
      </c>
      <c r="P8" s="515">
        <f>IFERROR(VLOOKUP($B8,'gemeenten info'!$A$9:$EM$350,'gemeenten info'!$EL$1,FALSE),"")</f>
        <v>0.41700000000000004</v>
      </c>
      <c r="Q8" s="515">
        <f>IFERROR(VLOOKUP($B8,'gemeenten info'!$A$9:$EM$350,'gemeenten info'!$EM$1,FALSE),"")</f>
        <v>0.28499999999999992</v>
      </c>
    </row>
    <row r="9" spans="1:17" x14ac:dyDescent="0.25">
      <c r="A9" s="43">
        <v>4</v>
      </c>
      <c r="B9" s="12" t="str">
        <f>IF(HLOOKUP($B$4,'RMC-indeling'!$B$2:$AO$23,1+'II. VSV t.o.v. Problematiek'!$A9,FALSE)=0,"",HLOOKUP($B$4,'RMC-indeling'!$B$2:$AO$23,1+'II. VSV t.o.v. Problematiek'!$A9,FALSE))</f>
        <v>Heusden</v>
      </c>
      <c r="C9" s="271">
        <f>IFERROR(VLOOKUP($B9,'gemeenten info'!$A$9:$CT$350,'gemeenten info'!$Z$1,FALSE),"")</f>
        <v>2.1232057416267942E-2</v>
      </c>
      <c r="D9" s="271">
        <f>IFERROR(VLOOKUP($B9,'gemeenten info'!$A$9:$CT$350,'gemeenten info'!$F$1,FALSE),"")</f>
        <v>6.4000000000000001E-2</v>
      </c>
      <c r="E9" s="514">
        <f>IFERROR(VLOOKUP($B9,'gemeenten info'!$A$9:$EJ$350,'gemeenten info'!$EJ$1,FALSE),"")</f>
        <v>1.9099999999999999E-2</v>
      </c>
      <c r="F9" s="253">
        <f t="shared" si="0"/>
        <v>-2.1320574162679434E-3</v>
      </c>
      <c r="G9" s="253"/>
      <c r="H9" s="326">
        <f t="shared" si="2"/>
        <v>2.1376154353562004E-2</v>
      </c>
      <c r="I9" s="148">
        <f>IFERROR(VLOOKUP($B9,'gemeenten info'!$A$9:$DC$350,'gemeenten info'!$DC$1,FALSE),"")</f>
        <v>1.3637628722516002E-2</v>
      </c>
      <c r="J9" s="148">
        <f>IFERROR(VLOOKUP($B9,'gemeenten info'!$A$9:$DC$350,'gemeenten info'!$DB$1,FALSE),"")</f>
        <v>1.7308766052484645E-2</v>
      </c>
      <c r="K9" s="148">
        <f>IFERROR(VLOOKUP($B9,'gemeenten info'!$A$9:$DC$350,'gemeenten info'!$DA$1,FALSE),"")</f>
        <v>1.4427157001414427E-2</v>
      </c>
      <c r="L9" s="148">
        <f>IFERROR(VLOOKUP($B9,'gemeenten info'!$A$9:$DC$350,'gemeenten info'!$CZ$1,FALSE),"")</f>
        <v>1.6250725478816019E-2</v>
      </c>
      <c r="M9" s="253">
        <f t="shared" si="1"/>
        <v>2.1232057416267942E-2</v>
      </c>
      <c r="O9" s="515">
        <f>IFERROR(VLOOKUP($B9,'gemeenten info'!$A$9:$EM$350,'gemeenten info'!$EK$1,FALSE),"")</f>
        <v>0.28600000000000003</v>
      </c>
      <c r="P9" s="515">
        <f>IFERROR(VLOOKUP($B9,'gemeenten info'!$A$9:$EM$350,'gemeenten info'!$EL$1,FALSE),"")</f>
        <v>0.435</v>
      </c>
      <c r="Q9" s="515">
        <f>IFERROR(VLOOKUP($B9,'gemeenten info'!$A$9:$EM$350,'gemeenten info'!$EM$1,FALSE),"")</f>
        <v>0.27899999999999997</v>
      </c>
    </row>
    <row r="10" spans="1:17" x14ac:dyDescent="0.25">
      <c r="A10" s="43">
        <v>5</v>
      </c>
      <c r="B10" s="12" t="str">
        <f>IF(HLOOKUP($B$4,'RMC-indeling'!$B$2:$AO$23,1+'II. VSV t.o.v. Problematiek'!$A10,FALSE)=0,"",HLOOKUP($B$4,'RMC-indeling'!$B$2:$AO$23,1+'II. VSV t.o.v. Problematiek'!$A10,FALSE))</f>
        <v>Land van Cuijk</v>
      </c>
      <c r="C10" s="271">
        <f>IFERROR(VLOOKUP($B10,'gemeenten info'!$A$9:$CT$350,'gemeenten info'!$Z$1,FALSE),"")</f>
        <v>2.0795930580490726E-2</v>
      </c>
      <c r="D10" s="271">
        <f>IFERROR(VLOOKUP($B10,'gemeenten info'!$A$9:$CT$350,'gemeenten info'!$F$1,FALSE),"")</f>
        <v>6.3E-2</v>
      </c>
      <c r="E10" s="514">
        <f>IFERROR(VLOOKUP($B10,'gemeenten info'!$A$9:$EJ$350,'gemeenten info'!$EJ$1,FALSE),"")</f>
        <v>1.8925000000000001E-2</v>
      </c>
      <c r="F10" s="253">
        <f t="shared" si="0"/>
        <v>-1.8709305804907247E-3</v>
      </c>
      <c r="G10" s="253"/>
      <c r="H10" s="326">
        <f t="shared" si="2"/>
        <v>2.1376154353562004E-2</v>
      </c>
      <c r="I10" s="148">
        <f>IFERROR(VLOOKUP($B10,'gemeenten info'!$A$9:$DC$350,'gemeenten info'!$DC$1,FALSE),"")</f>
        <v>1.3743031245948398E-2</v>
      </c>
      <c r="J10" s="148">
        <f>IFERROR(VLOOKUP($B10,'gemeenten info'!$A$9:$DC$350,'gemeenten info'!$DB$1,FALSE),"")</f>
        <v>1.5450759102512427E-2</v>
      </c>
      <c r="K10" s="148">
        <f>IFERROR(VLOOKUP($B10,'gemeenten info'!$A$9:$DC$350,'gemeenten info'!$DA$1,FALSE),"")</f>
        <v>1.3640703860319193E-2</v>
      </c>
      <c r="L10" s="148">
        <f>IFERROR(VLOOKUP($B10,'gemeenten info'!$A$9:$DC$350,'gemeenten info'!$CZ$1,FALSE),"")</f>
        <v>1.711800196436088E-2</v>
      </c>
      <c r="M10" s="253">
        <f t="shared" si="1"/>
        <v>2.0795930580490726E-2</v>
      </c>
      <c r="O10" s="515">
        <f>IFERROR(VLOOKUP($B10,'gemeenten info'!$A$9:$EM$350,'gemeenten info'!$EK$1,FALSE),"")</f>
        <v>0.27300000000000002</v>
      </c>
      <c r="P10" s="515">
        <f>IFERROR(VLOOKUP($B10,'gemeenten info'!$A$9:$EM$350,'gemeenten info'!$EL$1,FALSE),"")</f>
        <v>0.46</v>
      </c>
      <c r="Q10" s="515">
        <f>IFERROR(VLOOKUP($B10,'gemeenten info'!$A$9:$EM$350,'gemeenten info'!$EM$1,FALSE),"")</f>
        <v>0.26699999999999996</v>
      </c>
    </row>
    <row r="11" spans="1:17" x14ac:dyDescent="0.25">
      <c r="A11" s="43">
        <v>6</v>
      </c>
      <c r="B11" s="12" t="str">
        <f>IF(HLOOKUP($B$4,'RMC-indeling'!$B$2:$AO$23,1+'II. VSV t.o.v. Problematiek'!$A11,FALSE)=0,"",HLOOKUP($B$4,'RMC-indeling'!$B$2:$AO$23,1+'II. VSV t.o.v. Problematiek'!$A11,FALSE))</f>
        <v>Maashorst</v>
      </c>
      <c r="C11" s="271">
        <f>IFERROR(VLOOKUP($B11,'gemeenten info'!$A$9:$CT$350,'gemeenten info'!$Z$1,FALSE),"")</f>
        <v>2.094972067039106E-2</v>
      </c>
      <c r="D11" s="271">
        <f>IFERROR(VLOOKUP($B11,'gemeenten info'!$A$9:$CT$350,'gemeenten info'!$F$1,FALSE),"")</f>
        <v>6.9000000000000006E-2</v>
      </c>
      <c r="E11" s="514">
        <f>IFERROR(VLOOKUP($B11,'gemeenten info'!$A$9:$EJ$350,'gemeenten info'!$EJ$1,FALSE),"")</f>
        <v>1.9975E-2</v>
      </c>
      <c r="F11" s="253">
        <f t="shared" si="0"/>
        <v>-9.7472067039106047E-4</v>
      </c>
      <c r="G11" s="253"/>
      <c r="H11" s="326">
        <f t="shared" si="2"/>
        <v>2.1376154353562004E-2</v>
      </c>
      <c r="I11" s="148">
        <f>IFERROR(VLOOKUP($B11,'gemeenten info'!$A$9:$DC$350,'gemeenten info'!$DC$1,FALSE),"")</f>
        <v>1.4882182720132286E-2</v>
      </c>
      <c r="J11" s="148">
        <f>IFERROR(VLOOKUP($B11,'gemeenten info'!$A$9:$DC$350,'gemeenten info'!$DB$1,FALSE),"")</f>
        <v>1.7444304329550232E-2</v>
      </c>
      <c r="K11" s="148">
        <f>IFERROR(VLOOKUP($B11,'gemeenten info'!$A$9:$DC$350,'gemeenten info'!$DA$1,FALSE),"")</f>
        <v>1.52885443583118E-2</v>
      </c>
      <c r="L11" s="148">
        <f>IFERROR(VLOOKUP($B11,'gemeenten info'!$A$9:$DC$350,'gemeenten info'!$CZ$1,FALSE),"")</f>
        <v>1.4447655034452101E-2</v>
      </c>
      <c r="M11" s="253">
        <f t="shared" si="1"/>
        <v>2.094972067039106E-2</v>
      </c>
      <c r="O11" s="515">
        <f>IFERROR(VLOOKUP($B11,'gemeenten info'!$A$9:$EM$350,'gemeenten info'!$EK$1,FALSE),"")</f>
        <v>0.27500000000000002</v>
      </c>
      <c r="P11" s="515">
        <f>IFERROR(VLOOKUP($B11,'gemeenten info'!$A$9:$EM$350,'gemeenten info'!$EL$1,FALSE),"")</f>
        <v>0.45</v>
      </c>
      <c r="Q11" s="515">
        <f>IFERROR(VLOOKUP($B11,'gemeenten info'!$A$9:$EM$350,'gemeenten info'!$EM$1,FALSE),"")</f>
        <v>0.27499999999999997</v>
      </c>
    </row>
    <row r="12" spans="1:17" x14ac:dyDescent="0.25">
      <c r="A12" s="43">
        <v>7</v>
      </c>
      <c r="B12" s="12" t="str">
        <f>IF(HLOOKUP($B$4,'RMC-indeling'!$B$2:$AO$23,1+'II. VSV t.o.v. Problematiek'!$A12,FALSE)=0,"",HLOOKUP($B$4,'RMC-indeling'!$B$2:$AO$23,1+'II. VSV t.o.v. Problematiek'!$A12,FALSE))</f>
        <v>Meierijstad</v>
      </c>
      <c r="C12" s="271">
        <f>IFERROR(VLOOKUP($B12,'gemeenten info'!$A$9:$CT$350,'gemeenten info'!$Z$1,FALSE),"")</f>
        <v>2.0297029702970298E-2</v>
      </c>
      <c r="D12" s="271">
        <f>IFERROR(VLOOKUP($B12,'gemeenten info'!$A$9:$CT$350,'gemeenten info'!$F$1,FALSE),"")</f>
        <v>5.5999999999999994E-2</v>
      </c>
      <c r="E12" s="514">
        <f>IFERROR(VLOOKUP($B12,'gemeenten info'!$A$9:$EJ$350,'gemeenten info'!$EJ$1,FALSE),"")</f>
        <v>1.77E-2</v>
      </c>
      <c r="F12" s="253">
        <f t="shared" si="0"/>
        <v>-2.5970297029702973E-3</v>
      </c>
      <c r="G12" s="253"/>
      <c r="H12" s="326">
        <f t="shared" si="2"/>
        <v>2.1376154353562004E-2</v>
      </c>
      <c r="I12" s="148">
        <f>IFERROR(VLOOKUP($B12,'gemeenten info'!$A$9:$DC$350,'gemeenten info'!$DC$1,FALSE),"")</f>
        <v>1.2790697674418604E-2</v>
      </c>
      <c r="J12" s="148">
        <f>IFERROR(VLOOKUP($B12,'gemeenten info'!$A$9:$DC$350,'gemeenten info'!$DB$1,FALSE),"")</f>
        <v>1.4040792196275496E-2</v>
      </c>
      <c r="K12" s="148">
        <f>IFERROR(VLOOKUP($B12,'gemeenten info'!$A$9:$DC$350,'gemeenten info'!$DA$1,FALSE),"")</f>
        <v>1.5014554925693275E-2</v>
      </c>
      <c r="L12" s="148">
        <f>IFERROR(VLOOKUP($B12,'gemeenten info'!$A$9:$DC$350,'gemeenten info'!$CZ$1,FALSE),"")</f>
        <v>1.3234599023160548E-2</v>
      </c>
      <c r="M12" s="253">
        <f t="shared" si="1"/>
        <v>2.0297029702970298E-2</v>
      </c>
      <c r="O12" s="515">
        <f>IFERROR(VLOOKUP($B12,'gemeenten info'!$A$9:$EM$350,'gemeenten info'!$EK$1,FALSE),"")</f>
        <v>0.28399999999999997</v>
      </c>
      <c r="P12" s="515">
        <f>IFERROR(VLOOKUP($B12,'gemeenten info'!$A$9:$EM$350,'gemeenten info'!$EL$1,FALSE),"")</f>
        <v>0.45</v>
      </c>
      <c r="Q12" s="515">
        <f>IFERROR(VLOOKUP($B12,'gemeenten info'!$A$9:$EM$350,'gemeenten info'!$EM$1,FALSE),"")</f>
        <v>0.26599999999999996</v>
      </c>
    </row>
    <row r="13" spans="1:17" x14ac:dyDescent="0.25">
      <c r="A13" s="43">
        <v>8</v>
      </c>
      <c r="B13" s="12" t="str">
        <f>IF(HLOOKUP($B$4,'RMC-indeling'!$B$2:$AO$23,1+'II. VSV t.o.v. Problematiek'!$A13,FALSE)=0,"",HLOOKUP($B$4,'RMC-indeling'!$B$2:$AO$23,1+'II. VSV t.o.v. Problematiek'!$A13,FALSE))</f>
        <v>Oss</v>
      </c>
      <c r="C13" s="271">
        <f>IFERROR(VLOOKUP($B13,'gemeenten info'!$A$9:$CT$350,'gemeenten info'!$Z$1,FALSE),"")</f>
        <v>2.465960665658094E-2</v>
      </c>
      <c r="D13" s="271">
        <f>IFERROR(VLOOKUP($B13,'gemeenten info'!$A$9:$CT$350,'gemeenten info'!$F$1,FALSE),"")</f>
        <v>8.3000000000000004E-2</v>
      </c>
      <c r="E13" s="514">
        <f>IFERROR(VLOOKUP($B13,'gemeenten info'!$A$9:$EJ$350,'gemeenten info'!$EJ$1,FALSE),"")</f>
        <v>2.2425E-2</v>
      </c>
      <c r="F13" s="253">
        <f t="shared" si="0"/>
        <v>-2.234606656580939E-3</v>
      </c>
      <c r="G13" s="253"/>
      <c r="H13" s="326">
        <f t="shared" si="2"/>
        <v>2.1376154353562004E-2</v>
      </c>
      <c r="I13" s="148">
        <f>IFERROR(VLOOKUP($B13,'gemeenten info'!$A$9:$DC$350,'gemeenten info'!$DC$1,FALSE),"")</f>
        <v>2.0711630377057887E-2</v>
      </c>
      <c r="J13" s="148">
        <f>IFERROR(VLOOKUP($B13,'gemeenten info'!$A$9:$DC$350,'gemeenten info'!$DB$1,FALSE),"")</f>
        <v>2.113821138211382E-2</v>
      </c>
      <c r="K13" s="148">
        <f>IFERROR(VLOOKUP($B13,'gemeenten info'!$A$9:$DC$350,'gemeenten info'!$DA$1,FALSE),"")</f>
        <v>1.8857382315965916E-2</v>
      </c>
      <c r="L13" s="148">
        <f>IFERROR(VLOOKUP($B13,'gemeenten info'!$A$9:$DC$350,'gemeenten info'!$CZ$1,FALSE),"")</f>
        <v>1.8807870370370371E-2</v>
      </c>
      <c r="M13" s="253">
        <f t="shared" si="1"/>
        <v>2.465960665658094E-2</v>
      </c>
      <c r="O13" s="515">
        <f>IFERROR(VLOOKUP($B13,'gemeenten info'!$A$9:$EM$350,'gemeenten info'!$EK$1,FALSE),"")</f>
        <v>0.29199999999999998</v>
      </c>
      <c r="P13" s="515">
        <f>IFERROR(VLOOKUP($B13,'gemeenten info'!$A$9:$EM$350,'gemeenten info'!$EL$1,FALSE),"")</f>
        <v>0.45100000000000001</v>
      </c>
      <c r="Q13" s="515">
        <f>IFERROR(VLOOKUP($B13,'gemeenten info'!$A$9:$EM$350,'gemeenten info'!$EM$1,FALSE),"")</f>
        <v>0.25699999999999995</v>
      </c>
    </row>
    <row r="14" spans="1:17" x14ac:dyDescent="0.25">
      <c r="A14" s="43">
        <v>9</v>
      </c>
      <c r="B14" s="12" t="str">
        <f>IF(HLOOKUP($B$4,'RMC-indeling'!$B$2:$AO$23,1+'II. VSV t.o.v. Problematiek'!$A14,FALSE)=0,"",HLOOKUP($B$4,'RMC-indeling'!$B$2:$AO$23,1+'II. VSV t.o.v. Problematiek'!$A14,FALSE))</f>
        <v>'s-Hertogenbosch</v>
      </c>
      <c r="C14" s="271">
        <f>IFERROR(VLOOKUP($B14,'gemeenten info'!$A$9:$CT$350,'gemeenten info'!$Z$1,FALSE),"")</f>
        <v>2.5075414781297135E-2</v>
      </c>
      <c r="D14" s="271">
        <f>IFERROR(VLOOKUP($B14,'gemeenten info'!$A$9:$CT$350,'gemeenten info'!$F$1,FALSE),"")</f>
        <v>9.8000000000000004E-2</v>
      </c>
      <c r="E14" s="514">
        <f>IFERROR(VLOOKUP($B14,'gemeenten info'!$A$9:$EJ$350,'gemeenten info'!$EJ$1,FALSE),"")</f>
        <v>2.5049999999999999E-2</v>
      </c>
      <c r="F14" s="253">
        <f t="shared" si="0"/>
        <v>-2.5414781297136008E-5</v>
      </c>
      <c r="G14" s="253"/>
      <c r="H14" s="326">
        <f t="shared" si="2"/>
        <v>2.1376154353562004E-2</v>
      </c>
      <c r="I14" s="148">
        <f>IFERROR(VLOOKUP($B14,'gemeenten info'!$A$9:$DC$350,'gemeenten info'!$DC$1,FALSE),"")</f>
        <v>2.2256400977110288E-2</v>
      </c>
      <c r="J14" s="148">
        <f>IFERROR(VLOOKUP($B14,'gemeenten info'!$A$9:$DC$350,'gemeenten info'!$DB$1,FALSE),"")</f>
        <v>2.2157909016912364E-2</v>
      </c>
      <c r="K14" s="148">
        <f>IFERROR(VLOOKUP($B14,'gemeenten info'!$A$9:$DC$350,'gemeenten info'!$DA$1,FALSE),"")</f>
        <v>2.1095111437219115E-2</v>
      </c>
      <c r="L14" s="148">
        <f>IFERROR(VLOOKUP($B14,'gemeenten info'!$A$9:$DC$350,'gemeenten info'!$CZ$1,FALSE),"")</f>
        <v>2.1425244527247322E-2</v>
      </c>
      <c r="M14" s="253">
        <f t="shared" si="1"/>
        <v>2.5075414781297135E-2</v>
      </c>
      <c r="O14" s="515">
        <f>IFERROR(VLOOKUP($B14,'gemeenten info'!$A$9:$EM$350,'gemeenten info'!$EK$1,FALSE),"")</f>
        <v>0.255</v>
      </c>
      <c r="P14" s="515">
        <f>IFERROR(VLOOKUP($B14,'gemeenten info'!$A$9:$EM$350,'gemeenten info'!$EL$1,FALSE),"")</f>
        <v>0.36</v>
      </c>
      <c r="Q14" s="515">
        <f>IFERROR(VLOOKUP($B14,'gemeenten info'!$A$9:$EM$350,'gemeenten info'!$EM$1,FALSE),"")</f>
        <v>0.38500000000000001</v>
      </c>
    </row>
    <row r="15" spans="1:17" x14ac:dyDescent="0.25">
      <c r="A15" s="43">
        <v>10</v>
      </c>
      <c r="B15" s="12" t="str">
        <f>IF(HLOOKUP($B$4,'RMC-indeling'!$B$2:$AO$23,1+'II. VSV t.o.v. Problematiek'!$A15,FALSE)=0,"",HLOOKUP($B$4,'RMC-indeling'!$B$2:$AO$23,1+'II. VSV t.o.v. Problematiek'!$A15,FALSE))</f>
        <v>Sint-Michielsgestel</v>
      </c>
      <c r="C15" s="271">
        <f>IFERROR(VLOOKUP($B15,'gemeenten info'!$A$9:$CT$350,'gemeenten info'!$Z$1,FALSE),"")</f>
        <v>1.4805414551607445E-2</v>
      </c>
      <c r="D15" s="271">
        <f>IFERROR(VLOOKUP($B15,'gemeenten info'!$A$9:$CT$350,'gemeenten info'!$F$1,FALSE),"")</f>
        <v>4.7E-2</v>
      </c>
      <c r="E15" s="514">
        <f>IFERROR(VLOOKUP($B15,'gemeenten info'!$A$9:$EJ$350,'gemeenten info'!$EJ$1,FALSE),"")</f>
        <v>1.6125E-2</v>
      </c>
      <c r="F15" s="253">
        <f t="shared" si="0"/>
        <v>1.3195854483925556E-3</v>
      </c>
      <c r="G15" s="253"/>
      <c r="H15" s="326">
        <f t="shared" si="2"/>
        <v>2.1376154353562004E-2</v>
      </c>
      <c r="I15" s="148">
        <f>IFERROR(VLOOKUP($B15,'gemeenten info'!$A$9:$DC$350,'gemeenten info'!$DC$1,FALSE),"")</f>
        <v>1.6955835962145109E-2</v>
      </c>
      <c r="J15" s="148">
        <f>IFERROR(VLOOKUP($B15,'gemeenten info'!$A$9:$DC$350,'gemeenten info'!$DB$1,FALSE),"")</f>
        <v>1.1412829594647777E-2</v>
      </c>
      <c r="K15" s="148">
        <f>IFERROR(VLOOKUP($B15,'gemeenten info'!$A$9:$DC$350,'gemeenten info'!$DA$1,FALSE),"")</f>
        <v>9.557945041816009E-3</v>
      </c>
      <c r="L15" s="148">
        <f>IFERROR(VLOOKUP($B15,'gemeenten info'!$A$9:$DC$350,'gemeenten info'!$CZ$1,FALSE),"")</f>
        <v>1.053911633563032E-2</v>
      </c>
      <c r="M15" s="253">
        <f t="shared" si="1"/>
        <v>1.4805414551607445E-2</v>
      </c>
      <c r="O15" s="515">
        <f>IFERROR(VLOOKUP($B15,'gemeenten info'!$A$9:$EM$350,'gemeenten info'!$EK$1,FALSE),"")</f>
        <v>0.248</v>
      </c>
      <c r="P15" s="515">
        <f>IFERROR(VLOOKUP($B15,'gemeenten info'!$A$9:$EM$350,'gemeenten info'!$EL$1,FALSE),"")</f>
        <v>0.42</v>
      </c>
      <c r="Q15" s="515">
        <f>IFERROR(VLOOKUP($B15,'gemeenten info'!$A$9:$EM$350,'gemeenten info'!$EM$1,FALSE),"")</f>
        <v>0.33200000000000002</v>
      </c>
    </row>
    <row r="16" spans="1:17" x14ac:dyDescent="0.25">
      <c r="A16" s="43">
        <v>11</v>
      </c>
      <c r="B16" s="12" t="str">
        <f>IF(HLOOKUP($B$4,'RMC-indeling'!$B$2:$AO$23,1+'II. VSV t.o.v. Problematiek'!$A16,FALSE)=0,"",HLOOKUP($B$4,'RMC-indeling'!$B$2:$AO$23,1+'II. VSV t.o.v. Problematiek'!$A16,FALSE))</f>
        <v>Vught</v>
      </c>
      <c r="C16" s="271">
        <f>IFERROR(VLOOKUP($B16,'gemeenten info'!$A$9:$CT$350,'gemeenten info'!$Z$1,FALSE),"")</f>
        <v>1.3141683778234086E-2</v>
      </c>
      <c r="D16" s="271">
        <f>IFERROR(VLOOKUP($B16,'gemeenten info'!$A$9:$CT$350,'gemeenten info'!$F$1,FALSE),"")</f>
        <v>5.7999999999999996E-2</v>
      </c>
      <c r="E16" s="514">
        <f>IFERROR(VLOOKUP($B16,'gemeenten info'!$A$9:$EJ$350,'gemeenten info'!$EJ$1,FALSE),"")</f>
        <v>1.805E-2</v>
      </c>
      <c r="F16" s="253">
        <f t="shared" si="0"/>
        <v>4.908316221765914E-3</v>
      </c>
      <c r="G16" s="253"/>
      <c r="H16" s="326">
        <f t="shared" si="2"/>
        <v>2.1376154353562004E-2</v>
      </c>
      <c r="I16" s="148">
        <f>IFERROR(VLOOKUP($B16,'gemeenten info'!$A$9:$DC$350,'gemeenten info'!$DC$1,FALSE),"")</f>
        <v>1.3599999999999999E-2</v>
      </c>
      <c r="J16" s="148">
        <f>IFERROR(VLOOKUP($B16,'gemeenten info'!$A$9:$DC$350,'gemeenten info'!$DB$1,FALSE),"")</f>
        <v>1.3742926434923201E-2</v>
      </c>
      <c r="K16" s="148">
        <f>IFERROR(VLOOKUP($B16,'gemeenten info'!$A$9:$DC$350,'gemeenten info'!$DA$1,FALSE),"")</f>
        <v>1.468189233278956E-2</v>
      </c>
      <c r="L16" s="148">
        <f>IFERROR(VLOOKUP($B16,'gemeenten info'!$A$9:$DC$350,'gemeenten info'!$CZ$1,FALSE),"")</f>
        <v>1.4616321559074299E-2</v>
      </c>
      <c r="M16" s="253">
        <f t="shared" si="1"/>
        <v>1.3141683778234086E-2</v>
      </c>
      <c r="O16" s="515">
        <f>IFERROR(VLOOKUP($B16,'gemeenten info'!$A$9:$EM$350,'gemeenten info'!$EK$1,FALSE),"")</f>
        <v>0.22699999999999998</v>
      </c>
      <c r="P16" s="515">
        <f>IFERROR(VLOOKUP($B16,'gemeenten info'!$A$9:$EM$350,'gemeenten info'!$EL$1,FALSE),"")</f>
        <v>0.34200000000000003</v>
      </c>
      <c r="Q16" s="515">
        <f>IFERROR(VLOOKUP($B16,'gemeenten info'!$A$9:$EM$350,'gemeenten info'!$EM$1,FALSE),"")</f>
        <v>0.43099999999999999</v>
      </c>
    </row>
    <row r="17" spans="1:17" x14ac:dyDescent="0.25">
      <c r="A17" s="43">
        <v>12</v>
      </c>
      <c r="B17" s="12" t="str">
        <f>IF(HLOOKUP($B$4,'RMC-indeling'!$B$2:$AO$23,1+'II. VSV t.o.v. Problematiek'!$A17,FALSE)=0,"",HLOOKUP($B$4,'RMC-indeling'!$B$2:$AO$23,1+'II. VSV t.o.v. Problematiek'!$A17,FALSE))</f>
        <v/>
      </c>
      <c r="C17" s="271" t="str">
        <f>IFERROR(VLOOKUP($B17,'gemeenten info'!$A$9:$CT$350,'gemeenten info'!$Z$1,FALSE),"")</f>
        <v/>
      </c>
      <c r="D17" s="271" t="str">
        <f>IFERROR(VLOOKUP($B17,'gemeenten info'!$A$9:$CT$350,'gemeenten info'!$F$1,FALSE),"")</f>
        <v/>
      </c>
      <c r="E17" s="514" t="str">
        <f>IFERROR(VLOOKUP($B17,'gemeenten info'!$A$9:$EJ$350,'gemeenten info'!$EJ$1,FALSE),"")</f>
        <v/>
      </c>
      <c r="F17" s="253" t="str">
        <f t="shared" si="0"/>
        <v/>
      </c>
      <c r="G17" s="253"/>
      <c r="H17" s="326">
        <f t="shared" ref="H17" si="3">H16</f>
        <v>2.1376154353562004E-2</v>
      </c>
      <c r="I17" s="148" t="str">
        <f>IFERROR(VLOOKUP($B17,'gemeenten info'!$A$9:$DC$350,'gemeenten info'!$DC$1,FALSE),"")</f>
        <v/>
      </c>
      <c r="J17" s="148" t="str">
        <f>IFERROR(VLOOKUP($B17,'gemeenten info'!$A$9:$DC$350,'gemeenten info'!$DB$1,FALSE),"")</f>
        <v/>
      </c>
      <c r="K17" s="148" t="str">
        <f>IFERROR(VLOOKUP($B17,'gemeenten info'!$A$9:$DC$350,'gemeenten info'!$DA$1,FALSE),"")</f>
        <v/>
      </c>
      <c r="L17" s="148" t="str">
        <f>IFERROR(VLOOKUP($B17,'gemeenten info'!$A$9:$DC$350,'gemeenten info'!$CZ$1,FALSE),"")</f>
        <v/>
      </c>
      <c r="M17" s="253" t="str">
        <f t="shared" si="1"/>
        <v/>
      </c>
      <c r="O17" s="515" t="str">
        <f>IFERROR(VLOOKUP($B17,'gemeenten info'!$A$9:$EM$350,'gemeenten info'!$EK$1,FALSE),"")</f>
        <v/>
      </c>
      <c r="P17" s="515" t="str">
        <f>IFERROR(VLOOKUP($B17,'gemeenten info'!$A$9:$EM$350,'gemeenten info'!$EL$1,FALSE),"")</f>
        <v/>
      </c>
      <c r="Q17" s="515" t="str">
        <f>IFERROR(VLOOKUP($B17,'gemeenten info'!$A$9:$EM$350,'gemeenten info'!$EM$1,FALSE),"")</f>
        <v/>
      </c>
    </row>
    <row r="18" spans="1:17" x14ac:dyDescent="0.25">
      <c r="A18" s="43">
        <v>13</v>
      </c>
      <c r="B18" s="12" t="str">
        <f>IF(HLOOKUP($B$4,'RMC-indeling'!$B$2:$AO$23,1+'II. VSV t.o.v. Problematiek'!$A18,FALSE)=0,"",HLOOKUP($B$4,'RMC-indeling'!$B$2:$AO$23,1+'II. VSV t.o.v. Problematiek'!$A18,FALSE))</f>
        <v/>
      </c>
      <c r="C18" s="271" t="str">
        <f>IFERROR(VLOOKUP($B18,'gemeenten info'!$A$9:$CT$350,'gemeenten info'!$Z$1,FALSE),"")</f>
        <v/>
      </c>
      <c r="D18" s="271" t="str">
        <f>IFERROR(VLOOKUP($B18,'gemeenten info'!$A$9:$CT$350,'gemeenten info'!$F$1,FALSE),"")</f>
        <v/>
      </c>
      <c r="E18" s="514" t="str">
        <f>IFERROR(VLOOKUP($B18,'gemeenten info'!$A$9:$EJ$350,'gemeenten info'!$EJ$1,FALSE),"")</f>
        <v/>
      </c>
      <c r="F18" s="253" t="str">
        <f t="shared" si="0"/>
        <v/>
      </c>
      <c r="G18" s="253"/>
      <c r="H18" s="326">
        <f t="shared" ref="H18" si="4">H17</f>
        <v>2.1376154353562004E-2</v>
      </c>
      <c r="I18" s="148" t="str">
        <f>IFERROR(VLOOKUP($B18,'gemeenten info'!$A$9:$DC$350,'gemeenten info'!$DC$1,FALSE),"")</f>
        <v/>
      </c>
      <c r="J18" s="148" t="str">
        <f>IFERROR(VLOOKUP($B18,'gemeenten info'!$A$9:$DC$350,'gemeenten info'!$DB$1,FALSE),"")</f>
        <v/>
      </c>
      <c r="K18" s="148" t="str">
        <f>IFERROR(VLOOKUP($B18,'gemeenten info'!$A$9:$DC$350,'gemeenten info'!$DA$1,FALSE),"")</f>
        <v/>
      </c>
      <c r="L18" s="148" t="str">
        <f>IFERROR(VLOOKUP($B18,'gemeenten info'!$A$9:$DC$350,'gemeenten info'!$CZ$1,FALSE),"")</f>
        <v/>
      </c>
      <c r="M18" s="253" t="str">
        <f t="shared" si="1"/>
        <v/>
      </c>
      <c r="O18" s="515" t="str">
        <f>IFERROR(VLOOKUP($B18,'gemeenten info'!$A$9:$EM$350,'gemeenten info'!$EK$1,FALSE),"")</f>
        <v/>
      </c>
      <c r="P18" s="515" t="str">
        <f>IFERROR(VLOOKUP($B18,'gemeenten info'!$A$9:$EM$350,'gemeenten info'!$EL$1,FALSE),"")</f>
        <v/>
      </c>
      <c r="Q18" s="515" t="str">
        <f>IFERROR(VLOOKUP($B18,'gemeenten info'!$A$9:$EM$350,'gemeenten info'!$EM$1,FALSE),"")</f>
        <v/>
      </c>
    </row>
    <row r="19" spans="1:17" x14ac:dyDescent="0.25">
      <c r="A19" s="43">
        <v>14</v>
      </c>
      <c r="B19" s="12" t="str">
        <f>IF(HLOOKUP($B$4,'RMC-indeling'!$B$2:$AO$23,1+'II. VSV t.o.v. Problematiek'!$A19,FALSE)=0,"",HLOOKUP($B$4,'RMC-indeling'!$B$2:$AO$23,1+'II. VSV t.o.v. Problematiek'!$A19,FALSE))</f>
        <v/>
      </c>
      <c r="C19" s="271" t="str">
        <f>IFERROR(VLOOKUP($B19,'gemeenten info'!$A$9:$CT$350,'gemeenten info'!$Z$1,FALSE),"")</f>
        <v/>
      </c>
      <c r="D19" s="271" t="str">
        <f>IFERROR(VLOOKUP($B19,'gemeenten info'!$A$9:$CT$350,'gemeenten info'!$F$1,FALSE),"")</f>
        <v/>
      </c>
      <c r="E19" s="514" t="str">
        <f>IFERROR(VLOOKUP($B19,'gemeenten info'!$A$9:$EJ$350,'gemeenten info'!$EJ$1,FALSE),"")</f>
        <v/>
      </c>
      <c r="F19" s="253" t="str">
        <f t="shared" si="0"/>
        <v/>
      </c>
      <c r="G19" s="253"/>
      <c r="H19" s="326">
        <f t="shared" ref="H19" si="5">H18</f>
        <v>2.1376154353562004E-2</v>
      </c>
      <c r="I19" s="148" t="str">
        <f>IFERROR(VLOOKUP($B19,'gemeenten info'!$A$9:$DC$350,'gemeenten info'!$DC$1,FALSE),"")</f>
        <v/>
      </c>
      <c r="J19" s="148" t="str">
        <f>IFERROR(VLOOKUP($B19,'gemeenten info'!$A$9:$DC$350,'gemeenten info'!$DB$1,FALSE),"")</f>
        <v/>
      </c>
      <c r="K19" s="148" t="str">
        <f>IFERROR(VLOOKUP($B19,'gemeenten info'!$A$9:$DC$350,'gemeenten info'!$DA$1,FALSE),"")</f>
        <v/>
      </c>
      <c r="L19" s="148" t="str">
        <f>IFERROR(VLOOKUP($B19,'gemeenten info'!$A$9:$DC$350,'gemeenten info'!$CZ$1,FALSE),"")</f>
        <v/>
      </c>
      <c r="M19" s="253" t="str">
        <f t="shared" si="1"/>
        <v/>
      </c>
      <c r="O19" s="515" t="str">
        <f>IFERROR(VLOOKUP($B19,'gemeenten info'!$A$9:$EM$350,'gemeenten info'!$EK$1,FALSE),"")</f>
        <v/>
      </c>
      <c r="P19" s="515" t="str">
        <f>IFERROR(VLOOKUP($B19,'gemeenten info'!$A$9:$EM$350,'gemeenten info'!$EL$1,FALSE),"")</f>
        <v/>
      </c>
      <c r="Q19" s="515" t="str">
        <f>IFERROR(VLOOKUP($B19,'gemeenten info'!$A$9:$EM$350,'gemeenten info'!$EM$1,FALSE),"")</f>
        <v/>
      </c>
    </row>
    <row r="20" spans="1:17" x14ac:dyDescent="0.25">
      <c r="A20" s="43">
        <v>15</v>
      </c>
      <c r="B20" s="12" t="str">
        <f>IF(HLOOKUP($B$4,'RMC-indeling'!$B$2:$AO$23,1+'II. VSV t.o.v. Problematiek'!$A20,FALSE)=0,"",HLOOKUP($B$4,'RMC-indeling'!$B$2:$AO$23,1+'II. VSV t.o.v. Problematiek'!$A20,FALSE))</f>
        <v/>
      </c>
      <c r="C20" s="271" t="str">
        <f>IFERROR(VLOOKUP($B20,'gemeenten info'!$A$9:$CT$350,'gemeenten info'!$Z$1,FALSE),"")</f>
        <v/>
      </c>
      <c r="D20" s="271" t="str">
        <f>IFERROR(VLOOKUP($B20,'gemeenten info'!$A$9:$CT$350,'gemeenten info'!$F$1,FALSE),"")</f>
        <v/>
      </c>
      <c r="E20" s="514" t="str">
        <f>IFERROR(VLOOKUP($B20,'gemeenten info'!$A$9:$EJ$350,'gemeenten info'!$EJ$1,FALSE),"")</f>
        <v/>
      </c>
      <c r="F20" s="253" t="str">
        <f t="shared" si="0"/>
        <v/>
      </c>
      <c r="G20" s="253"/>
      <c r="H20" s="326">
        <f t="shared" ref="H20" si="6">H19</f>
        <v>2.1376154353562004E-2</v>
      </c>
      <c r="I20" s="148" t="str">
        <f>IFERROR(VLOOKUP($B20,'gemeenten info'!$A$9:$DC$350,'gemeenten info'!$DC$1,FALSE),"")</f>
        <v/>
      </c>
      <c r="J20" s="148" t="str">
        <f>IFERROR(VLOOKUP($B20,'gemeenten info'!$A$9:$DC$350,'gemeenten info'!$DB$1,FALSE),"")</f>
        <v/>
      </c>
      <c r="K20" s="148" t="str">
        <f>IFERROR(VLOOKUP($B20,'gemeenten info'!$A$9:$DC$350,'gemeenten info'!$DA$1,FALSE),"")</f>
        <v/>
      </c>
      <c r="L20" s="148" t="str">
        <f>IFERROR(VLOOKUP($B20,'gemeenten info'!$A$9:$DC$350,'gemeenten info'!$CZ$1,FALSE),"")</f>
        <v/>
      </c>
      <c r="M20" s="253" t="str">
        <f t="shared" si="1"/>
        <v/>
      </c>
      <c r="O20" s="515" t="str">
        <f>IFERROR(VLOOKUP($B20,'gemeenten info'!$A$9:$EM$350,'gemeenten info'!$EK$1,FALSE),"")</f>
        <v/>
      </c>
      <c r="P20" s="515" t="str">
        <f>IFERROR(VLOOKUP($B20,'gemeenten info'!$A$9:$EM$350,'gemeenten info'!$EL$1,FALSE),"")</f>
        <v/>
      </c>
      <c r="Q20" s="515" t="str">
        <f>IFERROR(VLOOKUP($B20,'gemeenten info'!$A$9:$EM$350,'gemeenten info'!$EM$1,FALSE),"")</f>
        <v/>
      </c>
    </row>
    <row r="21" spans="1:17" x14ac:dyDescent="0.25">
      <c r="A21" s="43">
        <v>16</v>
      </c>
      <c r="B21" s="12" t="str">
        <f>IF(HLOOKUP($B$4,'RMC-indeling'!$B$2:$AO$23,1+'II. VSV t.o.v. Problematiek'!$A21,FALSE)=0,"",HLOOKUP($B$4,'RMC-indeling'!$B$2:$AO$23,1+'II. VSV t.o.v. Problematiek'!$A21,FALSE))</f>
        <v/>
      </c>
      <c r="C21" s="271" t="str">
        <f>IFERROR(VLOOKUP($B21,'gemeenten info'!$A$9:$CT$350,'gemeenten info'!$Z$1,FALSE),"")</f>
        <v/>
      </c>
      <c r="D21" s="271" t="str">
        <f>IFERROR(VLOOKUP($B21,'gemeenten info'!$A$9:$CT$350,'gemeenten info'!$F$1,FALSE),"")</f>
        <v/>
      </c>
      <c r="E21" s="514" t="str">
        <f>IFERROR(VLOOKUP($B21,'gemeenten info'!$A$9:$EJ$350,'gemeenten info'!$EJ$1,FALSE),"")</f>
        <v/>
      </c>
      <c r="F21" s="253" t="str">
        <f t="shared" si="0"/>
        <v/>
      </c>
      <c r="G21" s="253"/>
      <c r="H21" s="326">
        <f t="shared" ref="H21" si="7">H20</f>
        <v>2.1376154353562004E-2</v>
      </c>
      <c r="I21" s="148" t="str">
        <f>IFERROR(VLOOKUP($B21,'gemeenten info'!$A$9:$DC$350,'gemeenten info'!$DC$1,FALSE),"")</f>
        <v/>
      </c>
      <c r="J21" s="148" t="str">
        <f>IFERROR(VLOOKUP($B21,'gemeenten info'!$A$9:$DC$350,'gemeenten info'!$DB$1,FALSE),"")</f>
        <v/>
      </c>
      <c r="K21" s="148" t="str">
        <f>IFERROR(VLOOKUP($B21,'gemeenten info'!$A$9:$DC$350,'gemeenten info'!$DA$1,FALSE),"")</f>
        <v/>
      </c>
      <c r="L21" s="148" t="str">
        <f>IFERROR(VLOOKUP($B21,'gemeenten info'!$A$9:$DC$350,'gemeenten info'!$CZ$1,FALSE),"")</f>
        <v/>
      </c>
      <c r="M21" s="253" t="str">
        <f t="shared" si="1"/>
        <v/>
      </c>
      <c r="O21" s="515" t="str">
        <f>IFERROR(VLOOKUP($B21,'gemeenten info'!$A$9:$EM$350,'gemeenten info'!$EK$1,FALSE),"")</f>
        <v/>
      </c>
      <c r="P21" s="515" t="str">
        <f>IFERROR(VLOOKUP($B21,'gemeenten info'!$A$9:$EM$350,'gemeenten info'!$EL$1,FALSE),"")</f>
        <v/>
      </c>
      <c r="Q21" s="515" t="str">
        <f>IFERROR(VLOOKUP($B21,'gemeenten info'!$A$9:$EM$350,'gemeenten info'!$EM$1,FALSE),"")</f>
        <v/>
      </c>
    </row>
    <row r="22" spans="1:17" x14ac:dyDescent="0.25">
      <c r="A22" s="43">
        <v>17</v>
      </c>
      <c r="B22" s="12" t="str">
        <f>IF(HLOOKUP($B$4,'RMC-indeling'!$B$2:$AO$23,1+'II. VSV t.o.v. Problematiek'!$A22,FALSE)=0,"",HLOOKUP($B$4,'RMC-indeling'!$B$2:$AO$23,1+'II. VSV t.o.v. Problematiek'!$A22,FALSE))</f>
        <v/>
      </c>
      <c r="C22" s="271" t="str">
        <f>IFERROR(VLOOKUP($B22,'gemeenten info'!$A$9:$CT$350,'gemeenten info'!$Z$1,FALSE),"")</f>
        <v/>
      </c>
      <c r="D22" s="271" t="str">
        <f>IFERROR(VLOOKUP($B22,'gemeenten info'!$A$9:$CT$350,'gemeenten info'!$F$1,FALSE),"")</f>
        <v/>
      </c>
      <c r="E22" s="514" t="str">
        <f>IFERROR(VLOOKUP($B22,'gemeenten info'!$A$9:$EJ$350,'gemeenten info'!$EJ$1,FALSE),"")</f>
        <v/>
      </c>
      <c r="F22" s="253" t="str">
        <f t="shared" si="0"/>
        <v/>
      </c>
      <c r="G22" s="253"/>
      <c r="H22" s="326">
        <f t="shared" ref="H22" si="8">H21</f>
        <v>2.1376154353562004E-2</v>
      </c>
      <c r="I22" s="148" t="str">
        <f>IFERROR(VLOOKUP($B22,'gemeenten info'!$A$9:$DC$350,'gemeenten info'!$DC$1,FALSE),"")</f>
        <v/>
      </c>
      <c r="J22" s="148" t="str">
        <f>IFERROR(VLOOKUP($B22,'gemeenten info'!$A$9:$DC$350,'gemeenten info'!$DB$1,FALSE),"")</f>
        <v/>
      </c>
      <c r="K22" s="148" t="str">
        <f>IFERROR(VLOOKUP($B22,'gemeenten info'!$A$9:$DC$350,'gemeenten info'!$DA$1,FALSE),"")</f>
        <v/>
      </c>
      <c r="L22" s="148" t="str">
        <f>IFERROR(VLOOKUP($B22,'gemeenten info'!$A$9:$DC$350,'gemeenten info'!$CZ$1,FALSE),"")</f>
        <v/>
      </c>
      <c r="M22" s="253" t="str">
        <f t="shared" si="1"/>
        <v/>
      </c>
      <c r="O22" s="515" t="str">
        <f>IFERROR(VLOOKUP($B22,'gemeenten info'!$A$9:$EM$350,'gemeenten info'!$EK$1,FALSE),"")</f>
        <v/>
      </c>
      <c r="P22" s="515" t="str">
        <f>IFERROR(VLOOKUP($B22,'gemeenten info'!$A$9:$EM$350,'gemeenten info'!$EL$1,FALSE),"")</f>
        <v/>
      </c>
      <c r="Q22" s="515" t="str">
        <f>IFERROR(VLOOKUP($B22,'gemeenten info'!$A$9:$EM$350,'gemeenten info'!$EM$1,FALSE),"")</f>
        <v/>
      </c>
    </row>
    <row r="23" spans="1:17" x14ac:dyDescent="0.25">
      <c r="A23" s="43">
        <v>18</v>
      </c>
      <c r="B23" s="12" t="str">
        <f>IF(HLOOKUP($B$4,'RMC-indeling'!$B$2:$AO$23,1+'II. VSV t.o.v. Problematiek'!$A23,FALSE)=0,"",HLOOKUP($B$4,'RMC-indeling'!$B$2:$AO$23,1+'II. VSV t.o.v. Problematiek'!$A23,FALSE))</f>
        <v/>
      </c>
      <c r="C23" s="271" t="str">
        <f>IFERROR(VLOOKUP($B23,'gemeenten info'!$A$9:$CT$350,'gemeenten info'!$Z$1,FALSE),"")</f>
        <v/>
      </c>
      <c r="D23" s="271" t="str">
        <f>IFERROR(VLOOKUP($B23,'gemeenten info'!$A$9:$CT$350,'gemeenten info'!$F$1,FALSE),"")</f>
        <v/>
      </c>
      <c r="E23" s="514" t="str">
        <f>IFERROR(VLOOKUP($B23,'gemeenten info'!$A$9:$EJ$350,'gemeenten info'!$EJ$1,FALSE),"")</f>
        <v/>
      </c>
      <c r="F23" s="253" t="str">
        <f t="shared" si="0"/>
        <v/>
      </c>
      <c r="G23" s="253"/>
      <c r="H23" s="326">
        <f t="shared" ref="H23" si="9">H22</f>
        <v>2.1376154353562004E-2</v>
      </c>
      <c r="I23" s="148" t="str">
        <f>IFERROR(VLOOKUP($B23,'gemeenten info'!$A$9:$DC$350,'gemeenten info'!$DC$1,FALSE),"")</f>
        <v/>
      </c>
      <c r="J23" s="148" t="str">
        <f>IFERROR(VLOOKUP($B23,'gemeenten info'!$A$9:$DC$350,'gemeenten info'!$DB$1,FALSE),"")</f>
        <v/>
      </c>
      <c r="K23" s="148" t="str">
        <f>IFERROR(VLOOKUP($B23,'gemeenten info'!$A$9:$DC$350,'gemeenten info'!$DA$1,FALSE),"")</f>
        <v/>
      </c>
      <c r="L23" s="148" t="str">
        <f>IFERROR(VLOOKUP($B23,'gemeenten info'!$A$9:$DC$350,'gemeenten info'!$CZ$1,FALSE),"")</f>
        <v/>
      </c>
      <c r="M23" s="253" t="str">
        <f t="shared" si="1"/>
        <v/>
      </c>
      <c r="O23" s="515" t="str">
        <f>IFERROR(VLOOKUP($B23,'gemeenten info'!$A$9:$EM$350,'gemeenten info'!$EK$1,FALSE),"")</f>
        <v/>
      </c>
      <c r="P23" s="515" t="str">
        <f>IFERROR(VLOOKUP($B23,'gemeenten info'!$A$9:$EM$350,'gemeenten info'!$EL$1,FALSE),"")</f>
        <v/>
      </c>
      <c r="Q23" s="515" t="str">
        <f>IFERROR(VLOOKUP($B23,'gemeenten info'!$A$9:$EM$350,'gemeenten info'!$EM$1,FALSE),"")</f>
        <v/>
      </c>
    </row>
    <row r="24" spans="1:17" x14ac:dyDescent="0.25">
      <c r="A24" s="43">
        <v>19</v>
      </c>
      <c r="B24" s="12" t="str">
        <f>IF(HLOOKUP($B$4,'RMC-indeling'!$B$2:$AO$23,1+'II. VSV t.o.v. Problematiek'!$A24,FALSE)=0,"",HLOOKUP($B$4,'RMC-indeling'!$B$2:$AO$23,1+'II. VSV t.o.v. Problematiek'!$A24,FALSE))</f>
        <v/>
      </c>
      <c r="C24" s="271" t="str">
        <f>IFERROR(VLOOKUP($B24,'gemeenten info'!$A$9:$CT$350,'gemeenten info'!$Z$1,FALSE),"")</f>
        <v/>
      </c>
      <c r="D24" s="271" t="str">
        <f>IFERROR(VLOOKUP($B24,'gemeenten info'!$A$9:$CT$350,'gemeenten info'!$F$1,FALSE),"")</f>
        <v/>
      </c>
      <c r="E24" s="514" t="str">
        <f>IFERROR(VLOOKUP($B24,'gemeenten info'!$A$9:$EJ$350,'gemeenten info'!$EJ$1,FALSE),"")</f>
        <v/>
      </c>
      <c r="F24" s="253" t="str">
        <f t="shared" si="0"/>
        <v/>
      </c>
      <c r="G24" s="253"/>
      <c r="H24" s="326">
        <f t="shared" ref="H24" si="10">H23</f>
        <v>2.1376154353562004E-2</v>
      </c>
      <c r="I24" s="148" t="str">
        <f>IFERROR(VLOOKUP($B24,'gemeenten info'!$A$9:$DC$350,'gemeenten info'!$DC$1,FALSE),"")</f>
        <v/>
      </c>
      <c r="J24" s="148" t="str">
        <f>IFERROR(VLOOKUP($B24,'gemeenten info'!$A$9:$DC$350,'gemeenten info'!$DB$1,FALSE),"")</f>
        <v/>
      </c>
      <c r="K24" s="148" t="str">
        <f>IFERROR(VLOOKUP($B24,'gemeenten info'!$A$9:$DC$350,'gemeenten info'!$DA$1,FALSE),"")</f>
        <v/>
      </c>
      <c r="L24" s="148" t="str">
        <f>IFERROR(VLOOKUP($B24,'gemeenten info'!$A$9:$DC$350,'gemeenten info'!$CZ$1,FALSE),"")</f>
        <v/>
      </c>
      <c r="M24" s="253" t="str">
        <f t="shared" si="1"/>
        <v/>
      </c>
      <c r="O24" s="515" t="str">
        <f>IFERROR(VLOOKUP($B24,'gemeenten info'!$A$9:$EM$350,'gemeenten info'!$EK$1,FALSE),"")</f>
        <v/>
      </c>
      <c r="P24" s="515" t="str">
        <f>IFERROR(VLOOKUP($B24,'gemeenten info'!$A$9:$EM$350,'gemeenten info'!$EL$1,FALSE),"")</f>
        <v/>
      </c>
      <c r="Q24" s="515" t="str">
        <f>IFERROR(VLOOKUP($B24,'gemeenten info'!$A$9:$EM$350,'gemeenten info'!$EM$1,FALSE),"")</f>
        <v/>
      </c>
    </row>
    <row r="25" spans="1:17" x14ac:dyDescent="0.25">
      <c r="A25" s="43">
        <v>20</v>
      </c>
      <c r="B25" s="12" t="str">
        <f>IF(HLOOKUP($B$4,'RMC-indeling'!$B$2:$AO$23,1+'II. VSV t.o.v. Problematiek'!$A25,FALSE)=0,"",HLOOKUP($B$4,'RMC-indeling'!$B$2:$AO$23,1+'II. VSV t.o.v. Problematiek'!$A25,FALSE))</f>
        <v/>
      </c>
      <c r="C25" s="271" t="str">
        <f>IFERROR(VLOOKUP($B25,'gemeenten info'!$A$9:$CT$350,'gemeenten info'!$Z$1,FALSE),"")</f>
        <v/>
      </c>
      <c r="D25" s="271" t="str">
        <f>IFERROR(VLOOKUP($B25,'gemeenten info'!$A$9:$CT$350,'gemeenten info'!$F$1,FALSE),"")</f>
        <v/>
      </c>
      <c r="E25" s="514" t="str">
        <f>IFERROR(VLOOKUP($B25,'gemeenten info'!$A$9:$EJ$350,'gemeenten info'!$EJ$1,FALSE),"")</f>
        <v/>
      </c>
      <c r="F25" s="253" t="str">
        <f t="shared" si="0"/>
        <v/>
      </c>
      <c r="G25" s="253"/>
      <c r="H25" s="326">
        <f t="shared" ref="H25" si="11">H24</f>
        <v>2.1376154353562004E-2</v>
      </c>
      <c r="I25" s="148" t="str">
        <f>IFERROR(VLOOKUP($B25,'gemeenten info'!$A$9:$DC$350,'gemeenten info'!$DC$1,FALSE),"")</f>
        <v/>
      </c>
      <c r="J25" s="148" t="str">
        <f>IFERROR(VLOOKUP($B25,'gemeenten info'!$A$9:$DC$350,'gemeenten info'!$DB$1,FALSE),"")</f>
        <v/>
      </c>
      <c r="K25" s="148" t="str">
        <f>IFERROR(VLOOKUP($B25,'gemeenten info'!$A$9:$DC$350,'gemeenten info'!$DA$1,FALSE),"")</f>
        <v/>
      </c>
      <c r="L25" s="148" t="str">
        <f>IFERROR(VLOOKUP($B25,'gemeenten info'!$A$9:$DC$350,'gemeenten info'!$CZ$1,FALSE),"")</f>
        <v/>
      </c>
      <c r="M25" s="253" t="str">
        <f t="shared" si="1"/>
        <v/>
      </c>
      <c r="O25" s="515" t="str">
        <f>IFERROR(VLOOKUP($B25,'gemeenten info'!$A$9:$EM$350,'gemeenten info'!$EK$1,FALSE),"")</f>
        <v/>
      </c>
      <c r="P25" s="515" t="str">
        <f>IFERROR(VLOOKUP($B25,'gemeenten info'!$A$9:$EM$350,'gemeenten info'!$EL$1,FALSE),"")</f>
        <v/>
      </c>
      <c r="Q25" s="515" t="str">
        <f>IFERROR(VLOOKUP($B25,'gemeenten info'!$A$9:$EM$350,'gemeenten info'!$EM$1,FALSE),"")</f>
        <v/>
      </c>
    </row>
    <row r="26" spans="1:17" x14ac:dyDescent="0.25">
      <c r="A26" s="43">
        <v>21</v>
      </c>
      <c r="B26" s="12" t="str">
        <f>IF(HLOOKUP($B$4,'RMC-indeling'!$B$2:$AO$23,1+'II. VSV t.o.v. Problematiek'!$A26,FALSE)=0,"",HLOOKUP($B$4,'RMC-indeling'!$B$2:$AO$23,1+'II. VSV t.o.v. Problematiek'!$A26,FALSE))</f>
        <v/>
      </c>
      <c r="C26" s="271" t="str">
        <f>IFERROR(VLOOKUP($B26,'gemeenten info'!$A$9:$CT$350,'gemeenten info'!$Z$1,FALSE),"")</f>
        <v/>
      </c>
      <c r="D26" s="271" t="str">
        <f>IFERROR(VLOOKUP($B26,'gemeenten info'!$A$9:$CT$350,'gemeenten info'!$F$1,FALSE),"")</f>
        <v/>
      </c>
      <c r="E26" s="514" t="str">
        <f>IFERROR(VLOOKUP($B26,'gemeenten info'!$A$9:$EJ$350,'gemeenten info'!$EJ$1,FALSE),"")</f>
        <v/>
      </c>
      <c r="F26" s="253" t="str">
        <f t="shared" si="0"/>
        <v/>
      </c>
      <c r="G26" s="253"/>
      <c r="H26" s="326">
        <f t="shared" ref="H26" si="12">H25</f>
        <v>2.1376154353562004E-2</v>
      </c>
      <c r="I26" s="148" t="str">
        <f>IFERROR(VLOOKUP($B26,'gemeenten info'!$A$9:$DC$350,'gemeenten info'!$DC$1,FALSE),"")</f>
        <v/>
      </c>
      <c r="J26" s="148" t="str">
        <f>IFERROR(VLOOKUP($B26,'gemeenten info'!$A$9:$DC$350,'gemeenten info'!$DB$1,FALSE),"")</f>
        <v/>
      </c>
      <c r="K26" s="148" t="str">
        <f>IFERROR(VLOOKUP($B26,'gemeenten info'!$A$9:$DC$350,'gemeenten info'!$DA$1,FALSE),"")</f>
        <v/>
      </c>
      <c r="L26" s="148" t="str">
        <f>IFERROR(VLOOKUP($B26,'gemeenten info'!$A$9:$DC$350,'gemeenten info'!$CZ$1,FALSE),"")</f>
        <v/>
      </c>
      <c r="M26" s="253" t="str">
        <f t="shared" si="1"/>
        <v/>
      </c>
      <c r="O26" s="515" t="str">
        <f>IFERROR(VLOOKUP($B26,'gemeenten info'!$A$9:$EM$350,'gemeenten info'!$EK$1,FALSE),"")</f>
        <v/>
      </c>
      <c r="P26" s="515" t="str">
        <f>IFERROR(VLOOKUP($B26,'gemeenten info'!$A$9:$EM$350,'gemeenten info'!$EL$1,FALSE),"")</f>
        <v/>
      </c>
      <c r="Q26" s="515" t="str">
        <f>IFERROR(VLOOKUP($B26,'gemeenten info'!$A$9:$EM$350,'gemeenten info'!$EM$1,FALSE),"")</f>
        <v/>
      </c>
    </row>
    <row r="27" spans="1:17" x14ac:dyDescent="0.25">
      <c r="A27" s="10"/>
      <c r="B27" s="10" t="s">
        <v>712</v>
      </c>
      <c r="C27" s="270">
        <f>AVERAGE(C6:C26)</f>
        <v>2.0034018022237702E-2</v>
      </c>
      <c r="D27" s="270">
        <f t="shared" ref="D27" si="13">AVERAGE(D6:D26)</f>
        <v>6.3636363636363658E-2</v>
      </c>
      <c r="E27" s="270">
        <f>E4</f>
        <v>2.0635669346382383E-2</v>
      </c>
      <c r="F27" s="274">
        <f>AVERAGE(F6:F26)</f>
        <v>-9.9765438587407136E-4</v>
      </c>
      <c r="G27" s="253"/>
      <c r="I27" s="270">
        <f>'0. VSV &amp; benchmark'!C5</f>
        <v>1.6888337841899609E-2</v>
      </c>
      <c r="J27" s="270">
        <f>'0. VSV &amp; benchmark'!D5</f>
        <v>1.7417486088878727E-2</v>
      </c>
      <c r="K27" s="270">
        <f>'0. VSV &amp; benchmark'!E5</f>
        <v>1.612151347991609E-2</v>
      </c>
      <c r="L27" s="270">
        <f>'0. VSV &amp; benchmark'!F5</f>
        <v>1.6608061664382064E-2</v>
      </c>
      <c r="M27" s="270">
        <f>'0. VSV &amp; benchmark'!G5</f>
        <v>2.0446509748459442E-2</v>
      </c>
      <c r="O27" s="292">
        <f t="shared" ref="O27:Q27" si="14">AVERAGE(O6:O26)</f>
        <v>0.27209090909090911</v>
      </c>
      <c r="P27" s="292">
        <f t="shared" si="14"/>
        <v>0.42781818181818188</v>
      </c>
      <c r="Q27" s="292">
        <f t="shared" si="14"/>
        <v>0.30009090909090902</v>
      </c>
    </row>
    <row r="28" spans="1:17" x14ac:dyDescent="0.25">
      <c r="H28" s="66"/>
      <c r="I28" s="66"/>
      <c r="J28" s="66"/>
      <c r="K28" s="66"/>
      <c r="L28" s="66"/>
    </row>
    <row r="29" spans="1:17" ht="14.4" x14ac:dyDescent="0.3">
      <c r="E29" s="611" t="s">
        <v>713</v>
      </c>
    </row>
    <row r="48" spans="3:4" s="577" customFormat="1" x14ac:dyDescent="0.25">
      <c r="C48" s="474"/>
      <c r="D48" s="474"/>
    </row>
    <row r="70" spans="1:1" s="262" customFormat="1" ht="18.600000000000001" customHeight="1" x14ac:dyDescent="0.25">
      <c r="A70" s="605" t="s">
        <v>656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8A086-A485-4AAD-89CC-906879E58DB2}">
  <sheetPr>
    <tabColor theme="0"/>
  </sheetPr>
  <dimension ref="A1:AI113"/>
  <sheetViews>
    <sheetView zoomScaleNormal="100" workbookViewId="0"/>
  </sheetViews>
  <sheetFormatPr defaultColWidth="8.88671875" defaultRowHeight="13.8" x14ac:dyDescent="0.25"/>
  <cols>
    <col min="1" max="1" width="9.88671875" style="12" bestFit="1" customWidth="1"/>
    <col min="2" max="2" width="24.6640625" style="12" customWidth="1"/>
    <col min="3" max="3" width="18.33203125" style="12" customWidth="1"/>
    <col min="4" max="4" width="10.33203125" style="12" customWidth="1"/>
    <col min="5" max="5" width="8.6640625" style="12" customWidth="1"/>
    <col min="6" max="6" width="13" style="12" customWidth="1"/>
    <col min="7" max="7" width="9.33203125" style="12" customWidth="1"/>
    <col min="8" max="8" width="5.88671875" style="12" customWidth="1"/>
    <col min="9" max="9" width="7.88671875" style="12" customWidth="1"/>
    <col min="10" max="10" width="7.5546875" style="12" customWidth="1"/>
    <col min="11" max="11" width="6.5546875" style="12" customWidth="1"/>
    <col min="12" max="12" width="10.33203125" style="12" customWidth="1"/>
    <col min="13" max="13" width="11.33203125" style="12" customWidth="1"/>
    <col min="14" max="14" width="14.6640625" style="12" customWidth="1"/>
    <col min="15" max="15" width="9.6640625" style="12" customWidth="1"/>
    <col min="16" max="16" width="5.5546875" style="12" customWidth="1"/>
    <col min="17" max="17" width="12.33203125" style="12" customWidth="1"/>
    <col min="18" max="18" width="8.6640625" style="12" customWidth="1"/>
    <col min="19" max="19" width="5.6640625" style="12" customWidth="1"/>
    <col min="20" max="20" width="8.109375" style="12" customWidth="1"/>
    <col min="21" max="21" width="8.88671875" style="12" customWidth="1"/>
    <col min="22" max="22" width="6.5546875" style="12" customWidth="1"/>
    <col min="23" max="23" width="10.33203125" style="12" customWidth="1"/>
    <col min="24" max="24" width="13" style="12" customWidth="1"/>
    <col min="25" max="27" width="8.88671875" style="12"/>
    <col min="28" max="28" width="5.44140625" style="12" customWidth="1"/>
    <col min="29" max="29" width="11.6640625" style="12" customWidth="1"/>
    <col min="30" max="30" width="8.88671875" style="12"/>
    <col min="31" max="31" width="5.109375" style="12" customWidth="1"/>
    <col min="32" max="32" width="8.88671875" style="12"/>
    <col min="33" max="33" width="8.33203125" style="12" customWidth="1"/>
    <col min="34" max="34" width="7.88671875" style="12" customWidth="1"/>
    <col min="35" max="35" width="12" style="12" customWidth="1"/>
    <col min="36" max="16384" width="8.88671875" style="12"/>
  </cols>
  <sheetData>
    <row r="1" spans="1:34" s="160" customFormat="1" ht="15.6" x14ac:dyDescent="0.3">
      <c r="A1" s="160" t="s">
        <v>714</v>
      </c>
      <c r="B1" s="160" t="s">
        <v>715</v>
      </c>
    </row>
    <row r="2" spans="1:34" ht="14.4" hidden="1" x14ac:dyDescent="0.3">
      <c r="H2" s="18">
        <v>2</v>
      </c>
      <c r="I2" s="358" t="s">
        <v>716</v>
      </c>
      <c r="O2" s="18">
        <v>2.5</v>
      </c>
      <c r="P2" s="18"/>
      <c r="Q2" s="18">
        <v>4</v>
      </c>
      <c r="T2" s="12">
        <v>2</v>
      </c>
      <c r="V2" s="18">
        <v>4</v>
      </c>
      <c r="W2" s="358" t="s">
        <v>717</v>
      </c>
    </row>
    <row r="3" spans="1:34" s="305" customFormat="1" ht="13.2" hidden="1" x14ac:dyDescent="0.25">
      <c r="C3" s="463" t="s">
        <v>667</v>
      </c>
      <c r="D3" s="464" t="s">
        <v>718</v>
      </c>
      <c r="E3" s="463" t="s">
        <v>719</v>
      </c>
      <c r="F3" s="463" t="s">
        <v>720</v>
      </c>
      <c r="G3" s="464" t="s">
        <v>721</v>
      </c>
      <c r="H3" s="464" t="s">
        <v>722</v>
      </c>
      <c r="I3" s="464" t="s">
        <v>668</v>
      </c>
      <c r="J3" s="465" t="str">
        <f>'RMC info'!DV2</f>
        <v>vmbo-B</v>
      </c>
      <c r="K3" s="465" t="str">
        <f>'RMC info'!DW2</f>
        <v>vmbo-K</v>
      </c>
      <c r="L3" s="465" t="str">
        <f>'RMC info'!DX2</f>
        <v>vmbo-G/T</v>
      </c>
      <c r="M3" s="465" t="str">
        <f>'RMC info'!DY2</f>
        <v>havo/vwo</v>
      </c>
      <c r="N3" s="464" t="s">
        <v>723</v>
      </c>
      <c r="O3" s="488" t="s">
        <v>724</v>
      </c>
      <c r="P3" s="464" t="s">
        <v>725</v>
      </c>
      <c r="Q3" s="464" t="s">
        <v>726</v>
      </c>
      <c r="R3" s="488" t="s">
        <v>727</v>
      </c>
      <c r="S3" s="488" t="s">
        <v>728</v>
      </c>
      <c r="T3" s="488" t="s">
        <v>729</v>
      </c>
      <c r="U3" s="464" t="s">
        <v>730</v>
      </c>
      <c r="V3" s="488" t="s">
        <v>731</v>
      </c>
      <c r="W3" s="464"/>
      <c r="X3" s="468" t="s">
        <v>732</v>
      </c>
      <c r="Y3" s="470" t="s">
        <v>733</v>
      </c>
      <c r="Z3" s="500" t="s">
        <v>574</v>
      </c>
    </row>
    <row r="4" spans="1:34" hidden="1" x14ac:dyDescent="0.25">
      <c r="B4" s="345" t="str">
        <f>'0. VSV &amp; benchmark'!B5</f>
        <v>Noord-Oost-Brabant</v>
      </c>
      <c r="C4" s="112">
        <f>'I. Scholen'!C35</f>
        <v>7.5999999999999998E-2</v>
      </c>
      <c r="D4" s="63">
        <f>'RMC info'!DR3</f>
        <v>0.15</v>
      </c>
      <c r="E4" s="63">
        <f>'RMC info'!DS3</f>
        <v>0.35</v>
      </c>
      <c r="F4" s="63">
        <f>'RMC info'!DT3</f>
        <v>0.5</v>
      </c>
      <c r="G4" s="253">
        <f>'RMC info'!DU3</f>
        <v>2.9308323563892145E-3</v>
      </c>
      <c r="H4" s="253">
        <f>1-((1-G4)^$H$2)</f>
        <v>5.853074934477287E-3</v>
      </c>
      <c r="I4" s="63">
        <f>'I. Scholen'!D35</f>
        <v>0.51200000000000001</v>
      </c>
      <c r="J4" s="19">
        <f>'RMC info'!DV3</f>
        <v>7.0848708487084869E-2</v>
      </c>
      <c r="K4" s="19">
        <f>'RMC info'!DW3</f>
        <v>0.14730627306273061</v>
      </c>
      <c r="L4" s="19">
        <f>'RMC info'!DX3</f>
        <v>0.28265682656826568</v>
      </c>
      <c r="M4" s="19">
        <f>'RMC info'!DY3</f>
        <v>0.49918819188191882</v>
      </c>
      <c r="N4" s="303">
        <f>'RMC info'!DZ3</f>
        <v>5.9130913091309132E-3</v>
      </c>
      <c r="O4" s="507">
        <f>1-((1-N4)^$O$2)</f>
        <v>1.4717234213223462E-2</v>
      </c>
      <c r="P4" s="303">
        <f>'RMC info'!EA3</f>
        <v>5.364327223960662E-3</v>
      </c>
      <c r="Q4" s="507">
        <f>1-((1-P4)^$Q$2)</f>
        <v>2.1285269484051295E-2</v>
      </c>
      <c r="R4" s="506">
        <f>'RMC info'!AF3</f>
        <v>0.26373626373626374</v>
      </c>
      <c r="S4" s="19">
        <f>'RMC info'!AH3</f>
        <v>0.11738148984198646</v>
      </c>
      <c r="T4" s="359">
        <f>1-((1-S4)^$T$2)</f>
        <v>0.22098456552644863</v>
      </c>
      <c r="U4" s="303">
        <f>'RMC info'!AK3</f>
        <v>4.2112833626338504E-2</v>
      </c>
      <c r="V4" s="63">
        <f>1-((1-U4)^$V$2)</f>
        <v>0.1581059915842421</v>
      </c>
      <c r="W4" s="19"/>
      <c r="X4" s="63">
        <f>'RMC info'!EB3</f>
        <v>0.64936708860759496</v>
      </c>
      <c r="Y4" s="63">
        <f>'RMC info'!EC3</f>
        <v>0.57769945530278755</v>
      </c>
      <c r="Z4" s="63">
        <f>(Y4/$Y$6)*$Y$8</f>
        <v>0.60807855848691705</v>
      </c>
      <c r="AA4" s="63">
        <f>(AA6/Y8)*Y4</f>
        <v>0.6522413205031472</v>
      </c>
      <c r="AB4" s="63"/>
      <c r="AC4" s="63"/>
    </row>
    <row r="5" spans="1:34" hidden="1" x14ac:dyDescent="0.25">
      <c r="B5" s="65" t="s">
        <v>34</v>
      </c>
      <c r="C5" s="112">
        <f>'I. Scholen'!C36</f>
        <v>7.0999999999999994E-2</v>
      </c>
      <c r="D5" s="63">
        <f>'RMC info'!DR4</f>
        <v>0.28631781865477518</v>
      </c>
      <c r="E5" s="63">
        <f>'RMC info'!DS4</f>
        <v>0.28056949089557787</v>
      </c>
      <c r="F5" s="63">
        <f>'RMC info'!DT4</f>
        <v>0.43311269044964695</v>
      </c>
      <c r="G5" s="253">
        <f>'RMC info'!DU4</f>
        <v>1.9030443687069181E-3</v>
      </c>
      <c r="H5" s="253">
        <f>1-((1-G5)^$H$2)</f>
        <v>3.8024671595445758E-3</v>
      </c>
      <c r="I5" s="63">
        <f>'I. Scholen'!D36</f>
        <v>0.52383333333333326</v>
      </c>
      <c r="J5" s="19">
        <f>'RMC info'!DV4</f>
        <v>6.9753118062793731E-2</v>
      </c>
      <c r="K5" s="19">
        <f>'RMC info'!DW4</f>
        <v>0.16430163601022349</v>
      </c>
      <c r="L5" s="19">
        <f>'RMC info'!DX4</f>
        <v>0.28046000789507819</v>
      </c>
      <c r="M5" s="19">
        <f>'RMC info'!DY4</f>
        <v>0.48548523803190463</v>
      </c>
      <c r="N5" s="303">
        <f>'RMC info'!DZ4</f>
        <v>8.046698946261208E-3</v>
      </c>
      <c r="O5" s="507">
        <f>1-((1-N5)^$O$2)</f>
        <v>1.9995505290770876E-2</v>
      </c>
      <c r="P5" s="303">
        <f>'RMC info'!EA4</f>
        <v>6.145622170102053E-3</v>
      </c>
      <c r="Q5" s="507">
        <f>1-((1-P5)^$Q$2)</f>
        <v>2.4356803670738114E-2</v>
      </c>
      <c r="R5" s="506">
        <f>'RMC info'!AF4</f>
        <v>0.2415518008561687</v>
      </c>
      <c r="S5" s="19">
        <f>'RMC info'!AH4</f>
        <v>9.4832246358434943E-2</v>
      </c>
      <c r="T5" s="359">
        <f>1-((1-S5)^$T$2)</f>
        <v>0.1806713377674829</v>
      </c>
      <c r="U5" s="303">
        <f>'RMC info'!AK4</f>
        <v>3.9293829566446781E-2</v>
      </c>
      <c r="V5" s="63">
        <f>1-((1-U5)^$V$2)</f>
        <v>0.14815158354611557</v>
      </c>
      <c r="W5" s="19"/>
      <c r="X5" s="63">
        <f>'RMC info'!EB4</f>
        <v>0.65420723671551062</v>
      </c>
      <c r="Y5" s="63">
        <f>'RMC info'!EC4</f>
        <v>0.60935474474933737</v>
      </c>
      <c r="Z5" s="63">
        <f>(Y5/$Y$6)*$Y$8</f>
        <v>0.64139848392298193</v>
      </c>
      <c r="AA5" s="63"/>
      <c r="AB5" s="63"/>
      <c r="AC5" s="63"/>
    </row>
    <row r="6" spans="1:34" hidden="1" x14ac:dyDescent="0.25">
      <c r="B6" s="222" t="str">
        <f>'0. VSV &amp; benchmark'!B7</f>
        <v>Landelijk</v>
      </c>
      <c r="C6" s="231">
        <f>'I. Scholen'!C40</f>
        <v>6.8000000000000005E-2</v>
      </c>
      <c r="D6" s="336">
        <f>'RMC info'!DR51</f>
        <v>0.29933774834437088</v>
      </c>
      <c r="E6" s="336">
        <f>'RMC info'!DS51</f>
        <v>0.28509933774834439</v>
      </c>
      <c r="F6" s="336">
        <f>'RMC info'!DT51</f>
        <v>0.41556291390728478</v>
      </c>
      <c r="G6" s="449">
        <f>'RMC info'!DU51</f>
        <v>2.7371765675021304E-3</v>
      </c>
      <c r="H6" s="449">
        <f>1-((1-G6)^H2)</f>
        <v>5.4668609994426021E-3</v>
      </c>
      <c r="I6" s="336">
        <f>'I. Scholen'!D40</f>
        <v>0.50800000000000001</v>
      </c>
      <c r="J6" s="336">
        <f>'RMC info'!DV51</f>
        <v>7.1251992955907756E-2</v>
      </c>
      <c r="K6" s="336">
        <f>'RMC info'!DW51</f>
        <v>0.14422612202723198</v>
      </c>
      <c r="L6" s="336">
        <f>'RMC info'!DX51</f>
        <v>0.27610841680138215</v>
      </c>
      <c r="M6" s="336">
        <f>'RMC info'!DY51</f>
        <v>0.50841346821547817</v>
      </c>
      <c r="N6" s="459">
        <f>'RMC info'!DZ51</f>
        <v>9.7413197882601048E-3</v>
      </c>
      <c r="O6" s="449">
        <f>1-((1-N6)^O2)</f>
        <v>2.4175663735551134E-2</v>
      </c>
      <c r="P6" s="459">
        <f>'RMC info'!EA51</f>
        <v>7.0293475259207193E-3</v>
      </c>
      <c r="Q6" s="449">
        <f>1-((1-P6)^Q2)</f>
        <v>2.7822306631116955E-2</v>
      </c>
      <c r="R6" s="353">
        <f>'gemeenten info'!AF351</f>
        <v>0.25852197657006959</v>
      </c>
      <c r="S6" s="353">
        <f>'gemeenten info'!AH351</f>
        <v>0.11857545639264731</v>
      </c>
      <c r="T6" s="336">
        <f>1-((1-S6)^T2)</f>
        <v>0.22309077392657006</v>
      </c>
      <c r="U6" s="459">
        <f>'gemeenten info'!AK351</f>
        <v>4.7028807775008716E-2</v>
      </c>
      <c r="V6" s="336">
        <f>1-((1-U6)^V2)</f>
        <v>0.17525614298461256</v>
      </c>
      <c r="W6" s="353"/>
      <c r="X6" s="353">
        <f>'RMC info'!EB51</f>
        <v>0.60034305317324188</v>
      </c>
      <c r="Y6" s="353">
        <f>'RMC info'!EC51</f>
        <v>0.58902531143175385</v>
      </c>
      <c r="Z6" s="353">
        <f>Y8</f>
        <v>0.62</v>
      </c>
      <c r="AA6" s="63">
        <v>0.7</v>
      </c>
      <c r="AB6" s="63"/>
      <c r="AC6" s="19"/>
    </row>
    <row r="7" spans="1:34" hidden="1" x14ac:dyDescent="0.25">
      <c r="Y7" s="499">
        <v>0.95652173913043481</v>
      </c>
      <c r="Z7" s="493"/>
      <c r="AB7" s="63"/>
      <c r="AC7" s="63"/>
    </row>
    <row r="8" spans="1:34" ht="14.4" hidden="1" x14ac:dyDescent="0.3">
      <c r="Y8" s="497">
        <v>0.62</v>
      </c>
      <c r="Z8" s="498" t="s">
        <v>734</v>
      </c>
      <c r="AB8" s="63"/>
      <c r="AC8" s="63"/>
    </row>
    <row r="9" spans="1:34" hidden="1" x14ac:dyDescent="0.25"/>
    <row r="10" spans="1:34" s="439" customFormat="1" ht="14.4" hidden="1" x14ac:dyDescent="0.3">
      <c r="A10" s="376"/>
      <c r="B10" s="376"/>
      <c r="C10" s="376"/>
      <c r="D10" s="377" t="s">
        <v>735</v>
      </c>
      <c r="E10" s="377"/>
      <c r="F10" s="377"/>
      <c r="G10" s="377"/>
      <c r="H10" s="376"/>
      <c r="I10" s="376"/>
      <c r="J10" s="376"/>
      <c r="K10" s="376"/>
      <c r="L10" s="376"/>
      <c r="M10" s="376"/>
      <c r="N10" s="376"/>
      <c r="O10" s="429" t="s">
        <v>715</v>
      </c>
      <c r="P10" s="429"/>
      <c r="Q10" s="429" t="str">
        <f>B4</f>
        <v>Noord-Oost-Brabant</v>
      </c>
      <c r="R10" s="429"/>
      <c r="S10" s="376"/>
      <c r="T10" s="376"/>
      <c r="U10" s="376"/>
      <c r="V10" s="376"/>
      <c r="X10" s="376"/>
      <c r="Y10" s="376"/>
      <c r="Z10" s="376"/>
      <c r="AA10" s="508" t="s">
        <v>715</v>
      </c>
      <c r="AB10" s="508"/>
      <c r="AC10" s="508" t="str">
        <f>B5</f>
        <v>Benchmark</v>
      </c>
      <c r="AD10" s="429"/>
      <c r="AE10" s="376"/>
      <c r="AF10" s="376"/>
      <c r="AG10" s="376"/>
      <c r="AH10" s="376"/>
    </row>
    <row r="11" spans="1:34" s="439" customFormat="1" ht="14.4" hidden="1" x14ac:dyDescent="0.3">
      <c r="A11" s="376"/>
      <c r="B11" s="376"/>
      <c r="C11" s="408">
        <v>1</v>
      </c>
      <c r="D11" s="378" t="s">
        <v>736</v>
      </c>
      <c r="E11" s="379" t="s">
        <v>737</v>
      </c>
      <c r="F11" s="380" t="s">
        <v>738</v>
      </c>
      <c r="G11" s="381"/>
      <c r="H11" s="376"/>
      <c r="I11" s="379" t="s">
        <v>739</v>
      </c>
      <c r="J11" s="376"/>
      <c r="K11" s="379" t="s">
        <v>740</v>
      </c>
      <c r="L11" s="376"/>
      <c r="M11" s="376"/>
      <c r="N11" s="376"/>
      <c r="O11" s="378" t="s">
        <v>736</v>
      </c>
      <c r="P11" s="379" t="s">
        <v>737</v>
      </c>
      <c r="Q11" s="380" t="s">
        <v>738</v>
      </c>
      <c r="R11" s="381"/>
      <c r="S11" s="376"/>
      <c r="T11" s="379" t="s">
        <v>739</v>
      </c>
      <c r="U11" s="376"/>
      <c r="V11" s="379" t="s">
        <v>740</v>
      </c>
      <c r="X11" s="376"/>
      <c r="Y11" s="376"/>
      <c r="Z11" s="376"/>
      <c r="AA11" s="378" t="s">
        <v>736</v>
      </c>
      <c r="AB11" s="379" t="s">
        <v>737</v>
      </c>
      <c r="AC11" s="380" t="s">
        <v>738</v>
      </c>
      <c r="AD11" s="381"/>
      <c r="AE11" s="376"/>
      <c r="AF11" s="379" t="s">
        <v>739</v>
      </c>
      <c r="AG11" s="376"/>
      <c r="AH11" s="379" t="s">
        <v>740</v>
      </c>
    </row>
    <row r="12" spans="1:34" s="439" customFormat="1" ht="14.4" hidden="1" x14ac:dyDescent="0.3">
      <c r="A12" s="376"/>
      <c r="B12" s="376"/>
      <c r="C12" s="382" t="s">
        <v>741</v>
      </c>
      <c r="D12" s="382" t="s">
        <v>742</v>
      </c>
      <c r="E12" s="382">
        <v>4</v>
      </c>
      <c r="F12" s="383">
        <v>1</v>
      </c>
      <c r="G12" s="431"/>
      <c r="H12" s="460">
        <f>G13+G14</f>
        <v>6.3352525309280566E-2</v>
      </c>
      <c r="I12" s="376"/>
      <c r="J12" s="376"/>
      <c r="K12" s="376"/>
      <c r="L12" s="376"/>
      <c r="M12" s="376"/>
      <c r="N12" s="382" t="s">
        <v>741</v>
      </c>
      <c r="O12" s="382" t="s">
        <v>742</v>
      </c>
      <c r="P12" s="382">
        <v>4</v>
      </c>
      <c r="Q12" s="383">
        <v>1</v>
      </c>
      <c r="R12" s="431"/>
      <c r="S12" s="461">
        <f>($H$12/$C$6)*C4</f>
        <v>7.0805763580960621E-2</v>
      </c>
      <c r="T12" s="376"/>
      <c r="U12" s="376"/>
      <c r="V12" s="376"/>
      <c r="X12" s="376"/>
      <c r="Y12" s="376"/>
      <c r="Z12" s="382" t="s">
        <v>741</v>
      </c>
      <c r="AA12" s="382" t="s">
        <v>742</v>
      </c>
      <c r="AB12" s="382">
        <v>4</v>
      </c>
      <c r="AC12" s="383">
        <v>1</v>
      </c>
      <c r="AD12" s="431"/>
      <c r="AE12" s="461">
        <f>($H$12/$C$6)*C5</f>
        <v>6.6147489661160574E-2</v>
      </c>
      <c r="AF12" s="376"/>
      <c r="AG12" s="376"/>
      <c r="AH12" s="376"/>
    </row>
    <row r="13" spans="1:34" s="439" customFormat="1" ht="14.4" hidden="1" x14ac:dyDescent="0.3">
      <c r="A13" s="384">
        <f>SUM(G13:G15)</f>
        <v>1</v>
      </c>
      <c r="B13" s="376"/>
      <c r="C13" s="385" t="s">
        <v>742</v>
      </c>
      <c r="D13" s="376" t="s">
        <v>743</v>
      </c>
      <c r="E13" s="386">
        <v>8</v>
      </c>
      <c r="F13" s="387">
        <f>G13</f>
        <v>3.2807041317834323E-2</v>
      </c>
      <c r="G13" s="432">
        <v>3.2807041317834323E-2</v>
      </c>
      <c r="H13" s="460">
        <f>G13/(G13+G14)</f>
        <v>0.51784899114397875</v>
      </c>
      <c r="I13" s="376"/>
      <c r="J13" s="376"/>
      <c r="K13" s="376"/>
      <c r="L13" s="384">
        <f>SUM(R13:R15)</f>
        <v>1</v>
      </c>
      <c r="M13" s="376"/>
      <c r="N13" s="385" t="s">
        <v>742</v>
      </c>
      <c r="O13" s="376" t="s">
        <v>743</v>
      </c>
      <c r="P13" s="386">
        <v>8</v>
      </c>
      <c r="Q13" s="387">
        <f>R13</f>
        <v>3.6666693237579533E-2</v>
      </c>
      <c r="R13" s="447">
        <f>S12*$H$13</f>
        <v>3.6666693237579533E-2</v>
      </c>
      <c r="S13" s="376"/>
      <c r="T13" s="376"/>
      <c r="U13" s="376"/>
      <c r="V13" s="376"/>
      <c r="X13" s="384">
        <f>SUM(AD13:AD15)</f>
        <v>1</v>
      </c>
      <c r="Y13" s="376"/>
      <c r="Z13" s="385" t="s">
        <v>742</v>
      </c>
      <c r="AA13" s="376" t="s">
        <v>743</v>
      </c>
      <c r="AB13" s="386">
        <v>8</v>
      </c>
      <c r="AC13" s="387">
        <f>AD13</f>
        <v>3.4254410787738769E-2</v>
      </c>
      <c r="AD13" s="447">
        <f>AE12*$H$13</f>
        <v>3.4254410787738769E-2</v>
      </c>
      <c r="AE13" s="376"/>
      <c r="AF13" s="376"/>
      <c r="AG13" s="376"/>
      <c r="AH13" s="376"/>
    </row>
    <row r="14" spans="1:34" s="439" customFormat="1" ht="14.4" hidden="1" x14ac:dyDescent="0.3">
      <c r="A14" s="376"/>
      <c r="B14" s="376"/>
      <c r="C14" s="376"/>
      <c r="D14" s="388" t="s">
        <v>744</v>
      </c>
      <c r="E14" s="389"/>
      <c r="F14" s="390">
        <f>G14</f>
        <v>3.0545483991446243E-2</v>
      </c>
      <c r="G14" s="432">
        <v>3.0545483991446243E-2</v>
      </c>
      <c r="H14" s="376"/>
      <c r="I14" s="376"/>
      <c r="J14" s="376"/>
      <c r="K14" s="376"/>
      <c r="L14" s="376"/>
      <c r="M14" s="376"/>
      <c r="N14" s="376"/>
      <c r="O14" s="388" t="s">
        <v>744</v>
      </c>
      <c r="P14" s="389"/>
      <c r="Q14" s="390">
        <f>R14</f>
        <v>3.4139070343381088E-2</v>
      </c>
      <c r="R14" s="447">
        <f>S12-R13</f>
        <v>3.4139070343381088E-2</v>
      </c>
      <c r="S14" s="376"/>
      <c r="T14" s="376"/>
      <c r="U14" s="376"/>
      <c r="V14" s="376"/>
      <c r="X14" s="376"/>
      <c r="Y14" s="376"/>
      <c r="Z14" s="376"/>
      <c r="AA14" s="388" t="s">
        <v>744</v>
      </c>
      <c r="AB14" s="389"/>
      <c r="AC14" s="390">
        <f>AD14</f>
        <v>3.1893078873421805E-2</v>
      </c>
      <c r="AD14" s="447">
        <f>AE12-AD13</f>
        <v>3.1893078873421805E-2</v>
      </c>
      <c r="AE14" s="376"/>
      <c r="AF14" s="376"/>
      <c r="AG14" s="376"/>
      <c r="AH14" s="376"/>
    </row>
    <row r="15" spans="1:34" s="439" customFormat="1" ht="14.4" hidden="1" x14ac:dyDescent="0.3">
      <c r="A15" s="376"/>
      <c r="B15" s="376"/>
      <c r="C15" s="382"/>
      <c r="D15" s="382" t="s">
        <v>745</v>
      </c>
      <c r="E15" s="382">
        <v>12</v>
      </c>
      <c r="F15" s="391">
        <f>G15</f>
        <v>0.93664747469071941</v>
      </c>
      <c r="G15" s="433">
        <v>0.93664747469071941</v>
      </c>
      <c r="H15" s="376"/>
      <c r="I15" s="376"/>
      <c r="J15" s="376"/>
      <c r="K15" s="376"/>
      <c r="L15" s="376"/>
      <c r="M15" s="376"/>
      <c r="N15" s="382"/>
      <c r="O15" s="382" t="s">
        <v>745</v>
      </c>
      <c r="P15" s="382">
        <v>12</v>
      </c>
      <c r="Q15" s="391">
        <f>R15</f>
        <v>0.92919423641903942</v>
      </c>
      <c r="R15" s="433">
        <f>1-R14-R13</f>
        <v>0.92919423641903942</v>
      </c>
      <c r="S15" s="376"/>
      <c r="T15" s="376"/>
      <c r="U15" s="376"/>
      <c r="V15" s="376"/>
      <c r="X15" s="376"/>
      <c r="Y15" s="376"/>
      <c r="Z15" s="382"/>
      <c r="AA15" s="382" t="s">
        <v>745</v>
      </c>
      <c r="AB15" s="382">
        <v>12</v>
      </c>
      <c r="AC15" s="391">
        <f>AD15</f>
        <v>0.93385251033883943</v>
      </c>
      <c r="AD15" s="433">
        <f>1-AD14-AD13</f>
        <v>0.93385251033883943</v>
      </c>
      <c r="AE15" s="376"/>
      <c r="AF15" s="376"/>
      <c r="AG15" s="376"/>
      <c r="AH15" s="376"/>
    </row>
    <row r="16" spans="1:34" s="439" customFormat="1" ht="14.4" hidden="1" x14ac:dyDescent="0.3">
      <c r="A16" s="384">
        <f>SUM(G16:G18)</f>
        <v>1</v>
      </c>
      <c r="B16" s="396">
        <f>F13</f>
        <v>3.2807041317834323E-2</v>
      </c>
      <c r="C16" s="392" t="s">
        <v>743</v>
      </c>
      <c r="D16" s="386" t="s">
        <v>746</v>
      </c>
      <c r="E16" s="386">
        <v>16</v>
      </c>
      <c r="F16" s="404">
        <f>G16*B16</f>
        <v>1.3633389686715919E-2</v>
      </c>
      <c r="G16" s="419">
        <f>F6</f>
        <v>0.41556291390728478</v>
      </c>
      <c r="H16" s="376"/>
      <c r="I16" s="376"/>
      <c r="J16" s="376"/>
      <c r="K16" s="423">
        <f>F16</f>
        <v>1.3633389686715919E-2</v>
      </c>
      <c r="L16" s="384">
        <f>SUM(R16:R18)</f>
        <v>1</v>
      </c>
      <c r="M16" s="396">
        <f>Q13</f>
        <v>3.6666693237579533E-2</v>
      </c>
      <c r="N16" s="392" t="s">
        <v>743</v>
      </c>
      <c r="O16" s="386" t="s">
        <v>746</v>
      </c>
      <c r="P16" s="386">
        <v>16</v>
      </c>
      <c r="Q16" s="404">
        <f>R16*M16</f>
        <v>1.8333346618789766E-2</v>
      </c>
      <c r="R16" s="445">
        <f>F4</f>
        <v>0.5</v>
      </c>
      <c r="S16" s="376"/>
      <c r="T16" s="376"/>
      <c r="U16" s="376"/>
      <c r="V16" s="423">
        <f>Q16</f>
        <v>1.8333346618789766E-2</v>
      </c>
      <c r="X16" s="384">
        <f>SUM(AD16:AD18)</f>
        <v>1</v>
      </c>
      <c r="Y16" s="396">
        <f>AC13</f>
        <v>3.4254410787738769E-2</v>
      </c>
      <c r="Z16" s="392" t="s">
        <v>743</v>
      </c>
      <c r="AA16" s="386" t="s">
        <v>746</v>
      </c>
      <c r="AB16" s="386">
        <v>16</v>
      </c>
      <c r="AC16" s="404">
        <f>AD16*Y16</f>
        <v>1.4836020016044948E-2</v>
      </c>
      <c r="AD16" s="445">
        <f>F5</f>
        <v>0.43311269044964695</v>
      </c>
      <c r="AE16" s="376"/>
      <c r="AF16" s="376"/>
      <c r="AG16" s="376"/>
      <c r="AH16" s="423">
        <f>AC16</f>
        <v>1.4836020016044948E-2</v>
      </c>
    </row>
    <row r="17" spans="1:34" s="439" customFormat="1" ht="14.4" hidden="1" x14ac:dyDescent="0.3">
      <c r="A17" s="376"/>
      <c r="B17" s="396"/>
      <c r="C17" s="376"/>
      <c r="D17" s="388" t="s">
        <v>747</v>
      </c>
      <c r="E17" s="388">
        <v>18</v>
      </c>
      <c r="F17" s="397">
        <f>G17*B16</f>
        <v>9.8203858779212679E-3</v>
      </c>
      <c r="G17" s="419">
        <f>D6</f>
        <v>0.29933774834437088</v>
      </c>
      <c r="H17" s="376"/>
      <c r="I17" s="376"/>
      <c r="J17" s="376"/>
      <c r="K17" s="398"/>
      <c r="L17" s="376"/>
      <c r="M17" s="396"/>
      <c r="N17" s="376"/>
      <c r="O17" s="388" t="s">
        <v>747</v>
      </c>
      <c r="P17" s="388">
        <v>18</v>
      </c>
      <c r="Q17" s="397">
        <f>R17*M16</f>
        <v>5.5000039856369295E-3</v>
      </c>
      <c r="R17" s="445">
        <f>D4</f>
        <v>0.15</v>
      </c>
      <c r="S17" s="376"/>
      <c r="T17" s="376"/>
      <c r="U17" s="376"/>
      <c r="V17" s="430"/>
      <c r="X17" s="376"/>
      <c r="Y17" s="396"/>
      <c r="Z17" s="376"/>
      <c r="AA17" s="388" t="s">
        <v>747</v>
      </c>
      <c r="AB17" s="388">
        <v>18</v>
      </c>
      <c r="AC17" s="397">
        <f>AD17*Y16</f>
        <v>9.8076481760499632E-3</v>
      </c>
      <c r="AD17" s="445">
        <f>D5</f>
        <v>0.28631781865477518</v>
      </c>
      <c r="AE17" s="376"/>
      <c r="AF17" s="376"/>
      <c r="AG17" s="376"/>
      <c r="AH17" s="430"/>
    </row>
    <row r="18" spans="1:34" s="439" customFormat="1" ht="14.4" hidden="1" x14ac:dyDescent="0.3">
      <c r="A18" s="376"/>
      <c r="B18" s="396"/>
      <c r="C18" s="376"/>
      <c r="D18" s="376" t="s">
        <v>562</v>
      </c>
      <c r="E18" s="376">
        <v>18</v>
      </c>
      <c r="F18" s="400">
        <f>G18*B16</f>
        <v>9.3532657531971378E-3</v>
      </c>
      <c r="G18" s="434">
        <f>E6</f>
        <v>0.28509933774834439</v>
      </c>
      <c r="H18" s="376"/>
      <c r="I18" s="376"/>
      <c r="J18" s="376"/>
      <c r="K18" s="398"/>
      <c r="L18" s="376"/>
      <c r="M18" s="396"/>
      <c r="N18" s="376"/>
      <c r="O18" s="376" t="s">
        <v>562</v>
      </c>
      <c r="P18" s="376">
        <v>18</v>
      </c>
      <c r="Q18" s="400">
        <f>R18*M16</f>
        <v>1.2833342633152835E-2</v>
      </c>
      <c r="R18" s="446">
        <f>E4</f>
        <v>0.35</v>
      </c>
      <c r="S18" s="376"/>
      <c r="T18" s="376"/>
      <c r="U18" s="376"/>
      <c r="V18" s="430"/>
      <c r="X18" s="376"/>
      <c r="Y18" s="396"/>
      <c r="Z18" s="376"/>
      <c r="AA18" s="376" t="s">
        <v>562</v>
      </c>
      <c r="AB18" s="376">
        <v>18</v>
      </c>
      <c r="AC18" s="400">
        <f>AD18*Y16</f>
        <v>9.6107425956438574E-3</v>
      </c>
      <c r="AD18" s="446">
        <f>E5</f>
        <v>0.28056949089557787</v>
      </c>
      <c r="AE18" s="376"/>
      <c r="AF18" s="376"/>
      <c r="AG18" s="376"/>
      <c r="AH18" s="430"/>
    </row>
    <row r="19" spans="1:34" s="439" customFormat="1" ht="14.4" hidden="1" x14ac:dyDescent="0.3">
      <c r="A19" s="384">
        <f>SUM(G19:G21)</f>
        <v>1</v>
      </c>
      <c r="B19" s="396">
        <f>F14</f>
        <v>3.0545483991446243E-2</v>
      </c>
      <c r="C19" s="402" t="s">
        <v>744</v>
      </c>
      <c r="D19" s="386" t="s">
        <v>746</v>
      </c>
      <c r="E19" s="386">
        <v>16</v>
      </c>
      <c r="F19" s="404">
        <f>G19*B19</f>
        <v>1.5778318142210302E-2</v>
      </c>
      <c r="G19" s="394">
        <v>0.5165515840779854</v>
      </c>
      <c r="H19" s="376"/>
      <c r="I19" s="376"/>
      <c r="J19" s="376"/>
      <c r="K19" s="423">
        <f>F19</f>
        <v>1.5778318142210302E-2</v>
      </c>
      <c r="L19" s="384">
        <f>SUM(R19:R21)</f>
        <v>1</v>
      </c>
      <c r="M19" s="396">
        <f>Q14</f>
        <v>3.4139070343381088E-2</v>
      </c>
      <c r="N19" s="402" t="s">
        <v>744</v>
      </c>
      <c r="O19" s="386" t="s">
        <v>746</v>
      </c>
      <c r="P19" s="386">
        <v>16</v>
      </c>
      <c r="Q19" s="404">
        <f>R19*M19</f>
        <v>1.7634590864823274E-2</v>
      </c>
      <c r="R19" s="394">
        <v>0.5165515840779854</v>
      </c>
      <c r="S19" s="376"/>
      <c r="T19" s="376"/>
      <c r="U19" s="376"/>
      <c r="V19" s="423">
        <f>Q19</f>
        <v>1.7634590864823274E-2</v>
      </c>
      <c r="X19" s="384">
        <f>SUM(AD19:AD21)</f>
        <v>1</v>
      </c>
      <c r="Y19" s="396">
        <f>AC14</f>
        <v>3.1893078873421805E-2</v>
      </c>
      <c r="Z19" s="402" t="s">
        <v>744</v>
      </c>
      <c r="AA19" s="386" t="s">
        <v>746</v>
      </c>
      <c r="AB19" s="386">
        <v>16</v>
      </c>
      <c r="AC19" s="404">
        <f>AD19*Y19</f>
        <v>1.6474420413190163E-2</v>
      </c>
      <c r="AD19" s="394">
        <v>0.5165515840779854</v>
      </c>
      <c r="AE19" s="376"/>
      <c r="AF19" s="376"/>
      <c r="AG19" s="376"/>
      <c r="AH19" s="423">
        <f>AC19</f>
        <v>1.6474420413190163E-2</v>
      </c>
    </row>
    <row r="20" spans="1:34" s="439" customFormat="1" ht="14.4" hidden="1" x14ac:dyDescent="0.3">
      <c r="A20" s="376"/>
      <c r="B20" s="396"/>
      <c r="C20" s="376"/>
      <c r="D20" s="388" t="s">
        <v>747</v>
      </c>
      <c r="E20" s="388">
        <v>18</v>
      </c>
      <c r="F20" s="397">
        <f>G20*B19</f>
        <v>5.7939646726260742E-3</v>
      </c>
      <c r="G20" s="394">
        <v>0.18968318440292445</v>
      </c>
      <c r="H20" s="376"/>
      <c r="I20" s="376"/>
      <c r="J20" s="376"/>
      <c r="K20" s="398"/>
      <c r="L20" s="376"/>
      <c r="M20" s="396"/>
      <c r="N20" s="376"/>
      <c r="O20" s="388" t="s">
        <v>747</v>
      </c>
      <c r="P20" s="388">
        <v>18</v>
      </c>
      <c r="Q20" s="397">
        <f>R20*M19</f>
        <v>6.4756075752879644E-3</v>
      </c>
      <c r="R20" s="394">
        <v>0.18968318440292445</v>
      </c>
      <c r="S20" s="376"/>
      <c r="T20" s="376"/>
      <c r="U20" s="376"/>
      <c r="V20" s="430"/>
      <c r="X20" s="376"/>
      <c r="Y20" s="396"/>
      <c r="Z20" s="376"/>
      <c r="AA20" s="388" t="s">
        <v>747</v>
      </c>
      <c r="AB20" s="388">
        <v>18</v>
      </c>
      <c r="AC20" s="397">
        <f>AD20*Y19</f>
        <v>6.0495807611242822E-3</v>
      </c>
      <c r="AD20" s="394">
        <v>0.18968318440292445</v>
      </c>
      <c r="AE20" s="376"/>
      <c r="AF20" s="376"/>
      <c r="AG20" s="376"/>
      <c r="AH20" s="430"/>
    </row>
    <row r="21" spans="1:34" s="439" customFormat="1" ht="14.4" hidden="1" x14ac:dyDescent="0.3">
      <c r="A21" s="376"/>
      <c r="B21" s="399"/>
      <c r="C21" s="382"/>
      <c r="D21" s="376" t="s">
        <v>562</v>
      </c>
      <c r="E21" s="376">
        <v>18</v>
      </c>
      <c r="F21" s="400">
        <f>G21*B19</f>
        <v>8.9732011766098674E-3</v>
      </c>
      <c r="G21" s="401">
        <v>0.29376523151909018</v>
      </c>
      <c r="H21" s="376"/>
      <c r="I21" s="376"/>
      <c r="J21" s="376"/>
      <c r="K21" s="398"/>
      <c r="L21" s="376"/>
      <c r="M21" s="399"/>
      <c r="N21" s="382"/>
      <c r="O21" s="376" t="s">
        <v>562</v>
      </c>
      <c r="P21" s="376">
        <v>18</v>
      </c>
      <c r="Q21" s="400">
        <f>R21*M19</f>
        <v>1.0028871903269851E-2</v>
      </c>
      <c r="R21" s="401">
        <v>0.29376523151909018</v>
      </c>
      <c r="S21" s="376"/>
      <c r="T21" s="376"/>
      <c r="U21" s="376"/>
      <c r="V21" s="430"/>
      <c r="X21" s="376"/>
      <c r="Y21" s="399"/>
      <c r="Z21" s="382"/>
      <c r="AA21" s="376" t="s">
        <v>562</v>
      </c>
      <c r="AB21" s="376">
        <v>18</v>
      </c>
      <c r="AC21" s="400">
        <f>AD21*Y19</f>
        <v>9.3690776991073605E-3</v>
      </c>
      <c r="AD21" s="401">
        <v>0.29376523151909018</v>
      </c>
      <c r="AE21" s="376"/>
      <c r="AF21" s="376"/>
      <c r="AG21" s="376"/>
      <c r="AH21" s="430"/>
    </row>
    <row r="22" spans="1:34" s="439" customFormat="1" ht="14.4" hidden="1" x14ac:dyDescent="0.3">
      <c r="A22" s="384">
        <f>SUM(G22:G26)</f>
        <v>1</v>
      </c>
      <c r="B22" s="396">
        <f>F15</f>
        <v>0.93664747469071941</v>
      </c>
      <c r="C22" s="376" t="s">
        <v>748</v>
      </c>
      <c r="D22" s="386" t="s">
        <v>746</v>
      </c>
      <c r="E22" s="386">
        <v>14</v>
      </c>
      <c r="F22" s="403">
        <f>G22*B22</f>
        <v>5.1205215496130958E-3</v>
      </c>
      <c r="G22" s="450">
        <f>H6</f>
        <v>5.4668609994426021E-3</v>
      </c>
      <c r="H22" s="405"/>
      <c r="I22" s="376"/>
      <c r="J22" s="376"/>
      <c r="K22" s="423">
        <f>F22</f>
        <v>5.1205215496130958E-3</v>
      </c>
      <c r="L22" s="384">
        <f>SUM(R22:R26)</f>
        <v>1</v>
      </c>
      <c r="M22" s="396">
        <f>Q15</f>
        <v>0.92919423641903942</v>
      </c>
      <c r="N22" s="376" t="s">
        <v>748</v>
      </c>
      <c r="O22" s="386" t="s">
        <v>746</v>
      </c>
      <c r="P22" s="386">
        <v>14</v>
      </c>
      <c r="Q22" s="403">
        <f>R22*M22</f>
        <v>5.4386434944450422E-3</v>
      </c>
      <c r="R22" s="457">
        <f>H4</f>
        <v>5.853074934477287E-3</v>
      </c>
      <c r="S22" s="405"/>
      <c r="T22" s="376"/>
      <c r="U22" s="376"/>
      <c r="V22" s="423">
        <f>Q22</f>
        <v>5.4386434944450422E-3</v>
      </c>
      <c r="X22" s="384">
        <f>SUM(AD22:AD26)</f>
        <v>1</v>
      </c>
      <c r="Y22" s="396">
        <f>AC15</f>
        <v>0.93385251033883943</v>
      </c>
      <c r="Z22" s="376" t="s">
        <v>748</v>
      </c>
      <c r="AA22" s="386" t="s">
        <v>746</v>
      </c>
      <c r="AB22" s="386">
        <v>14</v>
      </c>
      <c r="AC22" s="403">
        <f>AD22*Y22</f>
        <v>3.5509435024216984E-3</v>
      </c>
      <c r="AD22" s="457">
        <f>H5</f>
        <v>3.8024671595445758E-3</v>
      </c>
      <c r="AE22" s="405"/>
      <c r="AF22" s="376"/>
      <c r="AG22" s="376"/>
      <c r="AH22" s="423">
        <f>AC22</f>
        <v>3.5509435024216984E-3</v>
      </c>
    </row>
    <row r="23" spans="1:34" s="439" customFormat="1" ht="14.4" hidden="1" x14ac:dyDescent="0.3">
      <c r="A23" s="376"/>
      <c r="B23" s="376"/>
      <c r="C23" s="440">
        <f>G23/SUM($G$23:$G$25)</f>
        <v>0.14494293140467848</v>
      </c>
      <c r="D23" s="376" t="s">
        <v>565</v>
      </c>
      <c r="E23" s="376">
        <v>14</v>
      </c>
      <c r="F23" s="456">
        <f>G23*B22</f>
        <v>6.6373151903448321E-2</v>
      </c>
      <c r="G23" s="432">
        <f>(1-G$22)*J6</f>
        <v>7.0862468214484539E-2</v>
      </c>
      <c r="H23" s="405"/>
      <c r="I23" s="376"/>
      <c r="J23" s="376"/>
      <c r="K23" s="406"/>
      <c r="L23" s="376"/>
      <c r="M23" s="376"/>
      <c r="N23" s="440">
        <f>R23/SUM($R$23:$R$25)</f>
        <v>0.14146772767462421</v>
      </c>
      <c r="O23" s="376" t="s">
        <v>565</v>
      </c>
      <c r="P23" s="376">
        <v>14</v>
      </c>
      <c r="Q23" s="394">
        <f>R23*M22</f>
        <v>6.5446890716428827E-2</v>
      </c>
      <c r="R23" s="447">
        <f>(1-R$22)*J4</f>
        <v>7.0434025687299021E-2</v>
      </c>
      <c r="S23" s="405"/>
      <c r="T23" s="376"/>
      <c r="U23" s="376"/>
      <c r="V23" s="430"/>
      <c r="X23" s="376"/>
      <c r="Y23" s="376"/>
      <c r="Z23" s="440">
        <f>AD23/SUM($R$23:$R$25)</f>
        <v>0.13956738908140362</v>
      </c>
      <c r="AA23" s="376" t="s">
        <v>565</v>
      </c>
      <c r="AB23" s="376">
        <v>14</v>
      </c>
      <c r="AC23" s="394">
        <f>AD23*Y22</f>
        <v>6.4891435025542635E-2</v>
      </c>
      <c r="AD23" s="447">
        <f>(1-AD$22)*J5</f>
        <v>6.948788412208412E-2</v>
      </c>
      <c r="AE23" s="405"/>
      <c r="AF23" s="376"/>
      <c r="AG23" s="376"/>
      <c r="AH23" s="430"/>
    </row>
    <row r="24" spans="1:34" s="439" customFormat="1" ht="14.4" hidden="1" x14ac:dyDescent="0.3">
      <c r="A24" s="376"/>
      <c r="B24" s="376"/>
      <c r="C24" s="440">
        <f t="shared" ref="C24:C25" si="0">G24/SUM($G$23:$G$25)</f>
        <v>0.29338908351226128</v>
      </c>
      <c r="D24" s="376" t="s">
        <v>566</v>
      </c>
      <c r="E24" s="376">
        <v>14</v>
      </c>
      <c r="F24" s="456">
        <f>G24*B22</f>
        <v>0.13435052001538481</v>
      </c>
      <c r="G24" s="432">
        <f>(1-G$22)*K6</f>
        <v>0.14343765786562046</v>
      </c>
      <c r="H24" s="405"/>
      <c r="I24" s="376"/>
      <c r="J24" s="376"/>
      <c r="K24" s="406"/>
      <c r="L24" s="376"/>
      <c r="M24" s="376"/>
      <c r="N24" s="440">
        <f t="shared" ref="N24:N25" si="1">R24/SUM($R$23:$R$25)</f>
        <v>0.29413498379015618</v>
      </c>
      <c r="O24" s="376" t="s">
        <v>566</v>
      </c>
      <c r="P24" s="376">
        <v>14</v>
      </c>
      <c r="Q24" s="394">
        <f>R24*M22</f>
        <v>0.13607499361457492</v>
      </c>
      <c r="R24" s="447">
        <f>(1-R$22)*K4</f>
        <v>0.14644407840817589</v>
      </c>
      <c r="S24" s="405"/>
      <c r="T24" s="376"/>
      <c r="U24" s="376"/>
      <c r="V24" s="430"/>
      <c r="X24" s="376"/>
      <c r="Y24" s="376"/>
      <c r="Z24" s="440">
        <f t="shared" ref="Z24:Z25" si="2">AD24/SUM($R$23:$R$25)</f>
        <v>0.32874731620035608</v>
      </c>
      <c r="AA24" s="376" t="s">
        <v>566</v>
      </c>
      <c r="AB24" s="376">
        <v>14</v>
      </c>
      <c r="AC24" s="394">
        <f>AD24*Y22</f>
        <v>0.15285006941409771</v>
      </c>
      <c r="AD24" s="447">
        <f>(1-AD$22)*K5</f>
        <v>0.16367688443503517</v>
      </c>
      <c r="AE24" s="405"/>
      <c r="AF24" s="376"/>
      <c r="AG24" s="376"/>
      <c r="AH24" s="430"/>
    </row>
    <row r="25" spans="1:34" s="439" customFormat="1" ht="14.4" hidden="1" x14ac:dyDescent="0.3">
      <c r="A25" s="376"/>
      <c r="B25" s="376"/>
      <c r="C25" s="440">
        <f t="shared" si="0"/>
        <v>0.56166798508306026</v>
      </c>
      <c r="D25" s="376" t="s">
        <v>567</v>
      </c>
      <c r="E25" s="376">
        <v>14</v>
      </c>
      <c r="F25" s="456">
        <f>G25*B22</f>
        <v>0.25720243223960615</v>
      </c>
      <c r="G25" s="432">
        <f>(1-G$22)*L6</f>
        <v>0.27459897046595283</v>
      </c>
      <c r="H25" s="405"/>
      <c r="I25" s="376"/>
      <c r="J25" s="376"/>
      <c r="K25" s="406"/>
      <c r="L25" s="376"/>
      <c r="M25" s="376"/>
      <c r="N25" s="440">
        <f t="shared" si="1"/>
        <v>0.56439728853521953</v>
      </c>
      <c r="O25" s="376" t="s">
        <v>567</v>
      </c>
      <c r="P25" s="376">
        <v>14</v>
      </c>
      <c r="Q25" s="394">
        <f>R25*M22</f>
        <v>0.26110582442075253</v>
      </c>
      <c r="R25" s="447">
        <f>(1-R$22)*L4</f>
        <v>0.2810024149816201</v>
      </c>
      <c r="S25" s="405"/>
      <c r="T25" s="376"/>
      <c r="U25" s="376"/>
      <c r="V25" s="430"/>
      <c r="X25" s="376"/>
      <c r="Y25" s="376"/>
      <c r="Z25" s="440">
        <f t="shared" si="2"/>
        <v>0.56116589667616301</v>
      </c>
      <c r="AA25" s="376" t="s">
        <v>567</v>
      </c>
      <c r="AB25" s="376">
        <v>14</v>
      </c>
      <c r="AC25" s="394">
        <f>AD25*Y22</f>
        <v>0.26091238477974532</v>
      </c>
      <c r="AD25" s="447">
        <f>(1-AD$22)*L5</f>
        <v>0.27939356792549153</v>
      </c>
      <c r="AE25" s="405"/>
      <c r="AF25" s="376"/>
      <c r="AG25" s="376"/>
      <c r="AH25" s="430"/>
    </row>
    <row r="26" spans="1:34" s="439" customFormat="1" ht="14.4" hidden="1" x14ac:dyDescent="0.3">
      <c r="A26" s="376"/>
      <c r="B26" s="376"/>
      <c r="C26" s="407">
        <f>SUM(C23:C25)</f>
        <v>1</v>
      </c>
      <c r="D26" s="382" t="s">
        <v>568</v>
      </c>
      <c r="E26" s="382">
        <v>14</v>
      </c>
      <c r="F26" s="401">
        <f>G26*B22</f>
        <v>0.47360084898266708</v>
      </c>
      <c r="G26" s="433">
        <f>(1-G$22)*M6</f>
        <v>0.50563404245449961</v>
      </c>
      <c r="H26" s="460">
        <f>O6</f>
        <v>2.4175663735551134E-2</v>
      </c>
      <c r="I26" s="408"/>
      <c r="J26" s="376"/>
      <c r="K26" s="406"/>
      <c r="L26" s="376"/>
      <c r="M26" s="376"/>
      <c r="N26" s="407">
        <f>SUM(N23:N25)</f>
        <v>0.99999999999999989</v>
      </c>
      <c r="O26" s="382" t="s">
        <v>568</v>
      </c>
      <c r="P26" s="382">
        <v>14</v>
      </c>
      <c r="Q26" s="401">
        <f>R26*M22</f>
        <v>0.46112788417283807</v>
      </c>
      <c r="R26" s="458">
        <f>(1-R$22)*M4</f>
        <v>0.49626640598842769</v>
      </c>
      <c r="S26" s="461">
        <f>O4</f>
        <v>1.4717234213223462E-2</v>
      </c>
      <c r="T26" s="408"/>
      <c r="U26" s="376"/>
      <c r="V26" s="430"/>
      <c r="X26" s="376"/>
      <c r="Y26" s="376"/>
      <c r="Z26" s="407">
        <f>SUM(Z23:Z25)</f>
        <v>1.0294806019579226</v>
      </c>
      <c r="AA26" s="382" t="s">
        <v>568</v>
      </c>
      <c r="AB26" s="382">
        <v>14</v>
      </c>
      <c r="AC26" s="401">
        <f>AD26*Y22</f>
        <v>0.45164767761703212</v>
      </c>
      <c r="AD26" s="458">
        <f>(1-AD$22)*M5</f>
        <v>0.48363919635784464</v>
      </c>
      <c r="AE26" s="461">
        <f>O5</f>
        <v>1.9995505290770876E-2</v>
      </c>
      <c r="AF26" s="408"/>
      <c r="AG26" s="376"/>
      <c r="AH26" s="430"/>
    </row>
    <row r="27" spans="1:34" s="439" customFormat="1" ht="14.4" hidden="1" x14ac:dyDescent="0.3">
      <c r="A27" s="384">
        <f>SUM(G27:G30)</f>
        <v>1</v>
      </c>
      <c r="B27" s="409">
        <f>F23</f>
        <v>6.6373151903448321E-2</v>
      </c>
      <c r="C27" s="376" t="s">
        <v>565</v>
      </c>
      <c r="D27" s="386" t="s">
        <v>563</v>
      </c>
      <c r="E27" s="386">
        <v>15</v>
      </c>
      <c r="F27" s="404">
        <f>$H$29*H27</f>
        <v>2.7881154850539938E-3</v>
      </c>
      <c r="G27" s="435">
        <f>F27/B27</f>
        <v>4.2006675969069679E-2</v>
      </c>
      <c r="H27" s="462">
        <v>0.25184709797936067</v>
      </c>
      <c r="I27" s="376"/>
      <c r="J27" s="376"/>
      <c r="K27" s="423">
        <f>F27</f>
        <v>2.7881154850539938E-3</v>
      </c>
      <c r="L27" s="384">
        <f>SUM(R27:R30)</f>
        <v>1</v>
      </c>
      <c r="M27" s="409">
        <f>Q23</f>
        <v>6.5446890716428827E-2</v>
      </c>
      <c r="N27" s="376" t="s">
        <v>565</v>
      </c>
      <c r="O27" s="386" t="s">
        <v>563</v>
      </c>
      <c r="P27" s="386">
        <v>15</v>
      </c>
      <c r="Q27" s="404">
        <f>$S$29*$H$27</f>
        <v>1.7147262377428798E-3</v>
      </c>
      <c r="R27" s="435">
        <f>Q27/M27</f>
        <v>2.620027046315342E-2</v>
      </c>
      <c r="T27" s="376"/>
      <c r="U27" s="376"/>
      <c r="V27" s="423">
        <f>Q27</f>
        <v>1.7147262377428798E-3</v>
      </c>
      <c r="X27" s="384">
        <f>SUM(AD27:AD30)</f>
        <v>1</v>
      </c>
      <c r="Y27" s="409">
        <f>AC23</f>
        <v>6.4891435025542635E-2</v>
      </c>
      <c r="Z27" s="376" t="s">
        <v>565</v>
      </c>
      <c r="AA27" s="386" t="s">
        <v>563</v>
      </c>
      <c r="AB27" s="386">
        <v>15</v>
      </c>
      <c r="AC27" s="404">
        <f>$AE$29*$H$27</f>
        <v>2.4104100323502132E-3</v>
      </c>
      <c r="AD27" s="435">
        <f>AC27/Y27</f>
        <v>3.7145272429272444E-2</v>
      </c>
      <c r="AF27" s="376"/>
      <c r="AG27" s="376"/>
      <c r="AH27" s="423">
        <f>AC27</f>
        <v>2.4104100323502132E-3</v>
      </c>
    </row>
    <row r="28" spans="1:34" s="439" customFormat="1" ht="14.4" hidden="1" x14ac:dyDescent="0.3">
      <c r="A28" s="411"/>
      <c r="B28" s="435">
        <v>7.4956426277494062E-2</v>
      </c>
      <c r="C28" s="376"/>
      <c r="D28" s="388" t="s">
        <v>749</v>
      </c>
      <c r="E28" s="413"/>
      <c r="F28" s="390">
        <f>G28*B27</f>
        <v>4.9756414674059181E-3</v>
      </c>
      <c r="G28" s="435">
        <f>(1-G27)*(B28/SUM(B28:B30))</f>
        <v>7.4964670574088191E-2</v>
      </c>
      <c r="H28" s="408">
        <f>(B27+B31+B35)</f>
        <v>0.45792610415843926</v>
      </c>
      <c r="I28" s="376"/>
      <c r="J28" s="376"/>
      <c r="K28" s="408"/>
      <c r="L28" s="411"/>
      <c r="M28" s="412"/>
      <c r="N28" s="376"/>
      <c r="O28" s="388" t="s">
        <v>749</v>
      </c>
      <c r="P28" s="413"/>
      <c r="Q28" s="390">
        <f>R28*M27</f>
        <v>4.9871544981288851E-3</v>
      </c>
      <c r="R28" s="435">
        <f>($G$28/SUM($G$28:$G$30))*(1-R27)</f>
        <v>7.6201549738053223E-2</v>
      </c>
      <c r="S28" s="408">
        <f>(M27+M31+M35)</f>
        <v>0.46262770875175629</v>
      </c>
      <c r="T28" s="376"/>
      <c r="U28" s="376"/>
      <c r="V28" s="408"/>
      <c r="X28" s="411"/>
      <c r="Y28" s="412"/>
      <c r="Z28" s="376"/>
      <c r="AA28" s="388" t="s">
        <v>749</v>
      </c>
      <c r="AB28" s="413"/>
      <c r="AC28" s="390">
        <f>AD28*Y27</f>
        <v>4.8892506223715748E-3</v>
      </c>
      <c r="AD28" s="435">
        <f>($G$28/SUM($G$28:$G$30))*(1-AD27)</f>
        <v>7.5345083992164191E-2</v>
      </c>
      <c r="AE28" s="408">
        <f>(Y27+Y31+Y35)</f>
        <v>0.47865388921938568</v>
      </c>
      <c r="AF28" s="376"/>
      <c r="AG28" s="376"/>
      <c r="AH28" s="408"/>
    </row>
    <row r="29" spans="1:34" s="439" customFormat="1" ht="14.4" hidden="1" x14ac:dyDescent="0.3">
      <c r="A29" s="376"/>
      <c r="B29" s="419">
        <v>0.85743469246721704</v>
      </c>
      <c r="C29" s="376"/>
      <c r="D29" s="376" t="s">
        <v>562</v>
      </c>
      <c r="E29" s="376"/>
      <c r="F29" s="414">
        <f>G29*B27</f>
        <v>5.6916902570010787E-2</v>
      </c>
      <c r="G29" s="419">
        <f>(1-G27)*(B29/SUM(B28:B30))</f>
        <v>0.8575289998704092</v>
      </c>
      <c r="H29" s="410">
        <f>H28*H26</f>
        <v>1.1070667509865391E-2</v>
      </c>
      <c r="I29" s="376"/>
      <c r="J29" s="376"/>
      <c r="K29" s="408"/>
      <c r="L29" s="376"/>
      <c r="M29" s="412"/>
      <c r="N29" s="376"/>
      <c r="O29" s="376" t="s">
        <v>562</v>
      </c>
      <c r="P29" s="376"/>
      <c r="Q29" s="414">
        <f>R29*M27</f>
        <v>5.7048601377538879E-2</v>
      </c>
      <c r="R29" s="419">
        <f>($G$29/SUM($G$28:$G$30))*(1-R27)</f>
        <v>0.87167779482025476</v>
      </c>
      <c r="S29" s="410">
        <f>S28*S26</f>
        <v>6.8086003432265268E-3</v>
      </c>
      <c r="T29" s="376"/>
      <c r="U29" s="376"/>
      <c r="V29" s="408"/>
      <c r="X29" s="376"/>
      <c r="Y29" s="412"/>
      <c r="Z29" s="376"/>
      <c r="AA29" s="376" t="s">
        <v>562</v>
      </c>
      <c r="AB29" s="376"/>
      <c r="AC29" s="414">
        <f>AD29*Y27</f>
        <v>5.5928668320824798E-2</v>
      </c>
      <c r="AD29" s="419">
        <f>($G$29/SUM($G$28:$G$30))*(1-AD27)</f>
        <v>0.86188059023213304</v>
      </c>
      <c r="AE29" s="410">
        <f>AE28*AE26</f>
        <v>9.5709263743342828E-3</v>
      </c>
      <c r="AF29" s="376"/>
      <c r="AG29" s="376"/>
      <c r="AH29" s="408"/>
    </row>
    <row r="30" spans="1:34" s="439" customFormat="1" ht="14.4" hidden="1" x14ac:dyDescent="0.3">
      <c r="A30" s="376"/>
      <c r="B30" s="436">
        <v>2.5496849242658628E-2</v>
      </c>
      <c r="C30" s="376"/>
      <c r="D30" s="376" t="s">
        <v>750</v>
      </c>
      <c r="E30" s="376">
        <v>16</v>
      </c>
      <c r="F30" s="400">
        <f>G30*B27</f>
        <v>1.6924923809776208E-3</v>
      </c>
      <c r="G30" s="436">
        <f>(1-G27)*(B30/SUM(B28:B30))</f>
        <v>2.5499653586432889E-2</v>
      </c>
      <c r="H30" s="485">
        <f>F27+F31+F35</f>
        <v>1.1070667509865391E-2</v>
      </c>
      <c r="I30" s="376"/>
      <c r="J30" s="376"/>
      <c r="K30" s="406"/>
      <c r="L30" s="376"/>
      <c r="M30" s="412"/>
      <c r="N30" s="376"/>
      <c r="O30" s="376" t="s">
        <v>750</v>
      </c>
      <c r="P30" s="376">
        <v>16</v>
      </c>
      <c r="Q30" s="400">
        <f>R30*M27</f>
        <v>1.696408603018182E-3</v>
      </c>
      <c r="R30" s="436">
        <f>($G$30/SUM($G$28:$G$30))*(1-R27)</f>
        <v>2.5920384978538644E-2</v>
      </c>
      <c r="S30" s="466">
        <f>Q27+Q31+Q35</f>
        <v>6.8086003432265268E-3</v>
      </c>
      <c r="T30" s="376"/>
      <c r="U30" s="376"/>
      <c r="V30" s="406"/>
      <c r="X30" s="376"/>
      <c r="Y30" s="412"/>
      <c r="Z30" s="376"/>
      <c r="AA30" s="376" t="s">
        <v>750</v>
      </c>
      <c r="AB30" s="376">
        <v>16</v>
      </c>
      <c r="AC30" s="400">
        <f>AD30*Y27</f>
        <v>1.6631060499960454E-3</v>
      </c>
      <c r="AD30" s="436">
        <f>($G$30/SUM($G$28:$G$30))*(1-AD27)</f>
        <v>2.5629053346430262E-2</v>
      </c>
      <c r="AE30" s="466">
        <f>AC27+AC31+AC35</f>
        <v>9.5709263743342828E-3</v>
      </c>
      <c r="AF30" s="376"/>
      <c r="AG30" s="376"/>
      <c r="AH30" s="406"/>
    </row>
    <row r="31" spans="1:34" s="439" customFormat="1" ht="14.4" hidden="1" x14ac:dyDescent="0.3">
      <c r="A31" s="384">
        <f>SUM(G31:G34)</f>
        <v>1</v>
      </c>
      <c r="B31" s="415">
        <f>F24</f>
        <v>0.13435052001538481</v>
      </c>
      <c r="C31" s="385" t="s">
        <v>566</v>
      </c>
      <c r="D31" s="386" t="s">
        <v>563</v>
      </c>
      <c r="E31" s="386">
        <v>15</v>
      </c>
      <c r="F31" s="404">
        <f>$H$29*H31</f>
        <v>2.9989187576691194E-3</v>
      </c>
      <c r="G31" s="435">
        <f>F31/B31</f>
        <v>2.2321601414908597E-2</v>
      </c>
      <c r="H31" s="462">
        <v>0.2708887025101871</v>
      </c>
      <c r="I31" s="376"/>
      <c r="J31" s="376"/>
      <c r="K31" s="423">
        <f>F31</f>
        <v>2.9989187576691194E-3</v>
      </c>
      <c r="L31" s="384">
        <f>SUM(R31:R34)</f>
        <v>1</v>
      </c>
      <c r="M31" s="415">
        <f>Q24</f>
        <v>0.13607499361457492</v>
      </c>
      <c r="N31" s="385" t="s">
        <v>566</v>
      </c>
      <c r="O31" s="386" t="s">
        <v>563</v>
      </c>
      <c r="P31" s="386">
        <v>15</v>
      </c>
      <c r="Q31" s="404">
        <f>$S$29*$H$31</f>
        <v>1.8443729128870484E-3</v>
      </c>
      <c r="R31" s="435">
        <f>Q31/M31</f>
        <v>1.3554091489514489E-2</v>
      </c>
      <c r="S31" s="376"/>
      <c r="T31" s="376"/>
      <c r="U31" s="376"/>
      <c r="V31" s="423">
        <f>Q31</f>
        <v>1.8443729128870484E-3</v>
      </c>
      <c r="X31" s="384">
        <f>SUM(AD31:AD34)</f>
        <v>1</v>
      </c>
      <c r="Y31" s="415">
        <f>AC24</f>
        <v>0.15285006941409771</v>
      </c>
      <c r="Z31" s="385" t="s">
        <v>566</v>
      </c>
      <c r="AA31" s="386" t="s">
        <v>563</v>
      </c>
      <c r="AB31" s="386">
        <v>15</v>
      </c>
      <c r="AC31" s="404">
        <f>$AE$29*$H$31</f>
        <v>2.5926558273639431E-3</v>
      </c>
      <c r="AD31" s="435">
        <f>AC31/Y31</f>
        <v>1.6962084723298246E-2</v>
      </c>
      <c r="AE31" s="376"/>
      <c r="AF31" s="376"/>
      <c r="AG31" s="376"/>
      <c r="AH31" s="423">
        <f>AC31</f>
        <v>2.5926558273639431E-3</v>
      </c>
    </row>
    <row r="32" spans="1:34" s="439" customFormat="1" ht="14.4" hidden="1" x14ac:dyDescent="0.3">
      <c r="A32" s="376"/>
      <c r="B32" s="437">
        <v>2.5215482177620145E-2</v>
      </c>
      <c r="C32" s="376"/>
      <c r="D32" s="388" t="s">
        <v>749</v>
      </c>
      <c r="E32" s="388">
        <v>15</v>
      </c>
      <c r="F32" s="390">
        <f>G32*B31</f>
        <v>3.3879071431065625E-3</v>
      </c>
      <c r="G32" s="435">
        <f>(1-G31)*(B32/SUM(B32:B34))</f>
        <v>2.5216926162389287E-2</v>
      </c>
      <c r="I32" s="376"/>
      <c r="J32" s="376"/>
      <c r="K32" s="408"/>
      <c r="L32" s="376"/>
      <c r="M32" s="412"/>
      <c r="N32" s="376"/>
      <c r="O32" s="388" t="s">
        <v>749</v>
      </c>
      <c r="P32" s="388">
        <v>15</v>
      </c>
      <c r="Q32" s="390">
        <f>R32*M31</f>
        <v>3.4621647116933264E-3</v>
      </c>
      <c r="R32" s="435">
        <f>($G$32/SUM($G$32:$G$34))*(1-R31)</f>
        <v>2.5443063561698346E-2</v>
      </c>
      <c r="S32" s="376"/>
      <c r="T32" s="376"/>
      <c r="U32" s="376"/>
      <c r="V32" s="408"/>
      <c r="X32" s="376"/>
      <c r="Y32" s="412"/>
      <c r="Z32" s="376"/>
      <c r="AA32" s="388" t="s">
        <v>749</v>
      </c>
      <c r="AB32" s="388">
        <v>15</v>
      </c>
      <c r="AC32" s="390">
        <f>AD32*Y31</f>
        <v>3.8755383255391403E-3</v>
      </c>
      <c r="AD32" s="435">
        <f>($G$32/SUM($G$32:$G$34))*(1-AD31)</f>
        <v>2.5355162352197733E-2</v>
      </c>
      <c r="AE32" s="376"/>
      <c r="AF32" s="376"/>
      <c r="AG32" s="376"/>
      <c r="AH32" s="408"/>
    </row>
    <row r="33" spans="1:34" s="439" customFormat="1" ht="14.4" hidden="1" x14ac:dyDescent="0.3">
      <c r="A33" s="376"/>
      <c r="B33" s="419">
        <v>9.3244181541838847E-2</v>
      </c>
      <c r="C33" s="376"/>
      <c r="D33" s="376" t="s">
        <v>562</v>
      </c>
      <c r="E33" s="376">
        <v>16</v>
      </c>
      <c r="F33" s="414">
        <f>G33*B31</f>
        <v>1.2528121670387825E-2</v>
      </c>
      <c r="G33" s="419">
        <f>(1-G31)*(B33/SUM(B32:B34))</f>
        <v>9.3249521244526623E-2</v>
      </c>
      <c r="H33" s="376"/>
      <c r="I33" s="376"/>
      <c r="J33" s="376"/>
      <c r="K33" s="406"/>
      <c r="L33" s="376"/>
      <c r="M33" s="412"/>
      <c r="N33" s="376"/>
      <c r="O33" s="376" t="s">
        <v>562</v>
      </c>
      <c r="P33" s="376">
        <v>16</v>
      </c>
      <c r="Q33" s="414">
        <f>R33*M31</f>
        <v>1.2802718291518678E-2</v>
      </c>
      <c r="R33" s="419">
        <f>($G$33/SUM($G$32:$G$34))*(1-R31)</f>
        <v>9.4085753388177165E-2</v>
      </c>
      <c r="S33" s="376"/>
      <c r="T33" s="376"/>
      <c r="U33" s="376"/>
      <c r="V33" s="406"/>
      <c r="X33" s="376"/>
      <c r="Y33" s="412"/>
      <c r="Z33" s="376"/>
      <c r="AA33" s="376" t="s">
        <v>562</v>
      </c>
      <c r="AB33" s="376">
        <v>16</v>
      </c>
      <c r="AC33" s="414">
        <f>AD33*Y31</f>
        <v>1.4331330119067041E-2</v>
      </c>
      <c r="AD33" s="419">
        <f>($G$33/SUM($G$32:$G$34))*(1-AD31)</f>
        <v>9.3760704028474778E-2</v>
      </c>
      <c r="AE33" s="376"/>
      <c r="AF33" s="376"/>
      <c r="AG33" s="376"/>
      <c r="AH33" s="406"/>
    </row>
    <row r="34" spans="1:34" s="439" customFormat="1" ht="14.4" hidden="1" x14ac:dyDescent="0.3">
      <c r="A34" s="376"/>
      <c r="B34" s="434">
        <v>0.85916275053560009</v>
      </c>
      <c r="C34" s="382"/>
      <c r="D34" s="382" t="s">
        <v>750</v>
      </c>
      <c r="E34" s="382">
        <v>16</v>
      </c>
      <c r="F34" s="383">
        <f>G34*B31</f>
        <v>0.1154355724442213</v>
      </c>
      <c r="G34" s="436">
        <f>(1-G31)*(B34/SUM(B32:B34))</f>
        <v>0.8592119511781755</v>
      </c>
      <c r="H34" s="376"/>
      <c r="I34" s="376"/>
      <c r="J34" s="376"/>
      <c r="K34" s="406"/>
      <c r="L34" s="376"/>
      <c r="M34" s="412"/>
      <c r="N34" s="382"/>
      <c r="O34" s="382" t="s">
        <v>750</v>
      </c>
      <c r="P34" s="382">
        <v>16</v>
      </c>
      <c r="Q34" s="383">
        <f>R34*M31</f>
        <v>0.11796573769847588</v>
      </c>
      <c r="R34" s="436">
        <f>($G$34/SUM($G$32:$G$34))*(1-R31)</f>
        <v>0.86691709156061003</v>
      </c>
      <c r="S34" s="376"/>
      <c r="T34" s="376"/>
      <c r="U34" s="376"/>
      <c r="V34" s="406"/>
      <c r="X34" s="376"/>
      <c r="Y34" s="412"/>
      <c r="Z34" s="382"/>
      <c r="AA34" s="382" t="s">
        <v>750</v>
      </c>
      <c r="AB34" s="382">
        <v>16</v>
      </c>
      <c r="AC34" s="383">
        <f>AD34*Y31</f>
        <v>0.13205054514212758</v>
      </c>
      <c r="AD34" s="436">
        <f>($G$34/SUM($G$32:$G$34))*(1-AD31)</f>
        <v>0.86392204889602919</v>
      </c>
      <c r="AE34" s="376"/>
      <c r="AF34" s="376"/>
      <c r="AG34" s="376"/>
      <c r="AH34" s="406"/>
    </row>
    <row r="35" spans="1:34" s="439" customFormat="1" ht="14.4" hidden="1" x14ac:dyDescent="0.3">
      <c r="A35" s="384">
        <f>SUM(G35:G39)</f>
        <v>1</v>
      </c>
      <c r="B35" s="415">
        <f>F25</f>
        <v>0.25720243223960615</v>
      </c>
      <c r="C35" s="376" t="s">
        <v>567</v>
      </c>
      <c r="D35" s="386" t="s">
        <v>563</v>
      </c>
      <c r="E35" s="386">
        <v>15</v>
      </c>
      <c r="F35" s="404">
        <f>$H$29*H35</f>
        <v>5.2836332671422773E-3</v>
      </c>
      <c r="G35" s="435">
        <f>F35/B35</f>
        <v>2.0542703352898775E-2</v>
      </c>
      <c r="H35" s="462">
        <v>0.47726419951045224</v>
      </c>
      <c r="I35" s="376"/>
      <c r="J35" s="376"/>
      <c r="K35" s="395">
        <f>F35</f>
        <v>5.2836332671422773E-3</v>
      </c>
      <c r="L35" s="384">
        <f>SUM(R35:R39)</f>
        <v>1</v>
      </c>
      <c r="M35" s="415">
        <f>Q25</f>
        <v>0.26110582442075253</v>
      </c>
      <c r="N35" s="376" t="s">
        <v>567</v>
      </c>
      <c r="O35" s="386" t="s">
        <v>563</v>
      </c>
      <c r="P35" s="386">
        <v>15</v>
      </c>
      <c r="Q35" s="404">
        <f>$S$29*$H$35</f>
        <v>3.2495011925965985E-3</v>
      </c>
      <c r="R35" s="435">
        <f>Q35/M35</f>
        <v>1.2445150160113893E-2</v>
      </c>
      <c r="S35" s="376"/>
      <c r="T35" s="376"/>
      <c r="U35" s="376"/>
      <c r="V35" s="395">
        <f>Q35</f>
        <v>3.2495011925965985E-3</v>
      </c>
      <c r="X35" s="384">
        <f>SUM(AD35:AD39)</f>
        <v>1</v>
      </c>
      <c r="Y35" s="415">
        <f>AC25</f>
        <v>0.26091238477974532</v>
      </c>
      <c r="Z35" s="376" t="s">
        <v>567</v>
      </c>
      <c r="AA35" s="386" t="s">
        <v>563</v>
      </c>
      <c r="AB35" s="386">
        <v>15</v>
      </c>
      <c r="AC35" s="404">
        <f>$AE$29*$H$35</f>
        <v>4.567860514620126E-3</v>
      </c>
      <c r="AD35" s="435">
        <f>AC35/Y35</f>
        <v>1.7507258302346135E-2</v>
      </c>
      <c r="AE35" s="376"/>
      <c r="AF35" s="376"/>
      <c r="AG35" s="376"/>
      <c r="AH35" s="395">
        <f>AC35</f>
        <v>4.567860514620126E-3</v>
      </c>
    </row>
    <row r="36" spans="1:34" s="439" customFormat="1" ht="14.4" hidden="1" x14ac:dyDescent="0.3">
      <c r="A36" s="408"/>
      <c r="B36" s="419">
        <v>2.1015122025846471E-2</v>
      </c>
      <c r="C36" s="376"/>
      <c r="D36" s="388" t="s">
        <v>749</v>
      </c>
      <c r="E36" s="388">
        <v>15</v>
      </c>
      <c r="F36" s="390">
        <f>G36*B35</f>
        <v>5.4054248421985295E-3</v>
      </c>
      <c r="G36" s="435">
        <f>(1-G35)*(B36/SUM(B36:B39))</f>
        <v>2.1016227549368244E-2</v>
      </c>
      <c r="H36" s="376"/>
      <c r="I36" s="376"/>
      <c r="J36" s="376"/>
      <c r="K36" s="406"/>
      <c r="L36" s="408"/>
      <c r="M36" s="412"/>
      <c r="N36" s="376"/>
      <c r="O36" s="388" t="s">
        <v>749</v>
      </c>
      <c r="P36" s="388">
        <v>15</v>
      </c>
      <c r="Q36" s="390">
        <f>R36*M35</f>
        <v>5.5328263749296466E-3</v>
      </c>
      <c r="R36" s="435">
        <f>($G$36/SUM($G$36:$G$39))*(1-R35)</f>
        <v>2.1189976850205801E-2</v>
      </c>
      <c r="S36" s="376"/>
      <c r="T36" s="376"/>
      <c r="U36" s="376"/>
      <c r="V36" s="406"/>
      <c r="X36" s="408"/>
      <c r="Y36" s="412"/>
      <c r="Z36" s="376"/>
      <c r="AA36" s="388" t="s">
        <v>749</v>
      </c>
      <c r="AB36" s="388">
        <v>15</v>
      </c>
      <c r="AC36" s="390">
        <f>AD36*Y35</f>
        <v>5.5003876855404142E-3</v>
      </c>
      <c r="AD36" s="435">
        <f>($G$36/SUM($G$36:$G$39))*(1-AD35)</f>
        <v>2.1081359132046118E-2</v>
      </c>
      <c r="AE36" s="376"/>
      <c r="AF36" s="376"/>
      <c r="AG36" s="376"/>
      <c r="AH36" s="406"/>
    </row>
    <row r="37" spans="1:34" s="439" customFormat="1" ht="14.4" hidden="1" x14ac:dyDescent="0.3">
      <c r="A37" s="408"/>
      <c r="B37" s="419">
        <v>2.8058153767232398E-2</v>
      </c>
      <c r="C37" s="376"/>
      <c r="D37" s="388" t="s">
        <v>562</v>
      </c>
      <c r="E37" s="376">
        <v>16</v>
      </c>
      <c r="F37" s="397">
        <f>G37*B35</f>
        <v>7.2170050315715573E-3</v>
      </c>
      <c r="G37" s="419">
        <f>(1-G35)*(B37/SUM(B36:B39))</f>
        <v>2.805962979715642E-2</v>
      </c>
      <c r="H37" s="376"/>
      <c r="I37" s="376"/>
      <c r="J37" s="376"/>
      <c r="K37" s="406"/>
      <c r="L37" s="408"/>
      <c r="M37" s="412"/>
      <c r="N37" s="376"/>
      <c r="O37" s="388" t="s">
        <v>562</v>
      </c>
      <c r="P37" s="376">
        <v>16</v>
      </c>
      <c r="Q37" s="397">
        <f>R37*M35</f>
        <v>7.3871040579371588E-3</v>
      </c>
      <c r="R37" s="419">
        <f>($G$37/SUM($G$36:$G$39))*(1-R35)</f>
        <v>2.829160963500145E-2</v>
      </c>
      <c r="S37" s="376"/>
      <c r="T37" s="376"/>
      <c r="U37" s="376"/>
      <c r="V37" s="406"/>
      <c r="X37" s="408"/>
      <c r="Y37" s="412"/>
      <c r="Z37" s="376"/>
      <c r="AA37" s="388" t="s">
        <v>562</v>
      </c>
      <c r="AB37" s="376">
        <v>16</v>
      </c>
      <c r="AC37" s="397">
        <f>AD37*Y35</f>
        <v>7.343793829532529E-3</v>
      </c>
      <c r="AD37" s="419">
        <f>($G$37/SUM($G$36:$G$39))*(1-AD35)</f>
        <v>2.8146589652047169E-2</v>
      </c>
      <c r="AE37" s="376"/>
      <c r="AF37" s="376"/>
      <c r="AG37" s="376"/>
      <c r="AH37" s="406"/>
    </row>
    <row r="38" spans="1:34" s="439" customFormat="1" ht="14.4" hidden="1" x14ac:dyDescent="0.3">
      <c r="A38" s="376"/>
      <c r="B38" s="419">
        <v>0.74418762438759001</v>
      </c>
      <c r="C38" s="376"/>
      <c r="D38" s="376" t="s">
        <v>750</v>
      </c>
      <c r="E38" s="376">
        <v>16</v>
      </c>
      <c r="F38" s="397">
        <f>G38*B35</f>
        <v>0.19141693620307959</v>
      </c>
      <c r="G38" s="419">
        <f>(1-G35)*(B38/SUM(B36:B39))</f>
        <v>0.74422677319302444</v>
      </c>
      <c r="H38" s="417"/>
      <c r="I38" s="376"/>
      <c r="J38" s="376"/>
      <c r="K38" s="406"/>
      <c r="L38" s="376"/>
      <c r="M38" s="412"/>
      <c r="N38" s="376"/>
      <c r="O38" s="376" t="s">
        <v>750</v>
      </c>
      <c r="P38" s="376">
        <v>16</v>
      </c>
      <c r="Q38" s="397">
        <f>R38*M35</f>
        <v>0.19592848002708885</v>
      </c>
      <c r="R38" s="438">
        <f>($G$38/SUM($G$36:$G$39))*(1-R35)</f>
        <v>0.75037958445294861</v>
      </c>
      <c r="S38" s="417"/>
      <c r="T38" s="376"/>
      <c r="U38" s="376"/>
      <c r="V38" s="406"/>
      <c r="X38" s="376"/>
      <c r="Y38" s="412"/>
      <c r="Z38" s="376"/>
      <c r="AA38" s="376" t="s">
        <v>750</v>
      </c>
      <c r="AB38" s="376">
        <v>16</v>
      </c>
      <c r="AC38" s="397">
        <f>AD38*Y35</f>
        <v>0.19477976096825447</v>
      </c>
      <c r="AD38" s="438">
        <f>($G$38/SUM($G$36:$G$39))*(1-AD35)</f>
        <v>0.74653321318066945</v>
      </c>
      <c r="AE38" s="417"/>
      <c r="AF38" s="376"/>
      <c r="AG38" s="376"/>
      <c r="AH38" s="406"/>
    </row>
    <row r="39" spans="1:34" s="439" customFormat="1" ht="14.4" hidden="1" x14ac:dyDescent="0.3">
      <c r="A39" s="417"/>
      <c r="B39" s="434">
        <v>0.18614487375249766</v>
      </c>
      <c r="C39" s="382"/>
      <c r="D39" s="382" t="s">
        <v>568</v>
      </c>
      <c r="E39" s="382">
        <v>16</v>
      </c>
      <c r="F39" s="383">
        <f>G39*B35</f>
        <v>4.7879432895614193E-2</v>
      </c>
      <c r="G39" s="434">
        <f>(1-G35)*(B39/SUM(B36:B39))</f>
        <v>0.18615466610755216</v>
      </c>
      <c r="H39" s="376"/>
      <c r="I39" s="376"/>
      <c r="J39" s="376"/>
      <c r="K39" s="406"/>
      <c r="L39" s="417"/>
      <c r="M39" s="412"/>
      <c r="N39" s="382"/>
      <c r="O39" s="382" t="s">
        <v>568</v>
      </c>
      <c r="P39" s="382">
        <v>16</v>
      </c>
      <c r="Q39" s="383">
        <f>R39*M35</f>
        <v>4.9007912768200289E-2</v>
      </c>
      <c r="R39" s="436">
        <f>($G$39/SUM($G$36:$G$39))*(1-R35)</f>
        <v>0.18769367890173028</v>
      </c>
      <c r="S39" s="376"/>
      <c r="T39" s="376"/>
      <c r="U39" s="376"/>
      <c r="V39" s="406"/>
      <c r="X39" s="417"/>
      <c r="Y39" s="412"/>
      <c r="Z39" s="382"/>
      <c r="AA39" s="382" t="s">
        <v>568</v>
      </c>
      <c r="AB39" s="382">
        <v>16</v>
      </c>
      <c r="AC39" s="383">
        <f>AD39*Y35</f>
        <v>4.8720581781797792E-2</v>
      </c>
      <c r="AD39" s="436">
        <f>($G$39/SUM($G$36:$G$39))*(1-AD35)</f>
        <v>0.18673157973289117</v>
      </c>
      <c r="AE39" s="376"/>
      <c r="AF39" s="376"/>
      <c r="AG39" s="376"/>
      <c r="AH39" s="406"/>
    </row>
    <row r="40" spans="1:34" s="439" customFormat="1" ht="14.4" hidden="1" x14ac:dyDescent="0.3">
      <c r="A40" s="384">
        <f>SUM(G40:G44)</f>
        <v>1</v>
      </c>
      <c r="B40" s="415">
        <f>F26+F39</f>
        <v>0.52148028187828133</v>
      </c>
      <c r="C40" s="376" t="s">
        <v>568</v>
      </c>
      <c r="D40" s="386" t="s">
        <v>746</v>
      </c>
      <c r="E40" s="386">
        <v>16</v>
      </c>
      <c r="F40" s="393">
        <f>G40*B40</f>
        <v>1.4508784304498845E-2</v>
      </c>
      <c r="G40" s="419">
        <f>H40</f>
        <v>2.7822306631116955E-2</v>
      </c>
      <c r="H40" s="460">
        <f>Q6</f>
        <v>2.7822306631116955E-2</v>
      </c>
      <c r="I40" s="376"/>
      <c r="J40" s="408"/>
      <c r="K40" s="395">
        <f>F40</f>
        <v>1.4508784304498845E-2</v>
      </c>
      <c r="L40" s="384">
        <f>SUM(R40:R44)</f>
        <v>1</v>
      </c>
      <c r="M40" s="415">
        <f>Q26+Q39</f>
        <v>0.51013579694103839</v>
      </c>
      <c r="N40" s="376" t="s">
        <v>568</v>
      </c>
      <c r="O40" s="386" t="s">
        <v>746</v>
      </c>
      <c r="P40" s="386">
        <v>16</v>
      </c>
      <c r="Q40" s="393">
        <f>S40*M40</f>
        <v>1.0858377911351273E-2</v>
      </c>
      <c r="R40" s="419">
        <f>S40</f>
        <v>2.1285269484051295E-2</v>
      </c>
      <c r="S40" s="461">
        <f>Q4</f>
        <v>2.1285269484051295E-2</v>
      </c>
      <c r="T40" s="376"/>
      <c r="U40" s="408"/>
      <c r="V40" s="395">
        <f>Q40</f>
        <v>1.0858377911351273E-2</v>
      </c>
      <c r="X40" s="384">
        <f>SUM(AD40:AD44)</f>
        <v>1</v>
      </c>
      <c r="Y40" s="415">
        <f>AC26+AC39</f>
        <v>0.5003682593988299</v>
      </c>
      <c r="Z40" s="376" t="s">
        <v>568</v>
      </c>
      <c r="AA40" s="386" t="s">
        <v>746</v>
      </c>
      <c r="AB40" s="386">
        <v>16</v>
      </c>
      <c r="AC40" s="393">
        <f>AE40*Y40</f>
        <v>1.2187371457246261E-2</v>
      </c>
      <c r="AD40" s="419">
        <f>AE40</f>
        <v>2.4356803670738114E-2</v>
      </c>
      <c r="AE40" s="461">
        <f>Q5</f>
        <v>2.4356803670738114E-2</v>
      </c>
      <c r="AF40" s="376"/>
      <c r="AG40" s="408"/>
      <c r="AH40" s="395">
        <f>AC40</f>
        <v>1.2187371457246261E-2</v>
      </c>
    </row>
    <row r="41" spans="1:34" s="439" customFormat="1" ht="14.4" hidden="1" x14ac:dyDescent="0.3">
      <c r="A41" s="376"/>
      <c r="B41" s="376"/>
      <c r="C41" s="376"/>
      <c r="D41" s="388" t="s">
        <v>751</v>
      </c>
      <c r="E41" s="388">
        <v>16</v>
      </c>
      <c r="F41" s="418">
        <f>G41*B40</f>
        <v>6.3629384360523775E-2</v>
      </c>
      <c r="G41" s="419">
        <v>0.12201685580774366</v>
      </c>
      <c r="H41" s="467"/>
      <c r="I41" s="420"/>
      <c r="J41" s="376"/>
      <c r="K41" s="398"/>
      <c r="L41" s="376"/>
      <c r="M41" s="376"/>
      <c r="N41" s="376"/>
      <c r="O41" s="388" t="s">
        <v>751</v>
      </c>
      <c r="P41" s="388">
        <v>16</v>
      </c>
      <c r="Q41" s="418">
        <f>R41*M40</f>
        <v>6.2245165977723081E-2</v>
      </c>
      <c r="R41" s="419">
        <f>$G$41</f>
        <v>0.12201685580774366</v>
      </c>
      <c r="S41" s="376"/>
      <c r="T41" s="420"/>
      <c r="U41" s="376"/>
      <c r="V41" s="398"/>
      <c r="X41" s="376"/>
      <c r="Y41" s="376"/>
      <c r="Z41" s="376"/>
      <c r="AA41" s="388" t="s">
        <v>751</v>
      </c>
      <c r="AB41" s="388">
        <v>16</v>
      </c>
      <c r="AC41" s="418">
        <f>AD41*Y40</f>
        <v>6.1053361757838702E-2</v>
      </c>
      <c r="AD41" s="419">
        <f>$G$41</f>
        <v>0.12201685580774366</v>
      </c>
      <c r="AE41" s="376"/>
      <c r="AF41" s="420"/>
      <c r="AG41" s="376"/>
      <c r="AH41" s="398"/>
    </row>
    <row r="42" spans="1:34" s="439" customFormat="1" ht="14.4" hidden="1" x14ac:dyDescent="0.3">
      <c r="A42" s="376"/>
      <c r="B42" s="376"/>
      <c r="C42" s="376"/>
      <c r="D42" s="420" t="s">
        <v>752</v>
      </c>
      <c r="E42" s="376">
        <v>18</v>
      </c>
      <c r="F42" s="421">
        <f>G42*B40</f>
        <v>6.2577633825393764E-3</v>
      </c>
      <c r="G42" s="419">
        <v>1.2E-2</v>
      </c>
      <c r="H42" s="376"/>
      <c r="I42" s="422">
        <f>F42</f>
        <v>6.2577633825393764E-3</v>
      </c>
      <c r="J42" s="408"/>
      <c r="K42" s="398"/>
      <c r="L42" s="376"/>
      <c r="M42" s="376"/>
      <c r="N42" s="376"/>
      <c r="O42" s="420" t="s">
        <v>752</v>
      </c>
      <c r="P42" s="376">
        <v>18</v>
      </c>
      <c r="Q42" s="421">
        <f>R42*M40</f>
        <v>6.1216295632924604E-3</v>
      </c>
      <c r="R42" s="419">
        <f>$G$42</f>
        <v>1.2E-2</v>
      </c>
      <c r="S42" s="376"/>
      <c r="T42" s="422">
        <f>Q42</f>
        <v>6.1216295632924604E-3</v>
      </c>
      <c r="U42" s="408"/>
      <c r="V42" s="398"/>
      <c r="X42" s="376"/>
      <c r="Y42" s="376"/>
      <c r="Z42" s="376"/>
      <c r="AA42" s="420" t="s">
        <v>752</v>
      </c>
      <c r="AB42" s="376">
        <v>18</v>
      </c>
      <c r="AC42" s="421">
        <f>AD42*Y40</f>
        <v>6.0044191127859589E-3</v>
      </c>
      <c r="AD42" s="419">
        <f>$G$42</f>
        <v>1.2E-2</v>
      </c>
      <c r="AE42" s="376"/>
      <c r="AF42" s="422">
        <f>AC42</f>
        <v>6.0044191127859589E-3</v>
      </c>
      <c r="AG42" s="408"/>
      <c r="AH42" s="398"/>
    </row>
    <row r="43" spans="1:34" s="439" customFormat="1" ht="14.4" hidden="1" x14ac:dyDescent="0.3">
      <c r="A43" s="376"/>
      <c r="B43" s="376"/>
      <c r="C43" s="376"/>
      <c r="D43" s="376" t="s">
        <v>753</v>
      </c>
      <c r="E43" s="376">
        <v>18</v>
      </c>
      <c r="F43" s="414">
        <f>G43*B40</f>
        <v>0.26240055307161542</v>
      </c>
      <c r="G43" s="438">
        <f>(1-G40-G41-G42)*X6</f>
        <v>0.50318403627169606</v>
      </c>
      <c r="H43" s="489">
        <f>G43/(G43+G44)</f>
        <v>0.60034305317324188</v>
      </c>
      <c r="I43" s="420"/>
      <c r="J43" s="408"/>
      <c r="K43" s="398"/>
      <c r="L43" s="376"/>
      <c r="M43" s="376"/>
      <c r="N43" s="376"/>
      <c r="O43" s="376" t="s">
        <v>753</v>
      </c>
      <c r="P43" s="376">
        <v>18</v>
      </c>
      <c r="Q43" s="414">
        <f>R43*M40</f>
        <v>0.27981917702492221</v>
      </c>
      <c r="R43" s="438">
        <f>(1-R40-R41-R42)*X4</f>
        <v>0.54851899965229012</v>
      </c>
      <c r="S43" s="489">
        <f>R43/(R43+R44)</f>
        <v>0.64936708860759496</v>
      </c>
      <c r="T43" s="420"/>
      <c r="U43" s="408"/>
      <c r="V43" s="398"/>
      <c r="X43" s="376"/>
      <c r="Y43" s="376"/>
      <c r="Z43" s="376"/>
      <c r="AA43" s="376" t="s">
        <v>753</v>
      </c>
      <c r="AB43" s="376">
        <v>18</v>
      </c>
      <c r="AC43" s="414">
        <f>AD43*Y40</f>
        <v>0.27550178419394217</v>
      </c>
      <c r="AD43" s="438">
        <f>(1-AD40-AD41-AD42)*X5</f>
        <v>0.55059804257956979</v>
      </c>
      <c r="AE43" s="489">
        <f>AD43/(AD43+AD44)</f>
        <v>0.65420723671551062</v>
      </c>
      <c r="AF43" s="420"/>
      <c r="AG43" s="408"/>
      <c r="AH43" s="398"/>
    </row>
    <row r="44" spans="1:34" s="439" customFormat="1" ht="14.4" hidden="1" x14ac:dyDescent="0.3">
      <c r="A44" s="376"/>
      <c r="B44" s="376"/>
      <c r="C44" s="382"/>
      <c r="D44" s="382" t="s">
        <v>754</v>
      </c>
      <c r="E44" s="382">
        <v>18</v>
      </c>
      <c r="F44" s="383">
        <f>G44*B40</f>
        <v>0.17468379675910392</v>
      </c>
      <c r="G44" s="436">
        <f>1-G43-G42-G41-G40</f>
        <v>0.33497680128944329</v>
      </c>
      <c r="H44" s="376"/>
      <c r="I44" s="420"/>
      <c r="J44" s="408"/>
      <c r="K44" s="398"/>
      <c r="L44" s="376"/>
      <c r="M44" s="376"/>
      <c r="N44" s="382"/>
      <c r="O44" s="382" t="s">
        <v>754</v>
      </c>
      <c r="P44" s="382">
        <v>18</v>
      </c>
      <c r="Q44" s="383">
        <f>R44*M40</f>
        <v>0.15109144646374939</v>
      </c>
      <c r="R44" s="436">
        <f>1-R43-R42-R41-R40</f>
        <v>0.29617887505591489</v>
      </c>
      <c r="S44" s="376"/>
      <c r="T44" s="420"/>
      <c r="U44" s="408"/>
      <c r="V44" s="398"/>
      <c r="X44" s="376"/>
      <c r="Y44" s="376"/>
      <c r="Z44" s="382"/>
      <c r="AA44" s="382" t="s">
        <v>754</v>
      </c>
      <c r="AB44" s="382">
        <v>18</v>
      </c>
      <c r="AC44" s="383">
        <f>AD44*Y40</f>
        <v>0.14562132287701679</v>
      </c>
      <c r="AD44" s="436">
        <f>1-AD43-AD42-AD41-AD40</f>
        <v>0.2910282979419484</v>
      </c>
      <c r="AE44" s="376"/>
      <c r="AF44" s="420"/>
      <c r="AG44" s="408"/>
      <c r="AH44" s="398"/>
    </row>
    <row r="45" spans="1:34" s="439" customFormat="1" ht="14.4" hidden="1" x14ac:dyDescent="0.3">
      <c r="A45" s="384">
        <f>SUM(G45:G47)</f>
        <v>1</v>
      </c>
      <c r="B45" s="415">
        <f>F17+F20+F28+F32+F36</f>
        <v>2.9383324003258354E-2</v>
      </c>
      <c r="C45" s="376" t="s">
        <v>747</v>
      </c>
      <c r="D45" s="386" t="s">
        <v>755</v>
      </c>
      <c r="E45" s="386">
        <v>17</v>
      </c>
      <c r="F45" s="416">
        <f>G45*B45</f>
        <v>7.5962349995211198E-3</v>
      </c>
      <c r="G45" s="438">
        <f>H45</f>
        <v>0.25852197657006959</v>
      </c>
      <c r="H45" s="460">
        <f>R6</f>
        <v>0.25852197657006959</v>
      </c>
      <c r="I45" s="420"/>
      <c r="J45" s="376"/>
      <c r="K45" s="423">
        <f>F45</f>
        <v>7.5962349995211198E-3</v>
      </c>
      <c r="L45" s="384">
        <f>SUM(R45:R47)</f>
        <v>1</v>
      </c>
      <c r="M45" s="415">
        <f>Q17+Q20+Q28+Q32+Q36</f>
        <v>2.5957757145676753E-2</v>
      </c>
      <c r="N45" s="376" t="s">
        <v>747</v>
      </c>
      <c r="O45" s="386" t="s">
        <v>755</v>
      </c>
      <c r="P45" s="386">
        <v>17</v>
      </c>
      <c r="Q45" s="416">
        <f>R45*M45</f>
        <v>6.8460018845740893E-3</v>
      </c>
      <c r="R45" s="438">
        <f>S45</f>
        <v>0.26373626373626374</v>
      </c>
      <c r="S45" s="461">
        <f>R4</f>
        <v>0.26373626373626374</v>
      </c>
      <c r="T45" s="420"/>
      <c r="U45" s="376"/>
      <c r="V45" s="423">
        <f>Q45</f>
        <v>6.8460018845740893E-3</v>
      </c>
      <c r="X45" s="384">
        <f>SUM(AD45:AD47)</f>
        <v>1</v>
      </c>
      <c r="Y45" s="415">
        <f>AC17+AC20+AC28+AC32+AC36</f>
        <v>3.0122405570625375E-2</v>
      </c>
      <c r="Z45" s="376" t="s">
        <v>747</v>
      </c>
      <c r="AA45" s="386" t="s">
        <v>755</v>
      </c>
      <c r="AB45" s="386">
        <v>17</v>
      </c>
      <c r="AC45" s="416">
        <f>AD45*Y45</f>
        <v>7.276121311704447E-3</v>
      </c>
      <c r="AD45" s="438">
        <f>AE45</f>
        <v>0.2415518008561687</v>
      </c>
      <c r="AE45" s="461">
        <f>R5</f>
        <v>0.2415518008561687</v>
      </c>
      <c r="AF45" s="420"/>
      <c r="AG45" s="376"/>
      <c r="AH45" s="423">
        <f>AC45</f>
        <v>7.276121311704447E-3</v>
      </c>
    </row>
    <row r="46" spans="1:34" s="439" customFormat="1" ht="14.4" hidden="1" x14ac:dyDescent="0.3">
      <c r="A46" s="411"/>
      <c r="B46" s="438">
        <v>0.23012831194800867</v>
      </c>
      <c r="C46" s="376"/>
      <c r="D46" s="398" t="s">
        <v>756</v>
      </c>
      <c r="E46" s="376">
        <v>18</v>
      </c>
      <c r="F46" s="404">
        <f>G46*B45</f>
        <v>6.3031255712079444E-3</v>
      </c>
      <c r="G46" s="438">
        <f>(1-G45)*(B46/(B46+B47))</f>
        <v>0.21451370071367631</v>
      </c>
      <c r="I46" s="420"/>
      <c r="J46" s="376"/>
      <c r="K46" s="423">
        <f>F46</f>
        <v>6.3031255712079444E-3</v>
      </c>
      <c r="L46" s="411"/>
      <c r="M46" s="376"/>
      <c r="N46" s="376"/>
      <c r="O46" s="398" t="s">
        <v>756</v>
      </c>
      <c r="P46" s="376">
        <v>18</v>
      </c>
      <c r="Q46" s="404">
        <f>R46*M45</f>
        <v>5.5291366954190388E-3</v>
      </c>
      <c r="R46" s="419">
        <f>($B$46/SUM($B$46:$B$47))*(1-R45)</f>
        <v>0.21300517854409132</v>
      </c>
      <c r="S46" s="376"/>
      <c r="T46" s="420"/>
      <c r="U46" s="376"/>
      <c r="V46" s="423">
        <f>Q46</f>
        <v>5.5291366954190388E-3</v>
      </c>
      <c r="X46" s="411"/>
      <c r="Y46" s="376"/>
      <c r="Z46" s="376"/>
      <c r="AA46" s="398" t="s">
        <v>756</v>
      </c>
      <c r="AB46" s="376">
        <v>18</v>
      </c>
      <c r="AC46" s="404">
        <f>AD46*Y45</f>
        <v>6.609556627541595E-3</v>
      </c>
      <c r="AD46" s="419">
        <f>($B$46/SUM($B$46:$B$47))*(1-AD45)</f>
        <v>0.21942326657958125</v>
      </c>
      <c r="AE46" s="376"/>
      <c r="AF46" s="420"/>
      <c r="AG46" s="376"/>
      <c r="AH46" s="423">
        <f>AC46</f>
        <v>6.609556627541595E-3</v>
      </c>
    </row>
    <row r="47" spans="1:34" s="439" customFormat="1" ht="14.4" hidden="1" x14ac:dyDescent="0.3">
      <c r="A47" s="376"/>
      <c r="B47" s="436">
        <v>0.56532244625895689</v>
      </c>
      <c r="C47" s="382"/>
      <c r="D47" s="382" t="s">
        <v>562</v>
      </c>
      <c r="E47" s="382">
        <v>18</v>
      </c>
      <c r="F47" s="400">
        <f>G47*B45</f>
        <v>1.5483963432529288E-2</v>
      </c>
      <c r="G47" s="436">
        <f>(1-G45)*(B47/(B46+B47))</f>
        <v>0.52696432271625404</v>
      </c>
      <c r="I47" s="420"/>
      <c r="J47" s="376"/>
      <c r="K47" s="398"/>
      <c r="L47" s="376"/>
      <c r="M47" s="376"/>
      <c r="N47" s="382"/>
      <c r="O47" s="382" t="s">
        <v>562</v>
      </c>
      <c r="P47" s="382">
        <v>18</v>
      </c>
      <c r="Q47" s="400">
        <f>R47*M45</f>
        <v>1.3582618565683628E-2</v>
      </c>
      <c r="R47" s="436">
        <f>($B$47/SUM($B$46:$B$47))*(1-R45)</f>
        <v>0.52325855771964502</v>
      </c>
      <c r="S47" s="376"/>
      <c r="T47" s="420"/>
      <c r="U47" s="376"/>
      <c r="V47" s="398"/>
      <c r="X47" s="376"/>
      <c r="Y47" s="376"/>
      <c r="Z47" s="382"/>
      <c r="AA47" s="382" t="s">
        <v>562</v>
      </c>
      <c r="AB47" s="382">
        <v>18</v>
      </c>
      <c r="AC47" s="400">
        <f>AD47*Y45</f>
        <v>1.6236727631379334E-2</v>
      </c>
      <c r="AD47" s="436">
        <f>($B$47/SUM($B$46:$B$47))*(1-AD45)</f>
        <v>0.5390249325642501</v>
      </c>
      <c r="AE47" s="376"/>
      <c r="AF47" s="420"/>
      <c r="AG47" s="376"/>
      <c r="AH47" s="398"/>
    </row>
    <row r="48" spans="1:34" s="439" customFormat="1" ht="14.4" hidden="1" x14ac:dyDescent="0.3">
      <c r="A48" s="384">
        <f>SUM(G48:G50)</f>
        <v>1</v>
      </c>
      <c r="B48" s="396">
        <f>F18+F21+F29+F33+F37+F47</f>
        <v>0.11047245963430646</v>
      </c>
      <c r="C48" s="376" t="s">
        <v>562</v>
      </c>
      <c r="D48" s="386" t="s">
        <v>755</v>
      </c>
      <c r="E48" s="386">
        <v>17</v>
      </c>
      <c r="F48" s="393">
        <f>G48*B48</f>
        <v>2.5577785892079718E-2</v>
      </c>
      <c r="G48" s="438">
        <v>0.23153088087971485</v>
      </c>
      <c r="H48" s="460">
        <f>T6</f>
        <v>0.22309077392657006</v>
      </c>
      <c r="I48" s="420"/>
      <c r="J48" s="376"/>
      <c r="K48" s="395">
        <f>F48</f>
        <v>2.5577785892079718E-2</v>
      </c>
      <c r="L48" s="384">
        <f>SUM(R48:R50)</f>
        <v>1</v>
      </c>
      <c r="M48" s="396">
        <f>Q18+Q21+Q29+Q33+Q37+Q47</f>
        <v>0.11368325682910103</v>
      </c>
      <c r="N48" s="376" t="s">
        <v>562</v>
      </c>
      <c r="O48" s="386" t="s">
        <v>755</v>
      </c>
      <c r="P48" s="386">
        <v>17</v>
      </c>
      <c r="Q48" s="393">
        <f>R48*M48</f>
        <v>2.5122245118010565E-2</v>
      </c>
      <c r="R48" s="438">
        <f>S48</f>
        <v>0.22098456552644863</v>
      </c>
      <c r="S48" s="461">
        <f>T4</f>
        <v>0.22098456552644863</v>
      </c>
      <c r="T48" s="420"/>
      <c r="U48" s="376"/>
      <c r="V48" s="395">
        <f>Q48</f>
        <v>2.5122245118010565E-2</v>
      </c>
      <c r="X48" s="384">
        <f>SUM(AD48:AD50)</f>
        <v>1</v>
      </c>
      <c r="Y48" s="396">
        <f>AC18+AC21+AC29+AC33+AC37+AC47</f>
        <v>0.11282034019555491</v>
      </c>
      <c r="Z48" s="376" t="s">
        <v>562</v>
      </c>
      <c r="AA48" s="386" t="s">
        <v>755</v>
      </c>
      <c r="AB48" s="386">
        <v>17</v>
      </c>
      <c r="AC48" s="393">
        <f>AD48*Y48</f>
        <v>2.0383401790513428E-2</v>
      </c>
      <c r="AD48" s="438">
        <f>AE48</f>
        <v>0.1806713377674829</v>
      </c>
      <c r="AE48" s="461">
        <f>T5</f>
        <v>0.1806713377674829</v>
      </c>
      <c r="AF48" s="420"/>
      <c r="AG48" s="376"/>
      <c r="AH48" s="395">
        <f>AC48</f>
        <v>2.0383401790513428E-2</v>
      </c>
    </row>
    <row r="49" spans="1:34" s="439" customFormat="1" ht="14.4" hidden="1" x14ac:dyDescent="0.3">
      <c r="A49" s="376"/>
      <c r="B49" s="438">
        <v>0.33765114274398339</v>
      </c>
      <c r="C49" s="376"/>
      <c r="D49" s="420" t="s">
        <v>756</v>
      </c>
      <c r="E49" s="376">
        <v>18</v>
      </c>
      <c r="F49" s="414">
        <f>G49*B48</f>
        <v>3.7301152237262152E-2</v>
      </c>
      <c r="G49" s="438">
        <f>(1-G48)*(B49/(B49+B50))</f>
        <v>0.33765114274398339</v>
      </c>
      <c r="I49" s="422">
        <f>F49</f>
        <v>3.7301152237262152E-2</v>
      </c>
      <c r="J49" s="376"/>
      <c r="K49" s="398"/>
      <c r="L49" s="376"/>
      <c r="M49" s="399"/>
      <c r="N49" s="376"/>
      <c r="O49" s="420" t="s">
        <v>756</v>
      </c>
      <c r="P49" s="376">
        <v>18</v>
      </c>
      <c r="Q49" s="414">
        <f>R49*M48</f>
        <v>3.8912073449411375E-2</v>
      </c>
      <c r="R49" s="419">
        <f>($B$49/SUM($B$49:$B$50))*(1-R48)</f>
        <v>0.34228499899424525</v>
      </c>
      <c r="S49" s="376"/>
      <c r="T49" s="422">
        <f>Q49</f>
        <v>3.8912073449411375E-2</v>
      </c>
      <c r="U49" s="376"/>
      <c r="V49" s="398"/>
      <c r="X49" s="376"/>
      <c r="Y49" s="399"/>
      <c r="Z49" s="376"/>
      <c r="AA49" s="420" t="s">
        <v>756</v>
      </c>
      <c r="AB49" s="376">
        <v>18</v>
      </c>
      <c r="AC49" s="414">
        <f>AD49*Y48</f>
        <v>4.0615084077740372E-2</v>
      </c>
      <c r="AD49" s="419">
        <f>($B$49/SUM($B$49:$B$50))*(1-AD48)</f>
        <v>0.35999788697092222</v>
      </c>
      <c r="AE49" s="376"/>
      <c r="AF49" s="422">
        <f>AC49</f>
        <v>4.0615084077740372E-2</v>
      </c>
      <c r="AG49" s="376"/>
      <c r="AH49" s="398"/>
    </row>
    <row r="50" spans="1:34" s="439" customFormat="1" ht="14.4" hidden="1" x14ac:dyDescent="0.3">
      <c r="A50" s="376"/>
      <c r="B50" s="436">
        <v>0.43081797637630176</v>
      </c>
      <c r="C50" s="382"/>
      <c r="D50" s="382" t="s">
        <v>750</v>
      </c>
      <c r="E50" s="382">
        <v>18</v>
      </c>
      <c r="F50" s="383">
        <f>G50*B48</f>
        <v>4.7593521504964598E-2</v>
      </c>
      <c r="G50" s="436">
        <f>(1-G48)*(B50/(B49+B50))</f>
        <v>0.43081797637630181</v>
      </c>
      <c r="I50" s="420"/>
      <c r="J50" s="376"/>
      <c r="K50" s="398"/>
      <c r="L50" s="376"/>
      <c r="M50" s="399"/>
      <c r="N50" s="382"/>
      <c r="O50" s="382" t="s">
        <v>750</v>
      </c>
      <c r="P50" s="382">
        <v>18</v>
      </c>
      <c r="Q50" s="383">
        <f>R50*M48</f>
        <v>4.9648938261679106E-2</v>
      </c>
      <c r="R50" s="436">
        <f>($B$50/SUM($B$49:$B$50))*(1-R48)</f>
        <v>0.43673043547930618</v>
      </c>
      <c r="S50" s="376"/>
      <c r="T50" s="420"/>
      <c r="U50" s="376"/>
      <c r="V50" s="398"/>
      <c r="X50" s="376"/>
      <c r="Y50" s="399"/>
      <c r="Z50" s="382"/>
      <c r="AA50" s="382" t="s">
        <v>750</v>
      </c>
      <c r="AB50" s="382">
        <v>18</v>
      </c>
      <c r="AC50" s="383">
        <f>AD50*Y48</f>
        <v>5.182185432730111E-2</v>
      </c>
      <c r="AD50" s="436">
        <f>($B$50/SUM($B$49:$B$50))*(1-AD48)</f>
        <v>0.45933077526159488</v>
      </c>
      <c r="AE50" s="376"/>
      <c r="AF50" s="420"/>
      <c r="AG50" s="376"/>
      <c r="AH50" s="398"/>
    </row>
    <row r="51" spans="1:34" s="439" customFormat="1" ht="14.4" hidden="1" x14ac:dyDescent="0.3">
      <c r="A51" s="384">
        <f>SUM(G51:G53)</f>
        <v>1</v>
      </c>
      <c r="B51" s="396">
        <f>F30+F34+F38+F41+F50</f>
        <v>0.41976790689376692</v>
      </c>
      <c r="C51" s="376" t="s">
        <v>750</v>
      </c>
      <c r="D51" s="386" t="s">
        <v>746</v>
      </c>
      <c r="E51" s="386">
        <v>17</v>
      </c>
      <c r="F51" s="393">
        <f>G51*B51</f>
        <v>7.3566904310925552E-2</v>
      </c>
      <c r="G51" s="438">
        <f>H51</f>
        <v>0.17525614298461256</v>
      </c>
      <c r="H51" s="460">
        <f>V6</f>
        <v>0.17525614298461256</v>
      </c>
      <c r="I51" s="420"/>
      <c r="J51" s="376"/>
      <c r="K51" s="395">
        <f>F51</f>
        <v>7.3566904310925552E-2</v>
      </c>
      <c r="L51" s="384">
        <f>SUM(R51:R53)</f>
        <v>1</v>
      </c>
      <c r="M51" s="396">
        <f>Q30+Q34+Q38+Q41+Q50</f>
        <v>0.42748473056798508</v>
      </c>
      <c r="N51" s="376" t="s">
        <v>750</v>
      </c>
      <c r="O51" s="386" t="s">
        <v>746</v>
      </c>
      <c r="P51" s="386">
        <v>17</v>
      </c>
      <c r="Q51" s="393">
        <f>R51*M51</f>
        <v>6.7587897213573847E-2</v>
      </c>
      <c r="R51" s="438">
        <f>S51</f>
        <v>0.1581059915842421</v>
      </c>
      <c r="S51" s="461">
        <f>V4</f>
        <v>0.1581059915842421</v>
      </c>
      <c r="T51" s="420"/>
      <c r="U51" s="376"/>
      <c r="V51" s="423">
        <f>Q51</f>
        <v>6.7587897213573847E-2</v>
      </c>
      <c r="X51" s="384">
        <f>SUM(AD51:AD53)</f>
        <v>1</v>
      </c>
      <c r="Y51" s="396">
        <f>AC30+AC34+AC38+AC41+AC50</f>
        <v>0.44136862824551792</v>
      </c>
      <c r="Z51" s="376" t="s">
        <v>750</v>
      </c>
      <c r="AA51" s="386" t="s">
        <v>746</v>
      </c>
      <c r="AB51" s="386">
        <v>17</v>
      </c>
      <c r="AC51" s="393">
        <f>AD51*Y51</f>
        <v>6.5389461202150279E-2</v>
      </c>
      <c r="AD51" s="438">
        <f>AE51</f>
        <v>0.14815158354611557</v>
      </c>
      <c r="AE51" s="461">
        <f>V5</f>
        <v>0.14815158354611557</v>
      </c>
      <c r="AF51" s="420"/>
      <c r="AG51" s="376"/>
      <c r="AH51" s="423">
        <f>AC51</f>
        <v>6.5389461202150279E-2</v>
      </c>
    </row>
    <row r="52" spans="1:34" s="439" customFormat="1" ht="14.4" hidden="1" x14ac:dyDescent="0.3">
      <c r="A52" s="376"/>
      <c r="B52" s="438">
        <v>0.56162685164176207</v>
      </c>
      <c r="C52" s="376"/>
      <c r="D52" s="420" t="s">
        <v>756</v>
      </c>
      <c r="E52" s="376">
        <v>20</v>
      </c>
      <c r="F52" s="414">
        <f>G52*B51</f>
        <v>0.18537485715185126</v>
      </c>
      <c r="G52" s="419">
        <f>1-G51-G53</f>
        <v>0.44161274386982885</v>
      </c>
      <c r="I52" s="422">
        <f>F52</f>
        <v>0.18537485715185126</v>
      </c>
      <c r="J52" s="376"/>
      <c r="K52" s="376"/>
      <c r="L52" s="376"/>
      <c r="M52" s="399" t="s">
        <v>757</v>
      </c>
      <c r="N52" s="376"/>
      <c r="O52" s="420" t="s">
        <v>756</v>
      </c>
      <c r="P52" s="376">
        <v>20</v>
      </c>
      <c r="Q52" s="414">
        <f>R52*M51</f>
        <v>0.17954655839076678</v>
      </c>
      <c r="R52" s="419">
        <f>1-R51-R53</f>
        <v>0.42000695124761317</v>
      </c>
      <c r="S52" s="376"/>
      <c r="T52" s="422">
        <f>Q52</f>
        <v>0.17954655839076678</v>
      </c>
      <c r="U52" s="376"/>
      <c r="V52" s="376"/>
      <c r="X52" s="376"/>
      <c r="Y52" s="399" t="s">
        <v>757</v>
      </c>
      <c r="Z52" s="376"/>
      <c r="AA52" s="420" t="s">
        <v>756</v>
      </c>
      <c r="AB52" s="376">
        <v>20</v>
      </c>
      <c r="AC52" s="414">
        <f>AD52*Y51</f>
        <v>0.22194799925885775</v>
      </c>
      <c r="AD52" s="419">
        <f>1-AD51-AD53</f>
        <v>0.50286310592830774</v>
      </c>
      <c r="AE52" s="376"/>
      <c r="AF52" s="422">
        <f>AC52</f>
        <v>0.22194799925885775</v>
      </c>
      <c r="AG52" s="376"/>
      <c r="AH52" s="376"/>
    </row>
    <row r="53" spans="1:34" s="439" customFormat="1" ht="14.4" hidden="1" x14ac:dyDescent="0.3">
      <c r="A53" s="376"/>
      <c r="B53" s="436">
        <v>0.21981459271984699</v>
      </c>
      <c r="C53" s="382"/>
      <c r="D53" s="382" t="s">
        <v>753</v>
      </c>
      <c r="E53" s="382">
        <v>20</v>
      </c>
      <c r="F53" s="490">
        <f>B55-F43</f>
        <v>0.16082614543099011</v>
      </c>
      <c r="G53" s="436">
        <f>F53/B51</f>
        <v>0.38313111314555859</v>
      </c>
      <c r="I53" s="420"/>
      <c r="J53" s="494"/>
      <c r="K53" s="376"/>
      <c r="L53" s="376"/>
      <c r="M53" s="399"/>
      <c r="N53" s="382"/>
      <c r="O53" s="382" t="s">
        <v>753</v>
      </c>
      <c r="P53" s="382">
        <v>20</v>
      </c>
      <c r="Q53" s="490">
        <f>M55-Q43</f>
        <v>0.18035027496364447</v>
      </c>
      <c r="R53" s="436">
        <f>Q53/M51</f>
        <v>0.42188705716814473</v>
      </c>
      <c r="S53" s="376"/>
      <c r="T53" s="420"/>
      <c r="U53" s="376"/>
      <c r="V53" s="376"/>
      <c r="X53" s="376"/>
      <c r="Y53" s="399"/>
      <c r="Z53" s="382"/>
      <c r="AA53" s="382" t="s">
        <v>753</v>
      </c>
      <c r="AB53" s="382">
        <v>20</v>
      </c>
      <c r="AC53" s="490">
        <f>Y55-AC43</f>
        <v>0.15403116778450993</v>
      </c>
      <c r="AD53" s="436">
        <f>AC53/Y51</f>
        <v>0.34898531052557674</v>
      </c>
      <c r="AE53" s="376"/>
      <c r="AF53" s="420"/>
      <c r="AG53" s="376"/>
      <c r="AH53" s="376"/>
    </row>
    <row r="54" spans="1:34" s="439" customFormat="1" ht="14.4" hidden="1" x14ac:dyDescent="0.3">
      <c r="A54" s="384">
        <f>SUM(G54:G56)</f>
        <v>1</v>
      </c>
      <c r="B54" s="396">
        <f>F43+F53</f>
        <v>0.42322669850260553</v>
      </c>
      <c r="C54" s="376" t="s">
        <v>753</v>
      </c>
      <c r="D54" s="420" t="s">
        <v>746</v>
      </c>
      <c r="E54" s="376">
        <v>20</v>
      </c>
      <c r="F54" s="414">
        <f>G54*B54</f>
        <v>0.13543254352083378</v>
      </c>
      <c r="G54" s="419">
        <v>0.32</v>
      </c>
      <c r="H54" s="460">
        <f>Y8</f>
        <v>0.62</v>
      </c>
      <c r="I54" s="422">
        <f>F54</f>
        <v>0.13543254352083378</v>
      </c>
      <c r="J54" s="376"/>
      <c r="K54" s="376"/>
      <c r="L54" s="384">
        <f>SUM(R54:R56)</f>
        <v>1</v>
      </c>
      <c r="M54" s="396">
        <f>Q43+Q53</f>
        <v>0.46016945198856668</v>
      </c>
      <c r="N54" s="376" t="s">
        <v>753</v>
      </c>
      <c r="O54" s="420" t="s">
        <v>746</v>
      </c>
      <c r="P54" s="376">
        <v>20</v>
      </c>
      <c r="Q54" s="414">
        <f>R54*M54</f>
        <v>0.14725422463634133</v>
      </c>
      <c r="R54" s="419">
        <f>$G$54</f>
        <v>0.32</v>
      </c>
      <c r="S54" s="461">
        <f>Z4</f>
        <v>0.60807855848691705</v>
      </c>
      <c r="T54" s="422">
        <f>Q54</f>
        <v>0.14725422463634133</v>
      </c>
      <c r="U54" s="376"/>
      <c r="V54" s="376"/>
      <c r="X54" s="384">
        <f>SUM(AD54:AD56)</f>
        <v>1</v>
      </c>
      <c r="Y54" s="396">
        <f>AC43+AC53</f>
        <v>0.42953295197845209</v>
      </c>
      <c r="Z54" s="376" t="s">
        <v>753</v>
      </c>
      <c r="AA54" s="420" t="s">
        <v>746</v>
      </c>
      <c r="AB54" s="376">
        <v>20</v>
      </c>
      <c r="AC54" s="414">
        <f>AD54*Y54</f>
        <v>0.13745054463310466</v>
      </c>
      <c r="AD54" s="419">
        <f>$G$54</f>
        <v>0.32</v>
      </c>
      <c r="AE54" s="461">
        <f>Z5</f>
        <v>0.64139848392298193</v>
      </c>
      <c r="AF54" s="422">
        <f>AC54</f>
        <v>0.13745054463310466</v>
      </c>
      <c r="AG54" s="376"/>
      <c r="AH54" s="376"/>
    </row>
    <row r="55" spans="1:34" s="439" customFormat="1" ht="14.4" hidden="1" x14ac:dyDescent="0.3">
      <c r="A55" s="376"/>
      <c r="B55" s="396">
        <f>F43/H54</f>
        <v>0.42322669850260553</v>
      </c>
      <c r="C55" s="376"/>
      <c r="D55" s="420" t="s">
        <v>752</v>
      </c>
      <c r="E55" s="376">
        <v>21</v>
      </c>
      <c r="F55" s="414">
        <f>G55*B54</f>
        <v>0.28779415498177174</v>
      </c>
      <c r="G55" s="419">
        <f>1-G54</f>
        <v>0.67999999999999994</v>
      </c>
      <c r="H55" s="376"/>
      <c r="I55" s="422">
        <f>F55</f>
        <v>0.28779415498177174</v>
      </c>
      <c r="J55" s="376"/>
      <c r="K55" s="376"/>
      <c r="L55" s="376"/>
      <c r="M55" s="396">
        <f>Q43/S54</f>
        <v>0.46016945198856668</v>
      </c>
      <c r="N55" s="376"/>
      <c r="O55" s="420" t="s">
        <v>752</v>
      </c>
      <c r="P55" s="376">
        <v>21</v>
      </c>
      <c r="Q55" s="414">
        <f>R55*M54</f>
        <v>0.31291522735222532</v>
      </c>
      <c r="R55" s="419">
        <f>$G$55</f>
        <v>0.67999999999999994</v>
      </c>
      <c r="T55" s="422">
        <f>Q55</f>
        <v>0.31291522735222532</v>
      </c>
      <c r="U55" s="376"/>
      <c r="V55" s="376"/>
      <c r="X55" s="376"/>
      <c r="Y55" s="396">
        <f>AC43/AE54</f>
        <v>0.42953295197845209</v>
      </c>
      <c r="Z55" s="376"/>
      <c r="AA55" s="420" t="s">
        <v>752</v>
      </c>
      <c r="AB55" s="376">
        <v>21</v>
      </c>
      <c r="AC55" s="414">
        <f>AD55*Y54</f>
        <v>0.29208240734534741</v>
      </c>
      <c r="AD55" s="419">
        <f>$G$55</f>
        <v>0.67999999999999994</v>
      </c>
      <c r="AF55" s="422">
        <f>AC55</f>
        <v>0.29208240734534741</v>
      </c>
      <c r="AG55" s="376"/>
      <c r="AH55" s="376"/>
    </row>
    <row r="56" spans="1:34" s="439" customFormat="1" ht="14.4" hidden="1" x14ac:dyDescent="0.3">
      <c r="A56" s="376"/>
      <c r="B56" s="399"/>
      <c r="C56" s="382"/>
      <c r="D56" s="382" t="s">
        <v>754</v>
      </c>
      <c r="E56" s="382">
        <v>21</v>
      </c>
      <c r="F56" s="383">
        <v>0</v>
      </c>
      <c r="G56" s="434"/>
      <c r="H56" s="376"/>
      <c r="I56" s="420"/>
      <c r="J56" s="376"/>
      <c r="K56" s="376"/>
      <c r="L56" s="376"/>
      <c r="M56" s="399"/>
      <c r="N56" s="382"/>
      <c r="O56" s="382" t="s">
        <v>754</v>
      </c>
      <c r="P56" s="382">
        <v>21</v>
      </c>
      <c r="Q56" s="383">
        <v>0</v>
      </c>
      <c r="R56" s="434"/>
      <c r="S56" s="376"/>
      <c r="T56" s="420"/>
      <c r="U56" s="376"/>
      <c r="V56" s="376"/>
      <c r="X56" s="376"/>
      <c r="Y56" s="399"/>
      <c r="Z56" s="382"/>
      <c r="AA56" s="382" t="s">
        <v>754</v>
      </c>
      <c r="AB56" s="382">
        <v>21</v>
      </c>
      <c r="AC56" s="383">
        <v>0</v>
      </c>
      <c r="AD56" s="434"/>
      <c r="AE56" s="376"/>
      <c r="AF56" s="420"/>
      <c r="AG56" s="376"/>
      <c r="AH56" s="376"/>
    </row>
    <row r="57" spans="1:34" s="439" customFormat="1" ht="14.4" hidden="1" x14ac:dyDescent="0.3">
      <c r="A57" s="384">
        <f>SUM(G57:G59)</f>
        <v>1</v>
      </c>
      <c r="B57" s="396">
        <f>F44+F56</f>
        <v>0.17468379675910392</v>
      </c>
      <c r="C57" s="376" t="s">
        <v>754</v>
      </c>
      <c r="D57" s="420" t="s">
        <v>746</v>
      </c>
      <c r="E57" s="376">
        <v>21</v>
      </c>
      <c r="F57" s="414">
        <f>G57*B57</f>
        <v>1.9215217643501432E-2</v>
      </c>
      <c r="G57" s="419">
        <v>0.11</v>
      </c>
      <c r="H57" s="376"/>
      <c r="I57" s="422">
        <f>F57</f>
        <v>1.9215217643501432E-2</v>
      </c>
      <c r="J57" s="376"/>
      <c r="K57" s="376"/>
      <c r="L57" s="384">
        <f>SUM(R57:R59)</f>
        <v>1</v>
      </c>
      <c r="M57" s="396">
        <f>Q44+Q56</f>
        <v>0.15109144646374939</v>
      </c>
      <c r="N57" s="376" t="s">
        <v>754</v>
      </c>
      <c r="O57" s="420" t="s">
        <v>746</v>
      </c>
      <c r="P57" s="376">
        <v>21</v>
      </c>
      <c r="Q57" s="414">
        <f>R57*M57</f>
        <v>1.6620059111012431E-2</v>
      </c>
      <c r="R57" s="419">
        <f>$G$57</f>
        <v>0.11</v>
      </c>
      <c r="S57" s="376"/>
      <c r="T57" s="422">
        <f>Q57</f>
        <v>1.6620059111012431E-2</v>
      </c>
      <c r="U57" s="376"/>
      <c r="V57" s="376"/>
      <c r="X57" s="384">
        <f>SUM(AD57:AD59)</f>
        <v>1</v>
      </c>
      <c r="Y57" s="396">
        <f>AC44+AC56</f>
        <v>0.14562132287701679</v>
      </c>
      <c r="Z57" s="376" t="s">
        <v>754</v>
      </c>
      <c r="AA57" s="420" t="s">
        <v>746</v>
      </c>
      <c r="AB57" s="376">
        <v>21</v>
      </c>
      <c r="AC57" s="414">
        <f>AD57*Y57</f>
        <v>1.6018345516471848E-2</v>
      </c>
      <c r="AD57" s="419">
        <f>$G$57</f>
        <v>0.11</v>
      </c>
      <c r="AE57" s="376"/>
      <c r="AF57" s="422">
        <f>AC57</f>
        <v>1.6018345516471848E-2</v>
      </c>
      <c r="AG57" s="376"/>
      <c r="AH57" s="376"/>
    </row>
    <row r="58" spans="1:34" s="439" customFormat="1" ht="15" hidden="1" thickBot="1" x14ac:dyDescent="0.35">
      <c r="A58" s="426"/>
      <c r="B58" s="399"/>
      <c r="C58" s="382"/>
      <c r="D58" s="424" t="s">
        <v>752</v>
      </c>
      <c r="E58" s="382">
        <v>22</v>
      </c>
      <c r="F58" s="383">
        <f>G58*B57</f>
        <v>0.1554685791156025</v>
      </c>
      <c r="G58" s="419">
        <f>1-G57</f>
        <v>0.89</v>
      </c>
      <c r="H58" s="376"/>
      <c r="I58" s="425">
        <f>F58</f>
        <v>0.1554685791156025</v>
      </c>
      <c r="J58" s="376"/>
      <c r="K58" s="426"/>
      <c r="L58" s="376"/>
      <c r="M58" s="399"/>
      <c r="N58" s="382"/>
      <c r="O58" s="424" t="s">
        <v>752</v>
      </c>
      <c r="P58" s="382">
        <v>22</v>
      </c>
      <c r="Q58" s="383">
        <f>R58*M57</f>
        <v>0.13447138735273695</v>
      </c>
      <c r="R58" s="419">
        <f>$G$58</f>
        <v>0.89</v>
      </c>
      <c r="S58" s="376"/>
      <c r="T58" s="425">
        <f>Q58</f>
        <v>0.13447138735273695</v>
      </c>
      <c r="U58" s="376"/>
      <c r="V58" s="426"/>
      <c r="X58" s="376"/>
      <c r="Y58" s="399"/>
      <c r="Z58" s="382"/>
      <c r="AA58" s="424" t="s">
        <v>752</v>
      </c>
      <c r="AB58" s="382">
        <v>22</v>
      </c>
      <c r="AC58" s="383">
        <f>AD58*Y57</f>
        <v>0.12960297736054494</v>
      </c>
      <c r="AD58" s="419">
        <f>$G$58</f>
        <v>0.89</v>
      </c>
      <c r="AE58" s="376"/>
      <c r="AF58" s="425">
        <f>AC58</f>
        <v>0.12960297736054494</v>
      </c>
      <c r="AG58" s="376"/>
      <c r="AH58" s="426"/>
    </row>
    <row r="59" spans="1:34" s="439" customFormat="1" ht="15" hidden="1" thickTop="1" x14ac:dyDescent="0.3">
      <c r="A59" s="451">
        <f>I59+K59</f>
        <v>1.0000000000000002</v>
      </c>
      <c r="B59" s="427"/>
      <c r="C59" s="376"/>
      <c r="D59" s="376"/>
      <c r="E59" s="376"/>
      <c r="F59" s="376"/>
      <c r="G59" s="376"/>
      <c r="H59" s="376"/>
      <c r="I59" s="428">
        <f>I58+I57+I55+I54+I52+I49+I42</f>
        <v>0.82684426803336231</v>
      </c>
      <c r="J59" s="376"/>
      <c r="K59" s="428">
        <f>K51+K48+K46+K45+K40+K35+K31+K27+K22+K19+K16</f>
        <v>0.17315573196663794</v>
      </c>
      <c r="L59" s="451">
        <f>T59+V59</f>
        <v>1</v>
      </c>
      <c r="M59" s="427"/>
      <c r="N59" s="376"/>
      <c r="O59" s="376"/>
      <c r="P59" s="376"/>
      <c r="Q59" s="376"/>
      <c r="R59" s="376"/>
      <c r="S59" s="376"/>
      <c r="T59" s="428">
        <f>T58+T57+T55+T54+T52+T49+T42</f>
        <v>0.83584115985578655</v>
      </c>
      <c r="U59" s="376"/>
      <c r="V59" s="428">
        <f>V51+V48+V46+V45+V40+V35+V31+V27+V22+V19+V16</f>
        <v>0.16415884014421342</v>
      </c>
      <c r="X59" s="451">
        <f>AF59+AH59</f>
        <v>1</v>
      </c>
      <c r="Y59" s="427"/>
      <c r="Z59" s="376"/>
      <c r="AA59" s="376"/>
      <c r="AB59" s="376"/>
      <c r="AC59" s="376"/>
      <c r="AD59" s="376"/>
      <c r="AE59" s="376"/>
      <c r="AF59" s="428">
        <f>AF58+AF57+AF55+AF54+AF52+AF49+AF42</f>
        <v>0.84372177730485298</v>
      </c>
      <c r="AG59" s="376"/>
      <c r="AH59" s="428">
        <f>AH51+AH48+AH46+AH45+AH40+AH35+AH31+AH27+AH22+AH19+AH16</f>
        <v>0.1562782226951471</v>
      </c>
    </row>
    <row r="60" spans="1:34" ht="14.4" hidden="1" x14ac:dyDescent="0.3">
      <c r="H60" s="501" t="s">
        <v>758</v>
      </c>
      <c r="I60" s="295">
        <f>I49+I52+I42</f>
        <v>0.2289337727716528</v>
      </c>
    </row>
    <row r="61" spans="1:34" ht="14.4" hidden="1" x14ac:dyDescent="0.3">
      <c r="H61" s="501" t="s">
        <v>759</v>
      </c>
      <c r="I61" s="295">
        <f>I58+I55</f>
        <v>0.44326273409737427</v>
      </c>
    </row>
    <row r="62" spans="1:34" s="532" customFormat="1" ht="15.6" x14ac:dyDescent="0.3">
      <c r="A62" s="532" t="s">
        <v>644</v>
      </c>
      <c r="B62" s="532" t="s">
        <v>760</v>
      </c>
    </row>
    <row r="64" spans="1:34" x14ac:dyDescent="0.25">
      <c r="D64" s="10"/>
      <c r="E64" s="10"/>
      <c r="F64" s="10"/>
      <c r="G64" s="10"/>
      <c r="H64" s="10"/>
      <c r="I64" s="10"/>
      <c r="J64" s="10"/>
      <c r="K64" s="10"/>
      <c r="O64" s="10"/>
      <c r="P64" s="10"/>
      <c r="Q64" s="10"/>
      <c r="R64" s="10"/>
      <c r="S64" s="10"/>
      <c r="T64" s="10"/>
      <c r="U64" s="10"/>
      <c r="V64" s="10"/>
      <c r="AA64" s="10"/>
      <c r="AB64" s="10"/>
      <c r="AC64" s="10"/>
      <c r="AD64" s="10"/>
      <c r="AE64" s="10"/>
      <c r="AF64" s="10"/>
      <c r="AG64" s="10"/>
      <c r="AH64" s="10"/>
    </row>
    <row r="65" spans="4:35" x14ac:dyDescent="0.25">
      <c r="D65" s="483" t="str">
        <f>D10</f>
        <v>Stroomschema NEDERLAND</v>
      </c>
      <c r="J65" s="471" t="s">
        <v>761</v>
      </c>
      <c r="K65" s="472" t="s">
        <v>762</v>
      </c>
      <c r="O65" s="483" t="str">
        <f>O10</f>
        <v>Stroomschema</v>
      </c>
      <c r="Q65" s="483" t="str">
        <f>Q10</f>
        <v>Noord-Oost-Brabant</v>
      </c>
      <c r="U65" s="471" t="s">
        <v>761</v>
      </c>
      <c r="V65" s="472" t="s">
        <v>762</v>
      </c>
      <c r="AA65" s="483" t="str">
        <f>AA10</f>
        <v>Stroomschema</v>
      </c>
      <c r="AC65" s="483" t="str">
        <f>AC10</f>
        <v>Benchmark</v>
      </c>
      <c r="AG65" s="471" t="s">
        <v>761</v>
      </c>
      <c r="AH65" s="472" t="s">
        <v>762</v>
      </c>
    </row>
    <row r="66" spans="4:35" x14ac:dyDescent="0.25">
      <c r="D66" s="305"/>
      <c r="E66" s="305"/>
      <c r="J66" s="626">
        <f>K22</f>
        <v>5.1205215496130958E-3</v>
      </c>
      <c r="P66" s="305"/>
      <c r="U66" s="626">
        <f>V22</f>
        <v>5.4386434944450422E-3</v>
      </c>
      <c r="V66" s="253"/>
      <c r="AB66" s="305"/>
      <c r="AG66" s="626">
        <f>AH22</f>
        <v>3.5509435024216984E-3</v>
      </c>
      <c r="AH66" s="253"/>
    </row>
    <row r="67" spans="4:35" x14ac:dyDescent="0.25">
      <c r="D67" s="305"/>
      <c r="E67" s="305"/>
      <c r="F67" s="305"/>
      <c r="G67" s="305"/>
      <c r="J67" s="626">
        <f>K40</f>
        <v>1.4508784304498845E-2</v>
      </c>
      <c r="K67" s="627">
        <f>I42</f>
        <v>6.2577633825393764E-3</v>
      </c>
      <c r="O67" s="305"/>
      <c r="P67" s="305"/>
      <c r="Q67" s="305"/>
      <c r="R67" s="305"/>
      <c r="U67" s="626">
        <f>V40</f>
        <v>1.0858377911351273E-2</v>
      </c>
      <c r="V67" s="627">
        <f>T42</f>
        <v>6.1216295632924604E-3</v>
      </c>
      <c r="AA67" s="305"/>
      <c r="AB67" s="305"/>
      <c r="AC67" s="305"/>
      <c r="AD67" s="305"/>
      <c r="AG67" s="626">
        <f>AH40</f>
        <v>1.2187371457246261E-2</v>
      </c>
      <c r="AH67" s="627">
        <f>AF42</f>
        <v>6.0044191127859589E-3</v>
      </c>
    </row>
    <row r="68" spans="4:35" x14ac:dyDescent="0.25">
      <c r="E68" s="305"/>
      <c r="F68" s="305"/>
      <c r="G68" s="305"/>
      <c r="H68" s="473" t="s">
        <v>763</v>
      </c>
      <c r="J68" s="629"/>
      <c r="K68" s="628"/>
      <c r="P68" s="305"/>
      <c r="Q68" s="305"/>
      <c r="R68" s="305"/>
      <c r="S68" s="473" t="s">
        <v>763</v>
      </c>
      <c r="U68" s="629"/>
      <c r="V68" s="628"/>
      <c r="AB68" s="305"/>
      <c r="AC68" s="305"/>
      <c r="AD68" s="305"/>
      <c r="AE68" s="473" t="s">
        <v>763</v>
      </c>
      <c r="AG68" s="629"/>
      <c r="AH68" s="628"/>
    </row>
    <row r="69" spans="4:35" x14ac:dyDescent="0.25">
      <c r="D69" s="473" t="s">
        <v>682</v>
      </c>
      <c r="E69" s="305"/>
      <c r="G69" s="305"/>
      <c r="H69" s="479"/>
      <c r="J69" s="629"/>
      <c r="K69" s="628"/>
      <c r="O69" s="473" t="s">
        <v>764</v>
      </c>
      <c r="P69" s="305"/>
      <c r="R69" s="305"/>
      <c r="S69" s="479"/>
      <c r="U69" s="629"/>
      <c r="V69" s="628"/>
      <c r="AA69" s="473" t="s">
        <v>764</v>
      </c>
      <c r="AB69" s="305"/>
      <c r="AD69" s="305"/>
      <c r="AE69" s="479"/>
      <c r="AG69" s="629"/>
      <c r="AH69" s="628"/>
    </row>
    <row r="70" spans="4:35" x14ac:dyDescent="0.25">
      <c r="D70" s="474"/>
      <c r="E70" s="305"/>
      <c r="F70" s="305"/>
      <c r="H70" s="482"/>
      <c r="J70" s="629"/>
      <c r="K70" s="628"/>
      <c r="O70" s="474"/>
      <c r="P70" s="305"/>
      <c r="Q70" s="305"/>
      <c r="S70" s="482"/>
      <c r="U70" s="629"/>
      <c r="V70" s="628"/>
      <c r="AA70" s="474"/>
      <c r="AB70" s="305"/>
      <c r="AC70" s="305"/>
      <c r="AE70" s="482"/>
      <c r="AG70" s="629"/>
      <c r="AH70" s="628"/>
    </row>
    <row r="71" spans="4:35" x14ac:dyDescent="0.25">
      <c r="D71" s="474"/>
      <c r="E71" s="305"/>
      <c r="F71" s="477" t="s">
        <v>765</v>
      </c>
      <c r="H71" s="479"/>
      <c r="J71" s="629"/>
      <c r="K71" s="630">
        <f>I54+I55+I57+I58</f>
        <v>0.59791049526170947</v>
      </c>
      <c r="O71" s="474"/>
      <c r="P71" s="503"/>
      <c r="Q71" s="477" t="s">
        <v>765</v>
      </c>
      <c r="S71" s="479"/>
      <c r="U71" s="629"/>
      <c r="V71" s="630">
        <f>T54+T55+T57+T58</f>
        <v>0.61126089845231601</v>
      </c>
      <c r="W71" s="509">
        <f>V71/V83</f>
        <v>0.73131227296557277</v>
      </c>
      <c r="AA71" s="474"/>
      <c r="AB71" s="503"/>
      <c r="AC71" s="477" t="s">
        <v>765</v>
      </c>
      <c r="AE71" s="479"/>
      <c r="AG71" s="629"/>
      <c r="AH71" s="630">
        <f>AF54+AF55+AF57+AF58</f>
        <v>0.57515427485546888</v>
      </c>
      <c r="AI71" s="509">
        <f>AH71/AH83</f>
        <v>0.68168712758928185</v>
      </c>
    </row>
    <row r="72" spans="4:35" x14ac:dyDescent="0.25">
      <c r="D72" s="476">
        <f>B22</f>
        <v>0.93664747469071941</v>
      </c>
      <c r="E72" s="305"/>
      <c r="F72" s="478">
        <f>F26</f>
        <v>0.47360084898266708</v>
      </c>
      <c r="G72" s="305"/>
      <c r="H72" s="479"/>
      <c r="J72" s="629"/>
      <c r="K72" s="628"/>
      <c r="O72" s="476">
        <f>M22</f>
        <v>0.92919423641903942</v>
      </c>
      <c r="P72" s="305"/>
      <c r="Q72" s="478">
        <f>Q26</f>
        <v>0.46112788417283807</v>
      </c>
      <c r="R72" s="305"/>
      <c r="S72" s="479"/>
      <c r="U72" s="629"/>
      <c r="V72" s="628"/>
      <c r="AA72" s="476">
        <f>Y22</f>
        <v>0.93385251033883943</v>
      </c>
      <c r="AB72" s="305"/>
      <c r="AC72" s="478">
        <f>AC26</f>
        <v>0.45164767761703212</v>
      </c>
      <c r="AD72" s="305"/>
      <c r="AE72" s="479"/>
      <c r="AG72" s="629"/>
      <c r="AH72" s="628"/>
    </row>
    <row r="73" spans="4:35" x14ac:dyDescent="0.25">
      <c r="D73" s="475"/>
      <c r="E73" s="305"/>
      <c r="F73" s="305"/>
      <c r="G73" s="305"/>
      <c r="H73" s="479"/>
      <c r="J73" s="629"/>
      <c r="K73" s="628"/>
      <c r="O73" s="475"/>
      <c r="P73" s="305"/>
      <c r="Q73" s="305"/>
      <c r="R73" s="305"/>
      <c r="S73" s="479"/>
      <c r="U73" s="629"/>
      <c r="V73" s="628"/>
      <c r="AA73" s="475"/>
      <c r="AB73" s="305"/>
      <c r="AC73" s="305"/>
      <c r="AD73" s="305"/>
      <c r="AE73" s="479"/>
      <c r="AG73" s="629"/>
      <c r="AH73" s="628"/>
    </row>
    <row r="74" spans="4:35" ht="14.4" x14ac:dyDescent="0.3">
      <c r="D74" s="475"/>
      <c r="E74" s="503"/>
      <c r="F74" s="305"/>
      <c r="G74" s="305"/>
      <c r="H74" s="473"/>
      <c r="I74" s="492">
        <f>F53</f>
        <v>0.16082614543099011</v>
      </c>
      <c r="J74" s="629"/>
      <c r="K74" s="628"/>
      <c r="O74" s="475"/>
      <c r="P74" s="503"/>
      <c r="Q74" s="305"/>
      <c r="R74" s="305"/>
      <c r="S74" s="473"/>
      <c r="T74" s="502">
        <f>Q53</f>
        <v>0.18035027496364447</v>
      </c>
      <c r="U74" s="629"/>
      <c r="V74" s="628"/>
      <c r="AA74" s="475"/>
      <c r="AB74" s="503"/>
      <c r="AC74" s="305"/>
      <c r="AD74" s="305"/>
      <c r="AE74" s="473"/>
      <c r="AF74" s="502">
        <f>AC53</f>
        <v>0.15403116778450993</v>
      </c>
      <c r="AG74" s="629"/>
      <c r="AH74" s="628"/>
    </row>
    <row r="75" spans="4:35" x14ac:dyDescent="0.25">
      <c r="D75" s="475"/>
      <c r="E75" s="305"/>
      <c r="F75" s="305"/>
      <c r="G75" s="305"/>
      <c r="H75" s="473" t="s">
        <v>766</v>
      </c>
      <c r="J75" s="629"/>
      <c r="K75" s="628"/>
      <c r="O75" s="475"/>
      <c r="P75" s="305"/>
      <c r="Q75" s="305"/>
      <c r="R75" s="305"/>
      <c r="S75" s="473" t="s">
        <v>766</v>
      </c>
      <c r="U75" s="629"/>
      <c r="V75" s="628"/>
      <c r="AA75" s="475"/>
      <c r="AB75" s="305"/>
      <c r="AC75" s="305"/>
      <c r="AD75" s="305"/>
      <c r="AE75" s="473" t="s">
        <v>766</v>
      </c>
      <c r="AG75" s="629"/>
      <c r="AH75" s="628"/>
    </row>
    <row r="76" spans="4:35" x14ac:dyDescent="0.25">
      <c r="E76" s="305"/>
      <c r="F76" s="480" t="s">
        <v>767</v>
      </c>
      <c r="H76" s="479"/>
      <c r="J76" s="629"/>
      <c r="K76" s="628"/>
      <c r="P76" s="305"/>
      <c r="Q76" s="480" t="s">
        <v>767</v>
      </c>
      <c r="S76" s="479"/>
      <c r="U76" s="629"/>
      <c r="V76" s="628"/>
      <c r="AB76" s="305"/>
      <c r="AC76" s="480" t="s">
        <v>767</v>
      </c>
      <c r="AE76" s="479"/>
      <c r="AG76" s="629"/>
      <c r="AH76" s="628"/>
    </row>
    <row r="77" spans="4:35" x14ac:dyDescent="0.25">
      <c r="D77" s="473" t="s">
        <v>768</v>
      </c>
      <c r="E77" s="305"/>
      <c r="F77" s="481">
        <f>F25+F24+F23</f>
        <v>0.45792610415843932</v>
      </c>
      <c r="H77" s="491">
        <f>B51+B48</f>
        <v>0.53024036652807338</v>
      </c>
      <c r="J77" s="631">
        <f>K48+K51</f>
        <v>9.9144690203005273E-2</v>
      </c>
      <c r="K77" s="630">
        <f>I49+I52</f>
        <v>0.22267600938911342</v>
      </c>
      <c r="O77" s="473" t="s">
        <v>768</v>
      </c>
      <c r="P77" s="305"/>
      <c r="Q77" s="481">
        <f>Q25+Q24+Q23</f>
        <v>0.46262770875175629</v>
      </c>
      <c r="S77" s="491">
        <f>M51+M48</f>
        <v>0.54116798739708616</v>
      </c>
      <c r="U77" s="631">
        <f>V48+V51</f>
        <v>9.2710142331584408E-2</v>
      </c>
      <c r="V77" s="630">
        <f>T49+T52</f>
        <v>0.21845863184017816</v>
      </c>
      <c r="Y77" s="12" t="s">
        <v>757</v>
      </c>
      <c r="AA77" s="473" t="s">
        <v>768</v>
      </c>
      <c r="AB77" s="305"/>
      <c r="AC77" s="481">
        <f>AC25+AC24+AC23</f>
        <v>0.47865388921938568</v>
      </c>
      <c r="AE77" s="491">
        <f>Y51+Y48</f>
        <v>0.55418896844107279</v>
      </c>
      <c r="AG77" s="631">
        <f>AH48+AH51</f>
        <v>8.5772862992663707E-2</v>
      </c>
      <c r="AH77" s="630">
        <f>AF49+AF52</f>
        <v>0.26256308333659811</v>
      </c>
    </row>
    <row r="78" spans="4:35" x14ac:dyDescent="0.25">
      <c r="D78" s="476">
        <f>1-D72</f>
        <v>6.3352525309280594E-2</v>
      </c>
      <c r="E78" s="305"/>
      <c r="F78" s="305"/>
      <c r="G78" s="305"/>
      <c r="H78" s="479"/>
      <c r="J78" s="629"/>
      <c r="K78" s="628"/>
      <c r="L78" s="305"/>
      <c r="O78" s="476">
        <f>1-O72</f>
        <v>7.0805763580960579E-2</v>
      </c>
      <c r="P78" s="305"/>
      <c r="Q78" s="305"/>
      <c r="R78" s="305"/>
      <c r="S78" s="479"/>
      <c r="U78" s="629"/>
      <c r="V78" s="628"/>
      <c r="X78" s="305"/>
      <c r="AA78" s="476">
        <f>1-AA72</f>
        <v>6.6147489661160574E-2</v>
      </c>
      <c r="AB78" s="305"/>
      <c r="AC78" s="305"/>
      <c r="AD78" s="305"/>
      <c r="AE78" s="479"/>
      <c r="AG78" s="629"/>
      <c r="AH78" s="628"/>
    </row>
    <row r="79" spans="4:35" x14ac:dyDescent="0.25">
      <c r="D79" s="305"/>
      <c r="E79" s="305"/>
      <c r="F79" s="305"/>
      <c r="G79" s="305"/>
      <c r="H79" s="473" t="s">
        <v>507</v>
      </c>
      <c r="J79" s="629"/>
      <c r="K79" s="628"/>
      <c r="L79" s="305"/>
      <c r="O79" s="305"/>
      <c r="P79" s="305"/>
      <c r="Q79" s="305"/>
      <c r="R79" s="305"/>
      <c r="S79" s="473" t="s">
        <v>507</v>
      </c>
      <c r="U79" s="629"/>
      <c r="V79" s="628"/>
      <c r="X79" s="305"/>
      <c r="AA79" s="305"/>
      <c r="AB79" s="305"/>
      <c r="AC79" s="305"/>
      <c r="AD79" s="305"/>
      <c r="AE79" s="473" t="s">
        <v>507</v>
      </c>
      <c r="AG79" s="629"/>
      <c r="AH79" s="628"/>
    </row>
    <row r="80" spans="4:35" x14ac:dyDescent="0.25">
      <c r="D80" s="305"/>
      <c r="E80" s="305"/>
      <c r="F80" s="305"/>
      <c r="G80" s="305"/>
      <c r="H80" s="484">
        <f>B45</f>
        <v>2.9383324003258354E-2</v>
      </c>
      <c r="J80" s="626">
        <f>K45+K46</f>
        <v>1.3899360570729064E-2</v>
      </c>
      <c r="K80" s="628"/>
      <c r="L80" s="305"/>
      <c r="O80" s="305"/>
      <c r="P80" s="305"/>
      <c r="Q80" s="305"/>
      <c r="R80" s="305"/>
      <c r="S80" s="484">
        <f>M45</f>
        <v>2.5957757145676753E-2</v>
      </c>
      <c r="U80" s="626">
        <f>V45+V46</f>
        <v>1.2375138579993127E-2</v>
      </c>
      <c r="V80" s="628"/>
      <c r="X80" s="305"/>
      <c r="AA80" s="305"/>
      <c r="AB80" s="305"/>
      <c r="AC80" s="305"/>
      <c r="AD80" s="305"/>
      <c r="AE80" s="484">
        <f>Y45</f>
        <v>3.0122405570625375E-2</v>
      </c>
      <c r="AG80" s="626">
        <f>AH45+AH46</f>
        <v>1.3885677939246041E-2</v>
      </c>
      <c r="AH80" s="628"/>
    </row>
    <row r="81" spans="1:35" x14ac:dyDescent="0.25">
      <c r="D81" s="305"/>
      <c r="E81" s="305"/>
      <c r="F81" s="305"/>
      <c r="G81" s="305"/>
      <c r="J81" s="626">
        <f>+K27+K31+K35</f>
        <v>1.1070667509865391E-2</v>
      </c>
      <c r="K81" s="253"/>
      <c r="L81" s="305"/>
      <c r="O81" s="305"/>
      <c r="P81" s="305"/>
      <c r="Q81" s="305"/>
      <c r="R81" s="305"/>
      <c r="U81" s="626">
        <f>+V27+V31+V35</f>
        <v>6.8086003432265268E-3</v>
      </c>
      <c r="V81" s="253"/>
      <c r="X81" s="305"/>
      <c r="AA81" s="305"/>
      <c r="AB81" s="305"/>
      <c r="AC81" s="305"/>
      <c r="AD81" s="305"/>
      <c r="AG81" s="626">
        <f>+AH27+AH31+AH35</f>
        <v>9.5709263743342828E-3</v>
      </c>
      <c r="AH81" s="253"/>
    </row>
    <row r="82" spans="1:35" ht="14.4" thickBot="1" x14ac:dyDescent="0.3">
      <c r="D82" s="305"/>
      <c r="E82" s="305"/>
      <c r="F82" s="305"/>
      <c r="G82" s="305"/>
      <c r="J82" s="632">
        <f>K16+K19</f>
        <v>2.9411707828926222E-2</v>
      </c>
      <c r="K82" s="633"/>
      <c r="O82" s="305"/>
      <c r="P82" s="305"/>
      <c r="Q82" s="305"/>
      <c r="R82" s="305"/>
      <c r="U82" s="632">
        <f>V16+V19</f>
        <v>3.5967937483613044E-2</v>
      </c>
      <c r="V82" s="633"/>
      <c r="W82" s="451"/>
      <c r="AA82" s="305"/>
      <c r="AB82" s="305"/>
      <c r="AC82" s="305"/>
      <c r="AD82" s="305"/>
      <c r="AG82" s="632">
        <f>AH16+AH19</f>
        <v>3.1310440429235115E-2</v>
      </c>
      <c r="AH82" s="633"/>
      <c r="AI82" s="451"/>
    </row>
    <row r="83" spans="1:35" ht="14.4" thickTop="1" x14ac:dyDescent="0.25">
      <c r="J83" s="634">
        <f>SUM(J66:J82)</f>
        <v>0.17315573196663789</v>
      </c>
      <c r="K83" s="635">
        <f>SUM(K67:K82)</f>
        <v>0.82684426803336231</v>
      </c>
      <c r="L83" s="451">
        <f>J83+K83</f>
        <v>1.0000000000000002</v>
      </c>
      <c r="U83" s="634">
        <f>SUM(U66:U82)</f>
        <v>0.16415884014421342</v>
      </c>
      <c r="V83" s="635">
        <f>SUM(V67:V82)</f>
        <v>0.83584115985578666</v>
      </c>
      <c r="W83" s="451">
        <f>U83+V83</f>
        <v>1</v>
      </c>
      <c r="X83" s="451"/>
      <c r="AG83" s="634">
        <f>SUM(AG66:AG82)</f>
        <v>0.1562782226951471</v>
      </c>
      <c r="AH83" s="635">
        <f>SUM(AH67:AH82)</f>
        <v>0.84372177730485287</v>
      </c>
      <c r="AI83" s="451">
        <f>AG83+AH83</f>
        <v>1</v>
      </c>
    </row>
    <row r="84" spans="1:35" x14ac:dyDescent="0.25">
      <c r="J84" s="253"/>
      <c r="K84" s="253"/>
      <c r="U84" s="253"/>
      <c r="V84" s="253"/>
    </row>
    <row r="85" spans="1:35" x14ac:dyDescent="0.25">
      <c r="J85" s="253"/>
      <c r="K85" s="253"/>
      <c r="U85" s="253"/>
      <c r="V85" s="253"/>
    </row>
    <row r="86" spans="1:35" x14ac:dyDescent="0.25">
      <c r="J86" s="253"/>
      <c r="K86" s="253"/>
      <c r="U86" s="253"/>
      <c r="V86" s="253"/>
    </row>
    <row r="87" spans="1:35" x14ac:dyDescent="0.25">
      <c r="J87" s="253"/>
      <c r="K87" s="253"/>
      <c r="U87" s="253"/>
      <c r="V87" s="253"/>
    </row>
    <row r="88" spans="1:35" s="495" customFormat="1" ht="15.6" x14ac:dyDescent="0.3">
      <c r="A88" s="532" t="s">
        <v>648</v>
      </c>
      <c r="B88" s="532" t="s">
        <v>760</v>
      </c>
      <c r="D88" s="96" t="s">
        <v>769</v>
      </c>
      <c r="J88" s="636"/>
      <c r="K88" s="636"/>
      <c r="O88" s="96" t="s">
        <v>769</v>
      </c>
      <c r="U88" s="636"/>
      <c r="V88" s="636"/>
      <c r="AA88" s="96" t="s">
        <v>769</v>
      </c>
    </row>
    <row r="89" spans="1:35" x14ac:dyDescent="0.25">
      <c r="J89" s="253"/>
      <c r="K89" s="253"/>
      <c r="U89" s="253"/>
      <c r="V89" s="253"/>
    </row>
    <row r="90" spans="1:35" x14ac:dyDescent="0.25">
      <c r="D90" s="10"/>
      <c r="E90" s="10"/>
      <c r="F90" s="10"/>
      <c r="G90" s="10"/>
      <c r="H90" s="10"/>
      <c r="I90" s="10"/>
      <c r="J90" s="637"/>
      <c r="K90" s="637"/>
      <c r="O90" s="10"/>
      <c r="P90" s="10"/>
      <c r="Q90" s="10"/>
      <c r="R90" s="10"/>
      <c r="S90" s="10"/>
      <c r="T90" s="10"/>
      <c r="U90" s="637"/>
      <c r="V90" s="637"/>
      <c r="AA90" s="10"/>
      <c r="AB90" s="10"/>
      <c r="AC90" s="10"/>
      <c r="AD90" s="10"/>
      <c r="AE90" s="10"/>
      <c r="AF90" s="10"/>
      <c r="AG90" s="10"/>
      <c r="AH90" s="10"/>
    </row>
    <row r="91" spans="1:35" x14ac:dyDescent="0.25">
      <c r="D91" s="483" t="str">
        <f>D65</f>
        <v>Stroomschema NEDERLAND</v>
      </c>
      <c r="J91" s="626" t="s">
        <v>761</v>
      </c>
      <c r="K91" s="627" t="s">
        <v>762</v>
      </c>
      <c r="O91" s="483" t="str">
        <f>O65</f>
        <v>Stroomschema</v>
      </c>
      <c r="Q91" s="483" t="str">
        <f>Q65</f>
        <v>Noord-Oost-Brabant</v>
      </c>
      <c r="U91" s="626" t="s">
        <v>761</v>
      </c>
      <c r="V91" s="627" t="s">
        <v>762</v>
      </c>
      <c r="AA91" s="483" t="str">
        <f>AA65</f>
        <v>Stroomschema</v>
      </c>
      <c r="AC91" s="483" t="str">
        <f>AC65</f>
        <v>Benchmark</v>
      </c>
      <c r="AG91" s="471" t="s">
        <v>761</v>
      </c>
      <c r="AH91" s="472" t="s">
        <v>762</v>
      </c>
    </row>
    <row r="92" spans="1:35" x14ac:dyDescent="0.25">
      <c r="D92" s="305"/>
      <c r="E92" s="305"/>
      <c r="J92" s="626">
        <f>J66</f>
        <v>5.1205215496130958E-3</v>
      </c>
      <c r="O92" s="305"/>
      <c r="P92" s="305"/>
      <c r="U92" s="626">
        <f>U66</f>
        <v>5.4386434944450422E-3</v>
      </c>
      <c r="V92" s="253"/>
      <c r="AA92" s="305"/>
      <c r="AB92" s="305"/>
      <c r="AG92" s="626">
        <f>AG66</f>
        <v>3.5509435024216984E-3</v>
      </c>
      <c r="AH92" s="253"/>
    </row>
    <row r="93" spans="1:35" x14ac:dyDescent="0.25">
      <c r="D93" s="305"/>
      <c r="E93" s="305"/>
      <c r="F93" s="305"/>
      <c r="G93" s="305"/>
      <c r="J93" s="626">
        <f t="shared" ref="J93" si="3">J67</f>
        <v>1.4508784304498845E-2</v>
      </c>
      <c r="K93" s="627">
        <f>K67</f>
        <v>6.2577633825393764E-3</v>
      </c>
      <c r="O93" s="305"/>
      <c r="P93" s="305"/>
      <c r="Q93" s="305"/>
      <c r="R93" s="305"/>
      <c r="U93" s="626">
        <f t="shared" ref="U93" si="4">U67</f>
        <v>1.0858377911351273E-2</v>
      </c>
      <c r="V93" s="627">
        <f>V67</f>
        <v>6.1216295632924604E-3</v>
      </c>
      <c r="AA93" s="305"/>
      <c r="AB93" s="305"/>
      <c r="AC93" s="305"/>
      <c r="AD93" s="305"/>
      <c r="AG93" s="626">
        <f t="shared" ref="AG93" si="5">AG67</f>
        <v>1.2187371457246261E-2</v>
      </c>
      <c r="AH93" s="627">
        <f>AH67</f>
        <v>6.0044191127859589E-3</v>
      </c>
    </row>
    <row r="94" spans="1:35" x14ac:dyDescent="0.25">
      <c r="E94" s="305"/>
      <c r="F94" s="305"/>
      <c r="G94" s="305"/>
      <c r="H94" s="473" t="s">
        <v>763</v>
      </c>
      <c r="J94" s="629"/>
      <c r="K94" s="628"/>
      <c r="P94" s="305"/>
      <c r="Q94" s="305"/>
      <c r="R94" s="305"/>
      <c r="S94" s="473" t="s">
        <v>763</v>
      </c>
      <c r="U94" s="629"/>
      <c r="V94" s="628"/>
      <c r="AB94" s="305"/>
      <c r="AC94" s="305"/>
      <c r="AD94" s="305"/>
      <c r="AE94" s="473" t="s">
        <v>763</v>
      </c>
      <c r="AG94" s="629"/>
      <c r="AH94" s="628"/>
    </row>
    <row r="95" spans="1:35" x14ac:dyDescent="0.25">
      <c r="D95" s="473" t="s">
        <v>682</v>
      </c>
      <c r="E95" s="305"/>
      <c r="G95" s="305"/>
      <c r="H95" s="479"/>
      <c r="J95" s="629"/>
      <c r="K95" s="628"/>
      <c r="O95" s="473" t="str">
        <f>O69</f>
        <v>VO na 2 jr</v>
      </c>
      <c r="P95" s="305"/>
      <c r="R95" s="305"/>
      <c r="S95" s="479"/>
      <c r="U95" s="629"/>
      <c r="V95" s="628"/>
      <c r="AA95" s="473" t="str">
        <f>AA69</f>
        <v>VO na 2 jr</v>
      </c>
      <c r="AB95" s="305"/>
      <c r="AD95" s="305"/>
      <c r="AE95" s="479"/>
      <c r="AG95" s="629"/>
      <c r="AH95" s="628"/>
    </row>
    <row r="96" spans="1:35" x14ac:dyDescent="0.25">
      <c r="D96" s="474"/>
      <c r="E96" s="305"/>
      <c r="F96" s="305"/>
      <c r="H96" s="482"/>
      <c r="J96" s="629"/>
      <c r="K96" s="628"/>
      <c r="O96" s="474"/>
      <c r="P96" s="305"/>
      <c r="Q96" s="305"/>
      <c r="S96" s="482"/>
      <c r="U96" s="629"/>
      <c r="V96" s="628"/>
      <c r="AA96" s="474"/>
      <c r="AB96" s="305"/>
      <c r="AC96" s="305"/>
      <c r="AE96" s="482"/>
      <c r="AG96" s="629"/>
      <c r="AH96" s="628"/>
    </row>
    <row r="97" spans="4:34" x14ac:dyDescent="0.25">
      <c r="D97" s="474"/>
      <c r="E97" s="305"/>
      <c r="F97" s="477" t="s">
        <v>765</v>
      </c>
      <c r="H97" s="479"/>
      <c r="J97" s="629"/>
      <c r="K97" s="630">
        <f t="shared" ref="K97" si="6">K71</f>
        <v>0.59791049526170947</v>
      </c>
      <c r="O97" s="474"/>
      <c r="P97" s="305"/>
      <c r="Q97" s="477" t="s">
        <v>765</v>
      </c>
      <c r="S97" s="479"/>
      <c r="U97" s="629"/>
      <c r="V97" s="630">
        <f t="shared" ref="V97" si="7">V71</f>
        <v>0.61126089845231601</v>
      </c>
      <c r="AA97" s="474"/>
      <c r="AB97" s="305"/>
      <c r="AC97" s="477" t="s">
        <v>765</v>
      </c>
      <c r="AE97" s="479"/>
      <c r="AG97" s="629"/>
      <c r="AH97" s="630">
        <f t="shared" ref="AH97" si="8">AH71</f>
        <v>0.57515427485546888</v>
      </c>
    </row>
    <row r="98" spans="4:34" x14ac:dyDescent="0.25">
      <c r="D98" s="476">
        <f>D72</f>
        <v>0.93664747469071941</v>
      </c>
      <c r="E98" s="305"/>
      <c r="F98" s="478">
        <f>F72</f>
        <v>0.47360084898266708</v>
      </c>
      <c r="G98" s="305"/>
      <c r="H98" s="479"/>
      <c r="J98" s="629"/>
      <c r="K98" s="628"/>
      <c r="O98" s="476">
        <f>O72</f>
        <v>0.92919423641903942</v>
      </c>
      <c r="P98" s="305"/>
      <c r="Q98" s="478">
        <f>Q72</f>
        <v>0.46112788417283807</v>
      </c>
      <c r="R98" s="305"/>
      <c r="S98" s="479"/>
      <c r="U98" s="629"/>
      <c r="V98" s="628"/>
      <c r="AA98" s="476">
        <f>AA72</f>
        <v>0.93385251033883943</v>
      </c>
      <c r="AB98" s="305"/>
      <c r="AC98" s="478">
        <f>AC72</f>
        <v>0.45164767761703212</v>
      </c>
      <c r="AD98" s="305"/>
      <c r="AE98" s="479"/>
      <c r="AG98" s="629"/>
      <c r="AH98" s="628"/>
    </row>
    <row r="99" spans="4:34" x14ac:dyDescent="0.25">
      <c r="D99" s="475"/>
      <c r="E99" s="305"/>
      <c r="F99" s="305"/>
      <c r="G99" s="305"/>
      <c r="H99" s="479"/>
      <c r="J99" s="629"/>
      <c r="K99" s="628"/>
      <c r="O99" s="475"/>
      <c r="P99" s="305"/>
      <c r="Q99" s="305"/>
      <c r="R99" s="305"/>
      <c r="S99" s="479"/>
      <c r="U99" s="629"/>
      <c r="V99" s="628"/>
      <c r="AA99" s="475"/>
      <c r="AB99" s="305"/>
      <c r="AC99" s="305"/>
      <c r="AD99" s="305"/>
      <c r="AE99" s="479"/>
      <c r="AG99" s="629"/>
      <c r="AH99" s="628"/>
    </row>
    <row r="100" spans="4:34" ht="14.4" x14ac:dyDescent="0.3">
      <c r="D100" s="475"/>
      <c r="E100" s="305"/>
      <c r="F100" s="305"/>
      <c r="G100" s="305"/>
      <c r="H100" s="473"/>
      <c r="I100" s="492">
        <f>I74</f>
        <v>0.16082614543099011</v>
      </c>
      <c r="J100" s="629"/>
      <c r="K100" s="628"/>
      <c r="O100" s="475"/>
      <c r="P100" s="305"/>
      <c r="Q100" s="305"/>
      <c r="R100" s="305"/>
      <c r="S100" s="473"/>
      <c r="T100" s="492">
        <f>T74</f>
        <v>0.18035027496364447</v>
      </c>
      <c r="U100" s="629"/>
      <c r="V100" s="628"/>
      <c r="AA100" s="475"/>
      <c r="AB100" s="305"/>
      <c r="AC100" s="305"/>
      <c r="AD100" s="305"/>
      <c r="AE100" s="473"/>
      <c r="AF100" s="492">
        <f>AF74</f>
        <v>0.15403116778450993</v>
      </c>
      <c r="AG100" s="629"/>
      <c r="AH100" s="628"/>
    </row>
    <row r="101" spans="4:34" x14ac:dyDescent="0.25">
      <c r="D101" s="475"/>
      <c r="E101" s="305"/>
      <c r="F101" s="305"/>
      <c r="G101" s="305"/>
      <c r="H101" s="473" t="s">
        <v>766</v>
      </c>
      <c r="J101" s="629"/>
      <c r="K101" s="628"/>
      <c r="O101" s="475"/>
      <c r="P101" s="305"/>
      <c r="Q101" s="305"/>
      <c r="R101" s="305"/>
      <c r="S101" s="473" t="s">
        <v>766</v>
      </c>
      <c r="U101" s="629"/>
      <c r="V101" s="628"/>
      <c r="AA101" s="475"/>
      <c r="AB101" s="305"/>
      <c r="AC101" s="305"/>
      <c r="AD101" s="305"/>
      <c r="AE101" s="473" t="s">
        <v>766</v>
      </c>
      <c r="AG101" s="629"/>
      <c r="AH101" s="628"/>
    </row>
    <row r="102" spans="4:34" x14ac:dyDescent="0.25">
      <c r="E102" s="305"/>
      <c r="F102" s="480" t="s">
        <v>767</v>
      </c>
      <c r="H102" s="479"/>
      <c r="J102" s="629"/>
      <c r="K102" s="628"/>
      <c r="P102" s="305"/>
      <c r="Q102" s="480" t="s">
        <v>767</v>
      </c>
      <c r="S102" s="479"/>
      <c r="U102" s="629"/>
      <c r="V102" s="628"/>
      <c r="AB102" s="305"/>
      <c r="AC102" s="480" t="s">
        <v>767</v>
      </c>
      <c r="AE102" s="479"/>
      <c r="AG102" s="629"/>
      <c r="AH102" s="628"/>
    </row>
    <row r="103" spans="4:34" x14ac:dyDescent="0.25">
      <c r="D103" s="473" t="s">
        <v>768</v>
      </c>
      <c r="E103" s="305"/>
      <c r="F103" s="481">
        <f>F77</f>
        <v>0.45792610415843932</v>
      </c>
      <c r="H103" s="491">
        <f>H77</f>
        <v>0.53024036652807338</v>
      </c>
      <c r="J103" s="631">
        <f t="shared" ref="J103:K103" si="9">J77</f>
        <v>9.9144690203005273E-2</v>
      </c>
      <c r="K103" s="630">
        <f t="shared" si="9"/>
        <v>0.22267600938911342</v>
      </c>
      <c r="O103" s="473" t="s">
        <v>768</v>
      </c>
      <c r="P103" s="305"/>
      <c r="Q103" s="481">
        <f>Q77</f>
        <v>0.46262770875175629</v>
      </c>
      <c r="S103" s="491">
        <f>S77</f>
        <v>0.54116798739708616</v>
      </c>
      <c r="U103" s="631">
        <f t="shared" ref="U103:V103" si="10">U77</f>
        <v>9.2710142331584408E-2</v>
      </c>
      <c r="V103" s="630">
        <f t="shared" si="10"/>
        <v>0.21845863184017816</v>
      </c>
      <c r="AA103" s="473" t="s">
        <v>768</v>
      </c>
      <c r="AB103" s="305"/>
      <c r="AC103" s="481">
        <f>AC77</f>
        <v>0.47865388921938568</v>
      </c>
      <c r="AE103" s="491">
        <f>AE77</f>
        <v>0.55418896844107279</v>
      </c>
      <c r="AG103" s="631">
        <f t="shared" ref="AG103:AH103" si="11">AG77</f>
        <v>8.5772862992663707E-2</v>
      </c>
      <c r="AH103" s="630">
        <f t="shared" si="11"/>
        <v>0.26256308333659811</v>
      </c>
    </row>
    <row r="104" spans="4:34" x14ac:dyDescent="0.25">
      <c r="D104" s="476">
        <f>D78</f>
        <v>6.3352525309280594E-2</v>
      </c>
      <c r="E104" s="305"/>
      <c r="F104" s="305"/>
      <c r="G104" s="305"/>
      <c r="H104" s="479"/>
      <c r="J104" s="629"/>
      <c r="K104" s="628"/>
      <c r="O104" s="476">
        <f>O78</f>
        <v>7.0805763580960579E-2</v>
      </c>
      <c r="P104" s="305"/>
      <c r="Q104" s="305"/>
      <c r="R104" s="305"/>
      <c r="S104" s="479"/>
      <c r="U104" s="629"/>
      <c r="V104" s="628"/>
      <c r="AA104" s="476">
        <f>AA78</f>
        <v>6.6147489661160574E-2</v>
      </c>
      <c r="AB104" s="305"/>
      <c r="AC104" s="305"/>
      <c r="AD104" s="305"/>
      <c r="AE104" s="479"/>
      <c r="AG104" s="629"/>
      <c r="AH104" s="628"/>
    </row>
    <row r="105" spans="4:34" x14ac:dyDescent="0.25">
      <c r="D105" s="305"/>
      <c r="E105" s="305"/>
      <c r="F105" s="305"/>
      <c r="G105" s="305"/>
      <c r="H105" s="473" t="s">
        <v>507</v>
      </c>
      <c r="J105" s="629"/>
      <c r="K105" s="628"/>
      <c r="O105" s="305"/>
      <c r="P105" s="305"/>
      <c r="Q105" s="305"/>
      <c r="R105" s="305"/>
      <c r="S105" s="473" t="s">
        <v>507</v>
      </c>
      <c r="U105" s="629"/>
      <c r="V105" s="628"/>
      <c r="AA105" s="305"/>
      <c r="AB105" s="305"/>
      <c r="AC105" s="305"/>
      <c r="AD105" s="305"/>
      <c r="AE105" s="473" t="s">
        <v>507</v>
      </c>
      <c r="AG105" s="629"/>
      <c r="AH105" s="628"/>
    </row>
    <row r="106" spans="4:34" x14ac:dyDescent="0.25">
      <c r="D106" s="305"/>
      <c r="E106" s="305"/>
      <c r="F106" s="305"/>
      <c r="G106" s="305"/>
      <c r="H106" s="484">
        <f>H80</f>
        <v>2.9383324003258354E-2</v>
      </c>
      <c r="J106" s="626">
        <f t="shared" ref="J106" si="12">J80</f>
        <v>1.3899360570729064E-2</v>
      </c>
      <c r="K106" s="628"/>
      <c r="O106" s="305"/>
      <c r="P106" s="305"/>
      <c r="Q106" s="305"/>
      <c r="R106" s="305"/>
      <c r="S106" s="484">
        <f>S80</f>
        <v>2.5957757145676753E-2</v>
      </c>
      <c r="U106" s="626">
        <f t="shared" ref="U106" si="13">U80</f>
        <v>1.2375138579993127E-2</v>
      </c>
      <c r="V106" s="628"/>
      <c r="AA106" s="305"/>
      <c r="AB106" s="305"/>
      <c r="AC106" s="305"/>
      <c r="AD106" s="305"/>
      <c r="AE106" s="484">
        <f>AE80</f>
        <v>3.0122405570625375E-2</v>
      </c>
      <c r="AG106" s="626">
        <f t="shared" ref="AG106:AG108" si="14">AG80</f>
        <v>1.3885677939246041E-2</v>
      </c>
      <c r="AH106" s="628"/>
    </row>
    <row r="107" spans="4:34" x14ac:dyDescent="0.25">
      <c r="D107" s="305"/>
      <c r="E107" s="305"/>
      <c r="F107" s="305"/>
      <c r="G107" s="305"/>
      <c r="J107" s="626">
        <f t="shared" ref="J107" si="15">J81</f>
        <v>1.1070667509865391E-2</v>
      </c>
      <c r="K107" s="253"/>
      <c r="O107" s="305"/>
      <c r="P107" s="305"/>
      <c r="Q107" s="305"/>
      <c r="R107" s="305"/>
      <c r="U107" s="626">
        <f t="shared" ref="U107" si="16">U81</f>
        <v>6.8086003432265268E-3</v>
      </c>
      <c r="V107" s="253"/>
      <c r="AA107" s="305"/>
      <c r="AB107" s="305"/>
      <c r="AC107" s="305"/>
      <c r="AD107" s="305"/>
      <c r="AG107" s="626">
        <f t="shared" si="14"/>
        <v>9.5709263743342828E-3</v>
      </c>
      <c r="AH107" s="253"/>
    </row>
    <row r="108" spans="4:34" ht="14.4" thickBot="1" x14ac:dyDescent="0.3">
      <c r="D108" s="305"/>
      <c r="E108" s="305"/>
      <c r="F108" s="305"/>
      <c r="G108" s="305"/>
      <c r="J108" s="632">
        <f t="shared" ref="J108" si="17">J82</f>
        <v>2.9411707828926222E-2</v>
      </c>
      <c r="K108" s="633"/>
      <c r="O108" s="305"/>
      <c r="P108" s="305"/>
      <c r="Q108" s="305"/>
      <c r="R108" s="305"/>
      <c r="U108" s="632">
        <f t="shared" ref="U108" si="18">U82</f>
        <v>3.5967937483613044E-2</v>
      </c>
      <c r="V108" s="633"/>
      <c r="AA108" s="305"/>
      <c r="AB108" s="305"/>
      <c r="AC108" s="305"/>
      <c r="AD108" s="305"/>
      <c r="AG108" s="632">
        <f t="shared" si="14"/>
        <v>3.1310440429235115E-2</v>
      </c>
      <c r="AH108" s="633"/>
    </row>
    <row r="109" spans="4:34" ht="14.4" thickTop="1" x14ac:dyDescent="0.25">
      <c r="J109" s="634">
        <f>SUM(J92:J108)</f>
        <v>0.17315573196663789</v>
      </c>
      <c r="K109" s="635">
        <f>SUM(K93:K108)</f>
        <v>0.82684426803336231</v>
      </c>
      <c r="U109" s="634">
        <f>SUM(U92:U108)</f>
        <v>0.16415884014421342</v>
      </c>
      <c r="V109" s="635">
        <f>SUM(V93:V108)</f>
        <v>0.83584115985578666</v>
      </c>
      <c r="AG109" s="634">
        <f>SUM(AG92:AG108)</f>
        <v>0.1562782226951471</v>
      </c>
      <c r="AH109" s="635">
        <f>SUM(AH93:AH108)</f>
        <v>0.84372177730485287</v>
      </c>
    </row>
    <row r="113" spans="1:1" s="262" customFormat="1" ht="15" x14ac:dyDescent="0.25">
      <c r="A113" s="605" t="s">
        <v>656</v>
      </c>
    </row>
  </sheetData>
  <sheetProtection algorithmName="SHA-512" hashValue="58E1jOpAChSBdZD+CivxB7wQ+YUOEZjwyYsi7W7jUV0IDNf1XT2Xkin2RBpaVydsMsHbB0Ux+NvKZRgxDBSFTA==" saltValue="JUZSEnSuimrzmTR3Dz/64w==" spinCount="100000" sheet="1" objects="1" scenarios="1"/>
  <pageMargins left="0.7" right="0.7" top="0.75" bottom="0.75" header="0.3" footer="0.3"/>
  <pageSetup paperSize="9" orientation="portrait" horizont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DC8C2-BF02-4763-B185-54E4CD25CDD0}">
  <sheetPr>
    <tabColor theme="0" tint="-0.499984740745262"/>
  </sheetPr>
  <dimension ref="A1:U190"/>
  <sheetViews>
    <sheetView zoomScale="120" zoomScaleNormal="120" workbookViewId="0"/>
  </sheetViews>
  <sheetFormatPr defaultColWidth="8.88671875" defaultRowHeight="13.8" x14ac:dyDescent="0.25"/>
  <cols>
    <col min="1" max="1" width="8.88671875" style="12"/>
    <col min="2" max="2" width="26" style="12" customWidth="1"/>
    <col min="3" max="3" width="20.33203125" style="12" customWidth="1"/>
    <col min="4" max="5" width="14.6640625" style="12" customWidth="1"/>
    <col min="6" max="6" width="16.5546875" style="12" customWidth="1"/>
    <col min="7" max="7" width="13" style="12" customWidth="1"/>
    <col min="8" max="16384" width="8.88671875" style="12"/>
  </cols>
  <sheetData>
    <row r="1" spans="1:7" s="156" customFormat="1" ht="15.6" x14ac:dyDescent="0.3">
      <c r="A1" s="156" t="s">
        <v>770</v>
      </c>
      <c r="B1" s="156" t="s">
        <v>771</v>
      </c>
    </row>
    <row r="2" spans="1:7" s="158" customFormat="1" x14ac:dyDescent="0.25">
      <c r="A2" s="158" t="s">
        <v>644</v>
      </c>
      <c r="B2" s="158" t="s">
        <v>772</v>
      </c>
    </row>
    <row r="3" spans="1:7" s="110" customFormat="1" x14ac:dyDescent="0.25">
      <c r="B3" s="604" t="s">
        <v>646</v>
      </c>
    </row>
    <row r="4" spans="1:7" ht="27.6" x14ac:dyDescent="0.25">
      <c r="B4" s="10"/>
      <c r="C4" s="157" t="s">
        <v>773</v>
      </c>
      <c r="D4" s="157" t="s">
        <v>774</v>
      </c>
      <c r="E4" s="157" t="s">
        <v>775</v>
      </c>
      <c r="F4" s="157" t="s">
        <v>776</v>
      </c>
      <c r="G4" s="157" t="s">
        <v>777</v>
      </c>
    </row>
    <row r="5" spans="1:7" x14ac:dyDescent="0.25">
      <c r="B5" s="13" t="str">
        <f>'Selectie Benchmark Regio'!$D$3</f>
        <v>Noord-Oost-Brabant</v>
      </c>
      <c r="C5" s="145">
        <f>'RMC info'!BP3</f>
        <v>0.39154616240266965</v>
      </c>
      <c r="D5" s="145">
        <f>'RMC info'!BS3</f>
        <v>0.4113785557986871</v>
      </c>
      <c r="E5" s="145">
        <f>'RMC info'!BV3</f>
        <v>0.40963855421686746</v>
      </c>
      <c r="F5" s="145">
        <f>'RMC info'!BY3</f>
        <v>0.42703349282296649</v>
      </c>
      <c r="G5" s="145">
        <f>'RMC info'!CB3</f>
        <v>0.4098360655737705</v>
      </c>
    </row>
    <row r="6" spans="1:7" x14ac:dyDescent="0.25">
      <c r="B6" s="12" t="s">
        <v>663</v>
      </c>
      <c r="C6" s="112">
        <f>'RMC info'!BP4</f>
        <v>0.37829614604462475</v>
      </c>
      <c r="D6" s="112">
        <f>'RMC info'!BS4</f>
        <v>0.38664596273291924</v>
      </c>
      <c r="E6" s="112">
        <f>'RMC info'!BV4</f>
        <v>0.36922530206112297</v>
      </c>
      <c r="F6" s="112">
        <f>'RMC info'!BY4</f>
        <v>0.38527566853747114</v>
      </c>
      <c r="G6" s="112">
        <f>'RMC info'!CB4</f>
        <v>0.37930107526881718</v>
      </c>
    </row>
    <row r="7" spans="1:7" x14ac:dyDescent="0.25">
      <c r="B7" s="228" t="str">
        <f>'RMC info'!$M$3</f>
        <v>'s-Hertogenbosch</v>
      </c>
      <c r="C7" s="238">
        <f>'gemeenten info'!BP3</f>
        <v>0.48373983739837401</v>
      </c>
      <c r="D7" s="238">
        <f>'gemeenten info'!BS3</f>
        <v>0.42857142857142855</v>
      </c>
      <c r="E7" s="238">
        <f>'gemeenten info'!BV3</f>
        <v>0.45652173913043476</v>
      </c>
      <c r="F7" s="238">
        <f>'gemeenten info'!BY3</f>
        <v>0.46086956521739131</v>
      </c>
      <c r="G7" s="238">
        <f>'gemeenten info'!CB3</f>
        <v>0.44927536231884058</v>
      </c>
    </row>
    <row r="8" spans="1:7" s="239" customFormat="1" x14ac:dyDescent="0.25">
      <c r="B8" s="239" t="s">
        <v>664</v>
      </c>
      <c r="C8" s="162">
        <f>'gemeenten info'!BP4</f>
        <v>0.40431034482758621</v>
      </c>
      <c r="D8" s="162">
        <f>'gemeenten info'!BS4</f>
        <v>0.43016759776536312</v>
      </c>
      <c r="E8" s="162">
        <f>'gemeenten info'!BV4</f>
        <v>0.40431266846361186</v>
      </c>
      <c r="F8" s="162">
        <f>'gemeenten info'!BY4</f>
        <v>0.44611528822055135</v>
      </c>
      <c r="G8" s="162">
        <f>'gemeenten info'!CB4</f>
        <v>0.43953006219765028</v>
      </c>
    </row>
    <row r="9" spans="1:7" x14ac:dyDescent="0.25">
      <c r="B9" s="222" t="s">
        <v>665</v>
      </c>
      <c r="C9" s="231">
        <f>'RMC info'!BP51</f>
        <v>0.40216629003350735</v>
      </c>
      <c r="D9" s="231">
        <f>'RMC info'!BS51</f>
        <v>0.4222854398344848</v>
      </c>
      <c r="E9" s="231">
        <f>'RMC info'!BV51</f>
        <v>0.40257401388034791</v>
      </c>
      <c r="F9" s="231">
        <f>'RMC info'!BY51</f>
        <v>0.42471405228758169</v>
      </c>
      <c r="G9" s="231">
        <f>'RMC info'!CB51</f>
        <v>0.40550458715596333</v>
      </c>
    </row>
    <row r="30" spans="1:12" s="158" customFormat="1" x14ac:dyDescent="0.25">
      <c r="A30" s="158" t="s">
        <v>648</v>
      </c>
      <c r="B30" s="158" t="s">
        <v>778</v>
      </c>
    </row>
    <row r="31" spans="1:12" x14ac:dyDescent="0.25">
      <c r="B31" s="604" t="s">
        <v>646</v>
      </c>
    </row>
    <row r="32" spans="1:12" x14ac:dyDescent="0.25">
      <c r="B32" s="10"/>
      <c r="C32" s="10" t="s">
        <v>779</v>
      </c>
      <c r="D32" s="10" t="s">
        <v>780</v>
      </c>
      <c r="E32" s="10" t="s">
        <v>781</v>
      </c>
      <c r="G32" s="31" t="s">
        <v>711</v>
      </c>
      <c r="H32" s="112"/>
      <c r="I32" s="112"/>
      <c r="J32" s="112"/>
      <c r="K32" s="112"/>
      <c r="L32" s="112"/>
    </row>
    <row r="33" spans="2:7" x14ac:dyDescent="0.25">
      <c r="B33" s="13" t="str">
        <f>'Selectie Benchmark Regio'!$D$3</f>
        <v>Noord-Oost-Brabant</v>
      </c>
      <c r="C33" s="145">
        <f>AVERAGE(C5:G5)</f>
        <v>0.40988656616299224</v>
      </c>
      <c r="D33" s="145">
        <f>AVERAGE('RMC info'!BO3,'RMC info'!BR3,'RMC info'!BU3,'RMC info'!BX3,'RMC info'!CA3)</f>
        <v>0.21874694341138795</v>
      </c>
      <c r="E33" s="145">
        <f>1-C33-D33</f>
        <v>0.37136649042561981</v>
      </c>
      <c r="G33" s="607">
        <f>C33-C34</f>
        <v>3.0137735234001206E-2</v>
      </c>
    </row>
    <row r="34" spans="2:7" x14ac:dyDescent="0.25">
      <c r="B34" s="12" t="s">
        <v>663</v>
      </c>
      <c r="C34" s="112">
        <f t="shared" ref="C34:C37" si="0">AVERAGE(C6:G6)</f>
        <v>0.37974883092899103</v>
      </c>
      <c r="D34" s="112">
        <f>AVERAGE('RMC info'!BO4,'RMC info'!BR4,'RMC info'!BU4,'RMC info'!BX4,'RMC info'!CA4)</f>
        <v>0.23396018333565355</v>
      </c>
      <c r="E34" s="112">
        <f>1-C34-D34</f>
        <v>0.38629098573535542</v>
      </c>
      <c r="G34" s="253"/>
    </row>
    <row r="35" spans="2:7" x14ac:dyDescent="0.25">
      <c r="B35" s="228" t="str">
        <f>'RMC info'!$M$3</f>
        <v>'s-Hertogenbosch</v>
      </c>
      <c r="C35" s="229">
        <f>AVERAGE(C7:G7)</f>
        <v>0.45579558652729385</v>
      </c>
      <c r="D35" s="229">
        <f>AVERAGE('gemeenten info'!BO3,'gemeenten info'!BR3,'gemeenten info'!BU3,'gemeenten info'!BX3,'gemeenten info'!CA3)</f>
        <v>0.21085744584153918</v>
      </c>
      <c r="E35" s="229">
        <f>1-C35-D35</f>
        <v>0.333346967631167</v>
      </c>
      <c r="G35" s="638">
        <f>C35-C36</f>
        <v>3.0908394232341319E-2</v>
      </c>
    </row>
    <row r="36" spans="2:7" x14ac:dyDescent="0.25">
      <c r="B36" s="12" t="s">
        <v>664</v>
      </c>
      <c r="C36" s="162">
        <f t="shared" si="0"/>
        <v>0.42488719229495253</v>
      </c>
      <c r="D36" s="112">
        <f>AVERAGE('gemeenten info'!BO4,'gemeenten info'!BR4,'gemeenten info'!BU4,'gemeenten info'!BX4,'gemeenten info'!CA4)</f>
        <v>0.23562898754135569</v>
      </c>
      <c r="E36" s="120">
        <f>1-C36-D36</f>
        <v>0.33948382016369177</v>
      </c>
    </row>
    <row r="37" spans="2:7" x14ac:dyDescent="0.25">
      <c r="B37" s="10" t="s">
        <v>665</v>
      </c>
      <c r="C37" s="28">
        <f t="shared" si="0"/>
        <v>0.41144887663837704</v>
      </c>
      <c r="D37" s="28">
        <f>AVERAGE('RMC info'!BO51,'RMC info'!BR51,'RMC info'!BU51,'RMC info'!BX51,'RMC info'!CA51)</f>
        <v>0.23828898056344633</v>
      </c>
      <c r="E37" s="28">
        <f>1-D37-C37</f>
        <v>0.35026214279817669</v>
      </c>
    </row>
    <row r="57" spans="1:21" s="158" customFormat="1" x14ac:dyDescent="0.25">
      <c r="A57" s="158" t="s">
        <v>650</v>
      </c>
      <c r="B57" s="158" t="s">
        <v>782</v>
      </c>
    </row>
    <row r="58" spans="1:21" x14ac:dyDescent="0.25">
      <c r="B58" s="604" t="s">
        <v>646</v>
      </c>
    </row>
    <row r="60" spans="1:21" ht="14.4" x14ac:dyDescent="0.3">
      <c r="A60" s="10"/>
      <c r="B60" s="10"/>
      <c r="C60" s="10" t="s">
        <v>779</v>
      </c>
      <c r="D60" s="10" t="s">
        <v>780</v>
      </c>
      <c r="E60" s="10" t="s">
        <v>781</v>
      </c>
      <c r="F60" s="294" t="s">
        <v>34</v>
      </c>
      <c r="G60" s="204" t="s">
        <v>592</v>
      </c>
      <c r="H60" s="204"/>
      <c r="I60" s="205"/>
      <c r="J60" s="204" t="s">
        <v>593</v>
      </c>
      <c r="K60" s="205"/>
      <c r="L60" s="205"/>
      <c r="M60" s="204" t="s">
        <v>594</v>
      </c>
      <c r="N60" s="205"/>
      <c r="O60" s="205"/>
      <c r="P60" s="204" t="s">
        <v>595</v>
      </c>
      <c r="Q60" s="205"/>
      <c r="R60" s="205"/>
      <c r="S60" s="340" t="s">
        <v>596</v>
      </c>
      <c r="T60" s="205"/>
      <c r="U60" s="205"/>
    </row>
    <row r="61" spans="1:21" ht="15.6" x14ac:dyDescent="0.3">
      <c r="A61" s="10"/>
      <c r="B61" s="228" t="str">
        <f>'RMC info'!$M$3</f>
        <v>'s-Hertogenbosch</v>
      </c>
      <c r="C61" s="229">
        <f>C35</f>
        <v>0.45579558652729385</v>
      </c>
      <c r="D61" s="229">
        <f t="shared" ref="D61:E61" si="1">D35</f>
        <v>0.21085744584153918</v>
      </c>
      <c r="E61" s="229">
        <f t="shared" si="1"/>
        <v>0.333346967631167</v>
      </c>
      <c r="F61" s="295">
        <f>C73</f>
        <v>0.42488719229495253</v>
      </c>
      <c r="G61" s="168" t="s">
        <v>525</v>
      </c>
      <c r="H61" s="168" t="s">
        <v>526</v>
      </c>
      <c r="I61" s="168" t="s">
        <v>527</v>
      </c>
      <c r="J61" s="168" t="s">
        <v>525</v>
      </c>
      <c r="K61" s="168" t="s">
        <v>526</v>
      </c>
      <c r="L61" s="168" t="s">
        <v>527</v>
      </c>
      <c r="M61" s="168" t="s">
        <v>525</v>
      </c>
      <c r="N61" s="168" t="s">
        <v>526</v>
      </c>
      <c r="O61" s="168" t="s">
        <v>527</v>
      </c>
      <c r="P61" s="168" t="s">
        <v>525</v>
      </c>
      <c r="Q61" s="168" t="s">
        <v>526</v>
      </c>
      <c r="R61" s="168" t="s">
        <v>527</v>
      </c>
      <c r="S61" s="168" t="s">
        <v>525</v>
      </c>
      <c r="T61" s="168" t="s">
        <v>526</v>
      </c>
      <c r="U61" s="168" t="s">
        <v>527</v>
      </c>
    </row>
    <row r="62" spans="1:21" ht="14.4" x14ac:dyDescent="0.3">
      <c r="A62" s="43">
        <v>1</v>
      </c>
      <c r="B62" s="12" t="str">
        <f>IF(OR('Selectie Benchmark Gemeenten'!B22="Eindtotaal",'Selectie Benchmark Gemeenten'!B22=0),"",'Selectie Benchmark Gemeenten'!B22)</f>
        <v>Alkmaar</v>
      </c>
      <c r="C62" s="120">
        <f>IFERROR(AVERAGE(I62,L62,O62,R62,U62),"")</f>
        <v>0.439627696457772</v>
      </c>
      <c r="D62" s="112">
        <f>IFERROR(AVERAGE(H62,K62,N62,Q62,T62),"")</f>
        <v>0.24969852061594419</v>
      </c>
      <c r="E62" s="112">
        <f>IFERROR(1-C62-D62,"")</f>
        <v>0.31067378292628378</v>
      </c>
      <c r="F62" s="295">
        <f>F61</f>
        <v>0.42488719229495253</v>
      </c>
      <c r="G62" s="120">
        <f>IFERROR(VLOOKUP($B62,'gemeenten info'!$A$9:$CT$350,'gemeenten info'!BN$1,FALSE),"")</f>
        <v>0.2857142857142857</v>
      </c>
      <c r="H62" s="120">
        <f>IFERROR(VLOOKUP($B62,'gemeenten info'!$A$9:$CT$350,'gemeenten info'!BO$1,FALSE),"")</f>
        <v>0.30434782608695654</v>
      </c>
      <c r="I62" s="120">
        <f>IFERROR(VLOOKUP($B62,'gemeenten info'!$A$9:$CT$350,'gemeenten info'!BP$1,FALSE),"")</f>
        <v>0.40993788819875776</v>
      </c>
      <c r="J62" s="120">
        <f>IFERROR(VLOOKUP($B62,'gemeenten info'!$A$9:$CT$350,'gemeenten info'!BQ$1,FALSE),"")</f>
        <v>0.28994082840236685</v>
      </c>
      <c r="K62" s="120">
        <f>IFERROR(VLOOKUP($B62,'gemeenten info'!$A$9:$CT$350,'gemeenten info'!BR$1,FALSE),"")</f>
        <v>0.26035502958579881</v>
      </c>
      <c r="L62" s="120">
        <f>IFERROR(VLOOKUP($B62,'gemeenten info'!$A$9:$CT$350,'gemeenten info'!BS$1,FALSE),"")</f>
        <v>0.44970414201183434</v>
      </c>
      <c r="M62" s="120">
        <f>IFERROR(VLOOKUP($B62,'gemeenten info'!$A$9:$CT$350,'gemeenten info'!BT$1,FALSE),"")</f>
        <v>0.3</v>
      </c>
      <c r="N62" s="120">
        <f>IFERROR(VLOOKUP($B62,'gemeenten info'!$A$9:$CT$350,'gemeenten info'!BU$1,FALSE),"")</f>
        <v>0.26842105263157895</v>
      </c>
      <c r="O62" s="120">
        <f>IFERROR(VLOOKUP($B62,'gemeenten info'!$A$9:$CT$350,'gemeenten info'!BV$1,FALSE),"")</f>
        <v>0.43157894736842106</v>
      </c>
      <c r="P62" s="120">
        <f>IFERROR(VLOOKUP($B62,'gemeenten info'!$A$9:$CT$350,'gemeenten info'!BW$1,FALSE),"")</f>
        <v>0.37278106508875741</v>
      </c>
      <c r="Q62" s="120">
        <f>IFERROR(VLOOKUP($B62,'gemeenten info'!$A$9:$CT$350,'gemeenten info'!BX$1,FALSE),"")</f>
        <v>0.15976331360946747</v>
      </c>
      <c r="R62" s="120">
        <f>IFERROR(VLOOKUP($B62,'gemeenten info'!$A$9:$CT$350,'gemeenten info'!BY$1,FALSE),"")</f>
        <v>0.46745562130177515</v>
      </c>
      <c r="S62" s="120">
        <f>IFERROR(VLOOKUP($B62,'gemeenten info'!$A$9:$CT$350,'gemeenten info'!BZ$1,FALSE),"")</f>
        <v>0.30493273542600896</v>
      </c>
      <c r="T62" s="120">
        <f>IFERROR(VLOOKUP($B62,'gemeenten info'!$A$9:$CT$350,'gemeenten info'!CA$1,FALSE),"")</f>
        <v>0.2556053811659193</v>
      </c>
      <c r="U62" s="120">
        <f>IFERROR(VLOOKUP($B62,'gemeenten info'!$A$9:$CT$350,'gemeenten info'!CB$1,FALSE),"")</f>
        <v>0.43946188340807174</v>
      </c>
    </row>
    <row r="63" spans="1:21" ht="14.4" x14ac:dyDescent="0.3">
      <c r="A63" s="43">
        <v>2</v>
      </c>
      <c r="B63" s="12" t="str">
        <f>IF(OR('Selectie Benchmark Gemeenten'!B23="Eindtotaal",'Selectie Benchmark Gemeenten'!B23=0),"",'Selectie Benchmark Gemeenten'!B23)</f>
        <v>Assen</v>
      </c>
      <c r="C63" s="120">
        <f t="shared" ref="C63:C71" si="2">IFERROR(AVERAGE(I63,L63,O63,R63,U63),"")</f>
        <v>0.42545319264069265</v>
      </c>
      <c r="D63" s="112">
        <f t="shared" ref="D63:D71" si="3">IFERROR(AVERAGE(H63,K63,N63,Q63,T63),"")</f>
        <v>0.28339526214526217</v>
      </c>
      <c r="E63" s="112">
        <f t="shared" ref="E63:E71" si="4">IFERROR(1-C63-D63,"")</f>
        <v>0.29115154521404524</v>
      </c>
      <c r="F63" s="295">
        <f t="shared" ref="F63:F71" si="5">F62</f>
        <v>0.42488719229495253</v>
      </c>
      <c r="G63" s="120">
        <f>IFERROR(VLOOKUP($B63,'gemeenten info'!$A$9:$CT$350,'gemeenten info'!BN$1,FALSE),"")</f>
        <v>0.21428571428571427</v>
      </c>
      <c r="H63" s="120">
        <f>IFERROR(VLOOKUP($B63,'gemeenten info'!$A$9:$CT$350,'gemeenten info'!BO$1,FALSE),"")</f>
        <v>0.34523809523809523</v>
      </c>
      <c r="I63" s="120">
        <f>IFERROR(VLOOKUP($B63,'gemeenten info'!$A$9:$CT$350,'gemeenten info'!BP$1,FALSE),"")</f>
        <v>0.44047619047619047</v>
      </c>
      <c r="J63" s="120">
        <f>IFERROR(VLOOKUP($B63,'gemeenten info'!$A$9:$CT$350,'gemeenten info'!BQ$1,FALSE),"")</f>
        <v>0.25833333333333336</v>
      </c>
      <c r="K63" s="120">
        <f>IFERROR(VLOOKUP($B63,'gemeenten info'!$A$9:$CT$350,'gemeenten info'!BR$1,FALSE),"")</f>
        <v>0.32500000000000001</v>
      </c>
      <c r="L63" s="120">
        <f>IFERROR(VLOOKUP($B63,'gemeenten info'!$A$9:$CT$350,'gemeenten info'!BS$1,FALSE),"")</f>
        <v>0.41666666666666669</v>
      </c>
      <c r="M63" s="120">
        <f>IFERROR(VLOOKUP($B63,'gemeenten info'!$A$9:$CT$350,'gemeenten info'!BT$1,FALSE),"")</f>
        <v>0.31481481481481483</v>
      </c>
      <c r="N63" s="120">
        <f>IFERROR(VLOOKUP($B63,'gemeenten info'!$A$9:$CT$350,'gemeenten info'!BU$1,FALSE),"")</f>
        <v>0.26851851851851855</v>
      </c>
      <c r="O63" s="120">
        <f>IFERROR(VLOOKUP($B63,'gemeenten info'!$A$9:$CT$350,'gemeenten info'!BV$1,FALSE),"")</f>
        <v>0.41666666666666669</v>
      </c>
      <c r="P63" s="120">
        <f>IFERROR(VLOOKUP($B63,'gemeenten info'!$A$9:$CT$350,'gemeenten info'!BW$1,FALSE),"")</f>
        <v>0.3046875</v>
      </c>
      <c r="Q63" s="120">
        <f>IFERROR(VLOOKUP($B63,'gemeenten info'!$A$9:$CT$350,'gemeenten info'!BX$1,FALSE),"")</f>
        <v>0.28125</v>
      </c>
      <c r="R63" s="120">
        <f>IFERROR(VLOOKUP($B63,'gemeenten info'!$A$9:$CT$350,'gemeenten info'!BY$1,FALSE),"")</f>
        <v>0.4140625</v>
      </c>
      <c r="S63" s="120">
        <f>IFERROR(VLOOKUP($B63,'gemeenten info'!$A$9:$CT$350,'gemeenten info'!BZ$1,FALSE),"")</f>
        <v>0.36363636363636365</v>
      </c>
      <c r="T63" s="120">
        <f>IFERROR(VLOOKUP($B63,'gemeenten info'!$A$9:$CT$350,'gemeenten info'!CA$1,FALSE),"")</f>
        <v>0.19696969696969696</v>
      </c>
      <c r="U63" s="120">
        <f>IFERROR(VLOOKUP($B63,'gemeenten info'!$A$9:$CT$350,'gemeenten info'!CB$1,FALSE),"")</f>
        <v>0.43939393939393939</v>
      </c>
    </row>
    <row r="64" spans="1:21" ht="14.4" x14ac:dyDescent="0.3">
      <c r="A64" s="43">
        <v>3</v>
      </c>
      <c r="B64" s="12" t="str">
        <f>IF(OR('Selectie Benchmark Gemeenten'!B24="Eindtotaal",'Selectie Benchmark Gemeenten'!B24=0),"",'Selectie Benchmark Gemeenten'!B24)</f>
        <v>Bergen op Zoom</v>
      </c>
      <c r="C64" s="120">
        <f t="shared" si="2"/>
        <v>0.43543263576910984</v>
      </c>
      <c r="D64" s="112">
        <f t="shared" si="3"/>
        <v>0.21519908275299424</v>
      </c>
      <c r="E64" s="112">
        <f t="shared" si="4"/>
        <v>0.34936828147789589</v>
      </c>
      <c r="F64" s="295">
        <f t="shared" si="5"/>
        <v>0.42488719229495253</v>
      </c>
      <c r="G64" s="120">
        <f>IFERROR(VLOOKUP($B64,'gemeenten info'!$A$9:$CT$350,'gemeenten info'!BN$1,FALSE),"")</f>
        <v>0.36792452830188677</v>
      </c>
      <c r="H64" s="120">
        <f>IFERROR(VLOOKUP($B64,'gemeenten info'!$A$9:$CT$350,'gemeenten info'!BO$1,FALSE),"")</f>
        <v>0.25471698113207547</v>
      </c>
      <c r="I64" s="120">
        <f>IFERROR(VLOOKUP($B64,'gemeenten info'!$A$9:$CT$350,'gemeenten info'!BP$1,FALSE),"")</f>
        <v>0.37735849056603776</v>
      </c>
      <c r="J64" s="120">
        <f>IFERROR(VLOOKUP($B64,'gemeenten info'!$A$9:$CT$350,'gemeenten info'!BQ$1,FALSE),"")</f>
        <v>0.31496062992125984</v>
      </c>
      <c r="K64" s="120">
        <f>IFERROR(VLOOKUP($B64,'gemeenten info'!$A$9:$CT$350,'gemeenten info'!BR$1,FALSE),"")</f>
        <v>0.18110236220472442</v>
      </c>
      <c r="L64" s="120">
        <f>IFERROR(VLOOKUP($B64,'gemeenten info'!$A$9:$CT$350,'gemeenten info'!BS$1,FALSE),"")</f>
        <v>0.50393700787401574</v>
      </c>
      <c r="M64" s="120">
        <f>IFERROR(VLOOKUP($B64,'gemeenten info'!$A$9:$CT$350,'gemeenten info'!BT$1,FALSE),"")</f>
        <v>0.34</v>
      </c>
      <c r="N64" s="120">
        <f>IFERROR(VLOOKUP($B64,'gemeenten info'!$A$9:$CT$350,'gemeenten info'!BU$1,FALSE),"")</f>
        <v>0.2</v>
      </c>
      <c r="O64" s="120">
        <f>IFERROR(VLOOKUP($B64,'gemeenten info'!$A$9:$CT$350,'gemeenten info'!BV$1,FALSE),"")</f>
        <v>0.46</v>
      </c>
      <c r="P64" s="120">
        <f>IFERROR(VLOOKUP($B64,'gemeenten info'!$A$9:$CT$350,'gemeenten info'!BW$1,FALSE),"")</f>
        <v>0.37755102040816324</v>
      </c>
      <c r="Q64" s="120">
        <f>IFERROR(VLOOKUP($B64,'gemeenten info'!$A$9:$CT$350,'gemeenten info'!BX$1,FALSE),"")</f>
        <v>0.22448979591836735</v>
      </c>
      <c r="R64" s="120">
        <f>IFERROR(VLOOKUP($B64,'gemeenten info'!$A$9:$CT$350,'gemeenten info'!BY$1,FALSE),"")</f>
        <v>0.39795918367346939</v>
      </c>
      <c r="S64" s="120">
        <f>IFERROR(VLOOKUP($B64,'gemeenten info'!$A$9:$CT$350,'gemeenten info'!BZ$1,FALSE),"")</f>
        <v>0.34640522875816993</v>
      </c>
      <c r="T64" s="120">
        <f>IFERROR(VLOOKUP($B64,'gemeenten info'!$A$9:$CT$350,'gemeenten info'!CA$1,FALSE),"")</f>
        <v>0.21568627450980393</v>
      </c>
      <c r="U64" s="120">
        <f>IFERROR(VLOOKUP($B64,'gemeenten info'!$A$9:$CT$350,'gemeenten info'!CB$1,FALSE),"")</f>
        <v>0.43790849673202614</v>
      </c>
    </row>
    <row r="65" spans="1:21" ht="14.4" x14ac:dyDescent="0.3">
      <c r="A65" s="43">
        <v>4</v>
      </c>
      <c r="B65" s="12" t="str">
        <f>IF(OR('Selectie Benchmark Gemeenten'!B25="Eindtotaal",'Selectie Benchmark Gemeenten'!B25=0),"",'Selectie Benchmark Gemeenten'!B25)</f>
        <v>Breda</v>
      </c>
      <c r="C65" s="120">
        <f t="shared" si="2"/>
        <v>0.42834398209057223</v>
      </c>
      <c r="D65" s="112">
        <f t="shared" si="3"/>
        <v>0.22708271673560532</v>
      </c>
      <c r="E65" s="112">
        <f t="shared" si="4"/>
        <v>0.34457330117382245</v>
      </c>
      <c r="F65" s="295">
        <f t="shared" si="5"/>
        <v>0.42488719229495253</v>
      </c>
      <c r="G65" s="120">
        <f>IFERROR(VLOOKUP($B65,'gemeenten info'!$A$9:$CT$350,'gemeenten info'!BN$1,FALSE),"")</f>
        <v>0.35820895522388058</v>
      </c>
      <c r="H65" s="120">
        <f>IFERROR(VLOOKUP($B65,'gemeenten info'!$A$9:$CT$350,'gemeenten info'!BO$1,FALSE),"")</f>
        <v>0.25</v>
      </c>
      <c r="I65" s="120">
        <f>IFERROR(VLOOKUP($B65,'gemeenten info'!$A$9:$CT$350,'gemeenten info'!BP$1,FALSE),"")</f>
        <v>0.39179104477611942</v>
      </c>
      <c r="J65" s="120">
        <f>IFERROR(VLOOKUP($B65,'gemeenten info'!$A$9:$CT$350,'gemeenten info'!BQ$1,FALSE),"")</f>
        <v>0.33552631578947367</v>
      </c>
      <c r="K65" s="120">
        <f>IFERROR(VLOOKUP($B65,'gemeenten info'!$A$9:$CT$350,'gemeenten info'!BR$1,FALSE),"")</f>
        <v>0.25657894736842107</v>
      </c>
      <c r="L65" s="120">
        <f>IFERROR(VLOOKUP($B65,'gemeenten info'!$A$9:$CT$350,'gemeenten info'!BS$1,FALSE),"")</f>
        <v>0.40789473684210525</v>
      </c>
      <c r="M65" s="120">
        <f>IFERROR(VLOOKUP($B65,'gemeenten info'!$A$9:$CT$350,'gemeenten info'!BT$1,FALSE),"")</f>
        <v>0.34057971014492755</v>
      </c>
      <c r="N65" s="120">
        <f>IFERROR(VLOOKUP($B65,'gemeenten info'!$A$9:$CT$350,'gemeenten info'!BU$1,FALSE),"")</f>
        <v>0.2318840579710145</v>
      </c>
      <c r="O65" s="120">
        <f>IFERROR(VLOOKUP($B65,'gemeenten info'!$A$9:$CT$350,'gemeenten info'!BV$1,FALSE),"")</f>
        <v>0.42753623188405798</v>
      </c>
      <c r="P65" s="120">
        <f>IFERROR(VLOOKUP($B65,'gemeenten info'!$A$9:$CT$350,'gemeenten info'!BW$1,FALSE),"")</f>
        <v>0.35416666666666669</v>
      </c>
      <c r="Q65" s="120">
        <f>IFERROR(VLOOKUP($B65,'gemeenten info'!$A$9:$CT$350,'gemeenten info'!BX$1,FALSE),"")</f>
        <v>0.16666666666666666</v>
      </c>
      <c r="R65" s="120">
        <f>IFERROR(VLOOKUP($B65,'gemeenten info'!$A$9:$CT$350,'gemeenten info'!BY$1,FALSE),"")</f>
        <v>0.47916666666666669</v>
      </c>
      <c r="S65" s="120">
        <f>IFERROR(VLOOKUP($B65,'gemeenten info'!$A$9:$CT$350,'gemeenten info'!BZ$1,FALSE),"")</f>
        <v>0.33438485804416401</v>
      </c>
      <c r="T65" s="120">
        <f>IFERROR(VLOOKUP($B65,'gemeenten info'!$A$9:$CT$350,'gemeenten info'!CA$1,FALSE),"")</f>
        <v>0.2302839116719243</v>
      </c>
      <c r="U65" s="120">
        <f>IFERROR(VLOOKUP($B65,'gemeenten info'!$A$9:$CT$350,'gemeenten info'!CB$1,FALSE),"")</f>
        <v>0.43533123028391169</v>
      </c>
    </row>
    <row r="66" spans="1:21" ht="14.4" x14ac:dyDescent="0.3">
      <c r="A66" s="43">
        <v>5</v>
      </c>
      <c r="B66" s="12" t="str">
        <f>IF(OR('Selectie Benchmark Gemeenten'!B26="Eindtotaal",'Selectie Benchmark Gemeenten'!B26=0),"",'Selectie Benchmark Gemeenten'!B26)</f>
        <v>Hilversum</v>
      </c>
      <c r="C66" s="120">
        <f t="shared" si="2"/>
        <v>0.44809248852915395</v>
      </c>
      <c r="D66" s="112">
        <f t="shared" si="3"/>
        <v>0.24698109349545808</v>
      </c>
      <c r="E66" s="112">
        <f t="shared" si="4"/>
        <v>0.304926417975388</v>
      </c>
      <c r="F66" s="295">
        <f t="shared" si="5"/>
        <v>0.42488719229495253</v>
      </c>
      <c r="G66" s="120">
        <f>IFERROR(VLOOKUP($B66,'gemeenten info'!$A$9:$CT$350,'gemeenten info'!BN$1,FALSE),"")</f>
        <v>0.30555555555555558</v>
      </c>
      <c r="H66" s="120">
        <f>IFERROR(VLOOKUP($B66,'gemeenten info'!$A$9:$CT$350,'gemeenten info'!BO$1,FALSE),"")</f>
        <v>0.27777777777777779</v>
      </c>
      <c r="I66" s="120">
        <f>IFERROR(VLOOKUP($B66,'gemeenten info'!$A$9:$CT$350,'gemeenten info'!BP$1,FALSE),"")</f>
        <v>0.41666666666666669</v>
      </c>
      <c r="J66" s="120">
        <f>IFERROR(VLOOKUP($B66,'gemeenten info'!$A$9:$CT$350,'gemeenten info'!BQ$1,FALSE),"")</f>
        <v>0.28985507246376813</v>
      </c>
      <c r="K66" s="120">
        <f>IFERROR(VLOOKUP($B66,'gemeenten info'!$A$9:$CT$350,'gemeenten info'!BR$1,FALSE),"")</f>
        <v>0.31159420289855072</v>
      </c>
      <c r="L66" s="120">
        <f>IFERROR(VLOOKUP($B66,'gemeenten info'!$A$9:$CT$350,'gemeenten info'!BS$1,FALSE),"")</f>
        <v>0.39855072463768115</v>
      </c>
      <c r="M66" s="120">
        <f>IFERROR(VLOOKUP($B66,'gemeenten info'!$A$9:$CT$350,'gemeenten info'!BT$1,FALSE),"")</f>
        <v>0.32608695652173914</v>
      </c>
      <c r="N66" s="120">
        <f>IFERROR(VLOOKUP($B66,'gemeenten info'!$A$9:$CT$350,'gemeenten info'!BU$1,FALSE),"")</f>
        <v>0.2391304347826087</v>
      </c>
      <c r="O66" s="120">
        <f>IFERROR(VLOOKUP($B66,'gemeenten info'!$A$9:$CT$350,'gemeenten info'!BV$1,FALSE),"")</f>
        <v>0.43478260869565216</v>
      </c>
      <c r="P66" s="120">
        <f>IFERROR(VLOOKUP($B66,'gemeenten info'!$A$9:$CT$350,'gemeenten info'!BW$1,FALSE),"")</f>
        <v>0.30252100840336132</v>
      </c>
      <c r="Q66" s="120">
        <f>IFERROR(VLOOKUP($B66,'gemeenten info'!$A$9:$CT$350,'gemeenten info'!BX$1,FALSE),"")</f>
        <v>0.21008403361344538</v>
      </c>
      <c r="R66" s="120">
        <f>IFERROR(VLOOKUP($B66,'gemeenten info'!$A$9:$CT$350,'gemeenten info'!BY$1,FALSE),"")</f>
        <v>0.48739495798319327</v>
      </c>
      <c r="S66" s="120">
        <f>IFERROR(VLOOKUP($B66,'gemeenten info'!$A$9:$CT$350,'gemeenten info'!BZ$1,FALSE),"")</f>
        <v>0.30061349693251532</v>
      </c>
      <c r="T66" s="120">
        <f>IFERROR(VLOOKUP($B66,'gemeenten info'!$A$9:$CT$350,'gemeenten info'!CA$1,FALSE),"")</f>
        <v>0.19631901840490798</v>
      </c>
      <c r="U66" s="120">
        <f>IFERROR(VLOOKUP($B66,'gemeenten info'!$A$9:$CT$350,'gemeenten info'!CB$1,FALSE),"")</f>
        <v>0.50306748466257667</v>
      </c>
    </row>
    <row r="67" spans="1:21" ht="14.4" x14ac:dyDescent="0.3">
      <c r="A67" s="43">
        <v>6</v>
      </c>
      <c r="B67" s="12" t="str">
        <f>IF(OR('Selectie Benchmark Gemeenten'!B27="Eindtotaal",'Selectie Benchmark Gemeenten'!B27=0),"",'Selectie Benchmark Gemeenten'!B27)</f>
        <v>Middelburg (Z.)</v>
      </c>
      <c r="C67" s="120">
        <f t="shared" si="2"/>
        <v>0.40579775077647418</v>
      </c>
      <c r="D67" s="112">
        <f t="shared" si="3"/>
        <v>0.21058072717647183</v>
      </c>
      <c r="E67" s="112">
        <f t="shared" si="4"/>
        <v>0.38362152204705402</v>
      </c>
      <c r="F67" s="295">
        <f t="shared" si="5"/>
        <v>0.42488719229495253</v>
      </c>
      <c r="G67" s="120">
        <f>IFERROR(VLOOKUP($B67,'gemeenten info'!$A$9:$CT$350,'gemeenten info'!BN$1,FALSE),"")</f>
        <v>0.38961038961038963</v>
      </c>
      <c r="H67" s="120">
        <f>IFERROR(VLOOKUP($B67,'gemeenten info'!$A$9:$CT$350,'gemeenten info'!BO$1,FALSE),"")</f>
        <v>0.25974025974025972</v>
      </c>
      <c r="I67" s="120">
        <f>IFERROR(VLOOKUP($B67,'gemeenten info'!$A$9:$CT$350,'gemeenten info'!BP$1,FALSE),"")</f>
        <v>0.35064935064935066</v>
      </c>
      <c r="J67" s="120">
        <f>IFERROR(VLOOKUP($B67,'gemeenten info'!$A$9:$CT$350,'gemeenten info'!BQ$1,FALSE),"")</f>
        <v>0.27027027027027029</v>
      </c>
      <c r="K67" s="120">
        <f>IFERROR(VLOOKUP($B67,'gemeenten info'!$A$9:$CT$350,'gemeenten info'!BR$1,FALSE),"")</f>
        <v>0.25675675675675674</v>
      </c>
      <c r="L67" s="120">
        <f>IFERROR(VLOOKUP($B67,'gemeenten info'!$A$9:$CT$350,'gemeenten info'!BS$1,FALSE),"")</f>
        <v>0.47297297297297297</v>
      </c>
      <c r="M67" s="120">
        <f>IFERROR(VLOOKUP($B67,'gemeenten info'!$A$9:$CT$350,'gemeenten info'!BT$1,FALSE),"")</f>
        <v>0.41666666666666669</v>
      </c>
      <c r="N67" s="120">
        <f>IFERROR(VLOOKUP($B67,'gemeenten info'!$A$9:$CT$350,'gemeenten info'!BU$1,FALSE),"")</f>
        <v>0.22222222222222221</v>
      </c>
      <c r="O67" s="120">
        <f>IFERROR(VLOOKUP($B67,'gemeenten info'!$A$9:$CT$350,'gemeenten info'!BV$1,FALSE),"")</f>
        <v>0.3611111111111111</v>
      </c>
      <c r="P67" s="120">
        <f>IFERROR(VLOOKUP($B67,'gemeenten info'!$A$9:$CT$350,'gemeenten info'!BW$1,FALSE),"")</f>
        <v>0.42666666666666669</v>
      </c>
      <c r="Q67" s="120">
        <f>IFERROR(VLOOKUP($B67,'gemeenten info'!$A$9:$CT$350,'gemeenten info'!BX$1,FALSE),"")</f>
        <v>0.13333333333333333</v>
      </c>
      <c r="R67" s="120">
        <f>IFERROR(VLOOKUP($B67,'gemeenten info'!$A$9:$CT$350,'gemeenten info'!BY$1,FALSE),"")</f>
        <v>0.44</v>
      </c>
      <c r="S67" s="120">
        <f>IFERROR(VLOOKUP($B67,'gemeenten info'!$A$9:$CT$350,'gemeenten info'!BZ$1,FALSE),"")</f>
        <v>0.41489361702127658</v>
      </c>
      <c r="T67" s="120">
        <f>IFERROR(VLOOKUP($B67,'gemeenten info'!$A$9:$CT$350,'gemeenten info'!CA$1,FALSE),"")</f>
        <v>0.18085106382978725</v>
      </c>
      <c r="U67" s="120">
        <f>IFERROR(VLOOKUP($B67,'gemeenten info'!$A$9:$CT$350,'gemeenten info'!CB$1,FALSE),"")</f>
        <v>0.40425531914893614</v>
      </c>
    </row>
    <row r="68" spans="1:21" ht="14.4" x14ac:dyDescent="0.3">
      <c r="A68" s="43">
        <v>7</v>
      </c>
      <c r="B68" s="12" t="str">
        <f>IF(OR('Selectie Benchmark Gemeenten'!B28="Eindtotaal",'Selectie Benchmark Gemeenten'!B28=0),"",'Selectie Benchmark Gemeenten'!B28)</f>
        <v>Tiel</v>
      </c>
      <c r="C68" s="120">
        <f t="shared" si="2"/>
        <v>0.38363574075013956</v>
      </c>
      <c r="D68" s="112">
        <f t="shared" si="3"/>
        <v>0.2388425620463889</v>
      </c>
      <c r="E68" s="112">
        <f t="shared" si="4"/>
        <v>0.37752169720347151</v>
      </c>
      <c r="F68" s="295">
        <f t="shared" si="5"/>
        <v>0.42488719229495253</v>
      </c>
      <c r="G68" s="120">
        <f>IFERROR(VLOOKUP($B68,'gemeenten info'!$A$9:$CT$350,'gemeenten info'!BN$1,FALSE),"")</f>
        <v>0.41111111111111109</v>
      </c>
      <c r="H68" s="120">
        <f>IFERROR(VLOOKUP($B68,'gemeenten info'!$A$9:$CT$350,'gemeenten info'!BO$1,FALSE),"")</f>
        <v>0.18888888888888888</v>
      </c>
      <c r="I68" s="120">
        <f>IFERROR(VLOOKUP($B68,'gemeenten info'!$A$9:$CT$350,'gemeenten info'!BP$1,FALSE),"")</f>
        <v>0.4</v>
      </c>
      <c r="J68" s="120">
        <f>IFERROR(VLOOKUP($B68,'gemeenten info'!$A$9:$CT$350,'gemeenten info'!BQ$1,FALSE),"")</f>
        <v>0.25</v>
      </c>
      <c r="K68" s="120">
        <f>IFERROR(VLOOKUP($B68,'gemeenten info'!$A$9:$CT$350,'gemeenten info'!BR$1,FALSE),"")</f>
        <v>0.31578947368421051</v>
      </c>
      <c r="L68" s="120">
        <f>IFERROR(VLOOKUP($B68,'gemeenten info'!$A$9:$CT$350,'gemeenten info'!BS$1,FALSE),"")</f>
        <v>0.43421052631578949</v>
      </c>
      <c r="M68" s="120">
        <f>IFERROR(VLOOKUP($B68,'gemeenten info'!$A$9:$CT$350,'gemeenten info'!BT$1,FALSE),"")</f>
        <v>0.50819672131147542</v>
      </c>
      <c r="N68" s="120">
        <f>IFERROR(VLOOKUP($B68,'gemeenten info'!$A$9:$CT$350,'gemeenten info'!BU$1,FALSE),"")</f>
        <v>0.14754098360655737</v>
      </c>
      <c r="O68" s="120">
        <f>IFERROR(VLOOKUP($B68,'gemeenten info'!$A$9:$CT$350,'gemeenten info'!BV$1,FALSE),"")</f>
        <v>0.34426229508196721</v>
      </c>
      <c r="P68" s="120">
        <f>IFERROR(VLOOKUP($B68,'gemeenten info'!$A$9:$CT$350,'gemeenten info'!BW$1,FALSE),"")</f>
        <v>0.3888888888888889</v>
      </c>
      <c r="Q68" s="120">
        <f>IFERROR(VLOOKUP($B68,'gemeenten info'!$A$9:$CT$350,'gemeenten info'!BX$1,FALSE),"")</f>
        <v>0.2361111111111111</v>
      </c>
      <c r="R68" s="120">
        <f>IFERROR(VLOOKUP($B68,'gemeenten info'!$A$9:$CT$350,'gemeenten info'!BY$1,FALSE),"")</f>
        <v>0.375</v>
      </c>
      <c r="S68" s="120">
        <f>IFERROR(VLOOKUP($B68,'gemeenten info'!$A$9:$CT$350,'gemeenten info'!BZ$1,FALSE),"")</f>
        <v>0.32941176470588235</v>
      </c>
      <c r="T68" s="120">
        <f>IFERROR(VLOOKUP($B68,'gemeenten info'!$A$9:$CT$350,'gemeenten info'!CA$1,FALSE),"")</f>
        <v>0.30588235294117649</v>
      </c>
      <c r="U68" s="120">
        <f>IFERROR(VLOOKUP($B68,'gemeenten info'!$A$9:$CT$350,'gemeenten info'!CB$1,FALSE),"")</f>
        <v>0.36470588235294116</v>
      </c>
    </row>
    <row r="69" spans="1:21" ht="14.4" x14ac:dyDescent="0.3">
      <c r="A69" s="43">
        <v>8</v>
      </c>
      <c r="B69" s="12" t="str">
        <f>IF(OR('Selectie Benchmark Gemeenten'!B29="Eindtotaal",'Selectie Benchmark Gemeenten'!B29=0),"",'Selectie Benchmark Gemeenten'!B29)</f>
        <v>Zwolle</v>
      </c>
      <c r="C69" s="120">
        <f t="shared" si="2"/>
        <v>0.41063416820503873</v>
      </c>
      <c r="D69" s="112">
        <f t="shared" si="3"/>
        <v>0.22475435490157319</v>
      </c>
      <c r="E69" s="112">
        <f t="shared" si="4"/>
        <v>0.36461147689338808</v>
      </c>
      <c r="F69" s="295">
        <f t="shared" si="5"/>
        <v>0.42488719229495253</v>
      </c>
      <c r="G69" s="120">
        <f>IFERROR(VLOOKUP($B69,'gemeenten info'!$A$9:$CT$350,'gemeenten info'!BN$1,FALSE),"")</f>
        <v>0.31739130434782609</v>
      </c>
      <c r="H69" s="120">
        <f>IFERROR(VLOOKUP($B69,'gemeenten info'!$A$9:$CT$350,'gemeenten info'!BO$1,FALSE),"")</f>
        <v>0.2565217391304348</v>
      </c>
      <c r="I69" s="120">
        <f>IFERROR(VLOOKUP($B69,'gemeenten info'!$A$9:$CT$350,'gemeenten info'!BP$1,FALSE),"")</f>
        <v>0.42608695652173911</v>
      </c>
      <c r="J69" s="120">
        <f>IFERROR(VLOOKUP($B69,'gemeenten info'!$A$9:$CT$350,'gemeenten info'!BQ$1,FALSE),"")</f>
        <v>0.33061224489795921</v>
      </c>
      <c r="K69" s="120">
        <f>IFERROR(VLOOKUP($B69,'gemeenten info'!$A$9:$CT$350,'gemeenten info'!BR$1,FALSE),"")</f>
        <v>0.2530612244897959</v>
      </c>
      <c r="L69" s="120">
        <f>IFERROR(VLOOKUP($B69,'gemeenten info'!$A$9:$CT$350,'gemeenten info'!BS$1,FALSE),"")</f>
        <v>0.41632653061224489</v>
      </c>
      <c r="M69" s="120">
        <f>IFERROR(VLOOKUP($B69,'gemeenten info'!$A$9:$CT$350,'gemeenten info'!BT$1,FALSE),"")</f>
        <v>0.42056074766355139</v>
      </c>
      <c r="N69" s="120">
        <f>IFERROR(VLOOKUP($B69,'gemeenten info'!$A$9:$CT$350,'gemeenten info'!BU$1,FALSE),"")</f>
        <v>0.24299065420560748</v>
      </c>
      <c r="O69" s="120">
        <f>IFERROR(VLOOKUP($B69,'gemeenten info'!$A$9:$CT$350,'gemeenten info'!BV$1,FALSE),"")</f>
        <v>0.3364485981308411</v>
      </c>
      <c r="P69" s="120">
        <f>IFERROR(VLOOKUP($B69,'gemeenten info'!$A$9:$CT$350,'gemeenten info'!BW$1,FALSE),"")</f>
        <v>0.38306451612903225</v>
      </c>
      <c r="Q69" s="120">
        <f>IFERROR(VLOOKUP($B69,'gemeenten info'!$A$9:$CT$350,'gemeenten info'!BX$1,FALSE),"")</f>
        <v>0.18548387096774194</v>
      </c>
      <c r="R69" s="120">
        <f>IFERROR(VLOOKUP($B69,'gemeenten info'!$A$9:$CT$350,'gemeenten info'!BY$1,FALSE),"")</f>
        <v>0.43145161290322581</v>
      </c>
      <c r="S69" s="120">
        <f>IFERROR(VLOOKUP($B69,'gemeenten info'!$A$9:$CT$350,'gemeenten info'!BZ$1,FALSE),"")</f>
        <v>0.37142857142857144</v>
      </c>
      <c r="T69" s="120">
        <f>IFERROR(VLOOKUP($B69,'gemeenten info'!$A$9:$CT$350,'gemeenten info'!CA$1,FALSE),"")</f>
        <v>0.18571428571428572</v>
      </c>
      <c r="U69" s="120">
        <f>IFERROR(VLOOKUP($B69,'gemeenten info'!$A$9:$CT$350,'gemeenten info'!CB$1,FALSE),"")</f>
        <v>0.44285714285714284</v>
      </c>
    </row>
    <row r="70" spans="1:21" ht="14.4" x14ac:dyDescent="0.3">
      <c r="A70" s="43">
        <v>9</v>
      </c>
      <c r="B70" s="12" t="str">
        <f>IF(OR('Selectie Benchmark Gemeenten'!B30="Eindtotaal",'Selectie Benchmark Gemeenten'!B30=0),"",'Selectie Benchmark Gemeenten'!B30)</f>
        <v/>
      </c>
      <c r="C70" s="120" t="str">
        <f t="shared" si="2"/>
        <v/>
      </c>
      <c r="D70" s="112" t="str">
        <f t="shared" si="3"/>
        <v/>
      </c>
      <c r="E70" s="112" t="str">
        <f t="shared" si="4"/>
        <v/>
      </c>
      <c r="F70" s="295">
        <f t="shared" si="5"/>
        <v>0.42488719229495253</v>
      </c>
      <c r="G70" s="120" t="str">
        <f>IFERROR(VLOOKUP($B70,'gemeenten info'!$A$9:$CT$350,'gemeenten info'!BN$1,FALSE),"")</f>
        <v/>
      </c>
      <c r="H70" s="120" t="str">
        <f>IFERROR(VLOOKUP($B70,'gemeenten info'!$A$9:$CT$350,'gemeenten info'!BO$1,FALSE),"")</f>
        <v/>
      </c>
      <c r="I70" s="120" t="str">
        <f>IFERROR(VLOOKUP($B70,'gemeenten info'!$A$9:$CT$350,'gemeenten info'!BP$1,FALSE),"")</f>
        <v/>
      </c>
      <c r="J70" s="120" t="str">
        <f>IFERROR(VLOOKUP($B70,'gemeenten info'!$A$9:$CT$350,'gemeenten info'!BQ$1,FALSE),"")</f>
        <v/>
      </c>
      <c r="K70" s="120" t="str">
        <f>IFERROR(VLOOKUP($B70,'gemeenten info'!$A$9:$CT$350,'gemeenten info'!BR$1,FALSE),"")</f>
        <v/>
      </c>
      <c r="L70" s="120" t="str">
        <f>IFERROR(VLOOKUP($B70,'gemeenten info'!$A$9:$CT$350,'gemeenten info'!BS$1,FALSE),"")</f>
        <v/>
      </c>
      <c r="M70" s="120" t="str">
        <f>IFERROR(VLOOKUP($B70,'gemeenten info'!$A$9:$CT$350,'gemeenten info'!BT$1,FALSE),"")</f>
        <v/>
      </c>
      <c r="N70" s="120" t="str">
        <f>IFERROR(VLOOKUP($B70,'gemeenten info'!$A$9:$CT$350,'gemeenten info'!BU$1,FALSE),"")</f>
        <v/>
      </c>
      <c r="O70" s="120" t="str">
        <f>IFERROR(VLOOKUP($B70,'gemeenten info'!$A$9:$CT$350,'gemeenten info'!BV$1,FALSE),"")</f>
        <v/>
      </c>
      <c r="P70" s="120" t="str">
        <f>IFERROR(VLOOKUP($B70,'gemeenten info'!$A$9:$CT$350,'gemeenten info'!BW$1,FALSE),"")</f>
        <v/>
      </c>
      <c r="Q70" s="120" t="str">
        <f>IFERROR(VLOOKUP($B70,'gemeenten info'!$A$9:$CT$350,'gemeenten info'!BX$1,FALSE),"")</f>
        <v/>
      </c>
      <c r="R70" s="120" t="str">
        <f>IFERROR(VLOOKUP($B70,'gemeenten info'!$A$9:$CT$350,'gemeenten info'!BY$1,FALSE),"")</f>
        <v/>
      </c>
      <c r="S70" s="120" t="str">
        <f>IFERROR(VLOOKUP($B70,'gemeenten info'!$A$9:$CT$350,'gemeenten info'!BZ$1,FALSE),"")</f>
        <v/>
      </c>
      <c r="T70" s="120" t="str">
        <f>IFERROR(VLOOKUP($B70,'gemeenten info'!$A$9:$CT$350,'gemeenten info'!CA$1,FALSE),"")</f>
        <v/>
      </c>
      <c r="U70" s="120" t="str">
        <f>IFERROR(VLOOKUP($B70,'gemeenten info'!$A$9:$CT$350,'gemeenten info'!CB$1,FALSE),"")</f>
        <v/>
      </c>
    </row>
    <row r="71" spans="1:21" ht="14.4" x14ac:dyDescent="0.3">
      <c r="A71" s="43">
        <v>10</v>
      </c>
      <c r="B71" s="12" t="str">
        <f>IF(OR('Selectie Benchmark Gemeenten'!B31="Eindtotaal",'Selectie Benchmark Gemeenten'!B31=0),"",'Selectie Benchmark Gemeenten'!B31)</f>
        <v/>
      </c>
      <c r="C71" s="120" t="str">
        <f t="shared" si="2"/>
        <v/>
      </c>
      <c r="D71" s="112" t="str">
        <f t="shared" si="3"/>
        <v/>
      </c>
      <c r="E71" s="112" t="str">
        <f t="shared" si="4"/>
        <v/>
      </c>
      <c r="F71" s="295">
        <f t="shared" si="5"/>
        <v>0.42488719229495253</v>
      </c>
      <c r="G71" s="120" t="str">
        <f>IFERROR(VLOOKUP($B71,'gemeenten info'!$A$9:$CT$350,'gemeenten info'!BN$1,FALSE),"")</f>
        <v/>
      </c>
      <c r="H71" s="120" t="str">
        <f>IFERROR(VLOOKUP($B71,'gemeenten info'!$A$9:$CT$350,'gemeenten info'!BO$1,FALSE),"")</f>
        <v/>
      </c>
      <c r="I71" s="120" t="str">
        <f>IFERROR(VLOOKUP($B71,'gemeenten info'!$A$9:$CT$350,'gemeenten info'!BP$1,FALSE),"")</f>
        <v/>
      </c>
      <c r="J71" s="120" t="str">
        <f>IFERROR(VLOOKUP($B71,'gemeenten info'!$A$9:$CT$350,'gemeenten info'!BQ$1,FALSE),"")</f>
        <v/>
      </c>
      <c r="K71" s="120" t="str">
        <f>IFERROR(VLOOKUP($B71,'gemeenten info'!$A$9:$CT$350,'gemeenten info'!BR$1,FALSE),"")</f>
        <v/>
      </c>
      <c r="L71" s="120" t="str">
        <f>IFERROR(VLOOKUP($B71,'gemeenten info'!$A$9:$CT$350,'gemeenten info'!BS$1,FALSE),"")</f>
        <v/>
      </c>
      <c r="M71" s="120" t="str">
        <f>IFERROR(VLOOKUP($B71,'gemeenten info'!$A$9:$CT$350,'gemeenten info'!BT$1,FALSE),"")</f>
        <v/>
      </c>
      <c r="N71" s="120" t="str">
        <f>IFERROR(VLOOKUP($B71,'gemeenten info'!$A$9:$CT$350,'gemeenten info'!BU$1,FALSE),"")</f>
        <v/>
      </c>
      <c r="O71" s="120" t="str">
        <f>IFERROR(VLOOKUP($B71,'gemeenten info'!$A$9:$CT$350,'gemeenten info'!BV$1,FALSE),"")</f>
        <v/>
      </c>
      <c r="P71" s="120" t="str">
        <f>IFERROR(VLOOKUP($B71,'gemeenten info'!$A$9:$CT$350,'gemeenten info'!BW$1,FALSE),"")</f>
        <v/>
      </c>
      <c r="Q71" s="120" t="str">
        <f>IFERROR(VLOOKUP($B71,'gemeenten info'!$A$9:$CT$350,'gemeenten info'!BX$1,FALSE),"")</f>
        <v/>
      </c>
      <c r="R71" s="120" t="str">
        <f>IFERROR(VLOOKUP($B71,'gemeenten info'!$A$9:$CT$350,'gemeenten info'!BY$1,FALSE),"")</f>
        <v/>
      </c>
      <c r="S71" s="120" t="str">
        <f>IFERROR(VLOOKUP($B71,'gemeenten info'!$A$9:$CT$350,'gemeenten info'!BZ$1,FALSE),"")</f>
        <v/>
      </c>
      <c r="T71" s="120" t="str">
        <f>IFERROR(VLOOKUP($B71,'gemeenten info'!$A$9:$CT$350,'gemeenten info'!CA$1,FALSE),"")</f>
        <v/>
      </c>
      <c r="U71" s="120" t="str">
        <f>IFERROR(VLOOKUP($B71,'gemeenten info'!$A$9:$CT$350,'gemeenten info'!CB$1,FALSE),"")</f>
        <v/>
      </c>
    </row>
    <row r="72" spans="1:21" x14ac:dyDescent="0.25">
      <c r="A72" s="45"/>
      <c r="B72" s="222" t="s">
        <v>692</v>
      </c>
      <c r="C72" s="291">
        <f>AVERAGE(C61:C71)</f>
        <v>0.42586813797180523</v>
      </c>
      <c r="D72" s="291">
        <f t="shared" ref="D72:E72" si="6">AVERAGE(D61:D71)</f>
        <v>0.23415464063458191</v>
      </c>
      <c r="E72" s="291">
        <f t="shared" si="6"/>
        <v>0.33997722139361286</v>
      </c>
      <c r="G72" s="120" t="str">
        <f>IFERROR(VLOOKUP($B72,'gemeenten info'!$A$9:$CT$350,'gemeenten info'!BN$1,FALSE),"")</f>
        <v/>
      </c>
      <c r="H72" s="120" t="str">
        <f>IFERROR(VLOOKUP($B72,'gemeenten info'!$A$9:$CT$350,'gemeenten info'!BO$1,FALSE),"")</f>
        <v/>
      </c>
      <c r="I72" s="120" t="str">
        <f>IFERROR(VLOOKUP($B72,'gemeenten info'!$A$9:$CT$350,'gemeenten info'!BP$1,FALSE),"")</f>
        <v/>
      </c>
      <c r="J72" s="120" t="str">
        <f>IFERROR(VLOOKUP($B72,'gemeenten info'!$A$9:$CT$350,'gemeenten info'!BQ$1,FALSE),"")</f>
        <v/>
      </c>
      <c r="K72" s="120" t="str">
        <f>IFERROR(VLOOKUP($B72,'gemeenten info'!$A$9:$CT$350,'gemeenten info'!BR$1,FALSE),"")</f>
        <v/>
      </c>
      <c r="L72" s="120" t="str">
        <f>IFERROR(VLOOKUP($B72,'gemeenten info'!$A$9:$CT$350,'gemeenten info'!BS$1,FALSE),"")</f>
        <v/>
      </c>
      <c r="M72" s="120" t="str">
        <f>IFERROR(VLOOKUP($B72,'gemeenten info'!$A$9:$CT$350,'gemeenten info'!BT$1,FALSE),"")</f>
        <v/>
      </c>
      <c r="N72" s="120" t="str">
        <f>IFERROR(VLOOKUP($B72,'gemeenten info'!$A$9:$CT$350,'gemeenten info'!BU$1,FALSE),"")</f>
        <v/>
      </c>
      <c r="O72" s="120" t="str">
        <f>IFERROR(VLOOKUP($B72,'gemeenten info'!$A$9:$CT$350,'gemeenten info'!BV$1,FALSE),"")</f>
        <v/>
      </c>
      <c r="P72" s="120" t="str">
        <f>IFERROR(VLOOKUP($B72,'gemeenten info'!$A$9:$CT$350,'gemeenten info'!BW$1,FALSE),"")</f>
        <v/>
      </c>
      <c r="Q72" s="120" t="str">
        <f>IFERROR(VLOOKUP($B72,'gemeenten info'!$A$9:$CT$350,'gemeenten info'!BX$1,FALSE),"")</f>
        <v/>
      </c>
      <c r="R72" s="120" t="str">
        <f>IFERROR(VLOOKUP($B72,'gemeenten info'!$A$9:$CT$350,'gemeenten info'!BY$1,FALSE),"")</f>
        <v/>
      </c>
    </row>
    <row r="73" spans="1:21" x14ac:dyDescent="0.25">
      <c r="B73" s="10" t="s">
        <v>664</v>
      </c>
      <c r="C73" s="292">
        <f>C36</f>
        <v>0.42488719229495253</v>
      </c>
      <c r="D73" s="292">
        <f t="shared" ref="D73:E73" si="7">D36</f>
        <v>0.23562898754135569</v>
      </c>
      <c r="E73" s="292">
        <f t="shared" si="7"/>
        <v>0.33948382016369177</v>
      </c>
      <c r="G73" s="120" t="str">
        <f>IFERROR(VLOOKUP($B73,'gemeenten info'!$A$9:$CT$350,'gemeenten info'!BN$1,FALSE),"")</f>
        <v/>
      </c>
      <c r="H73" s="120" t="str">
        <f>IFERROR(VLOOKUP($B73,'gemeenten info'!$A$9:$CT$350,'gemeenten info'!BO$1,FALSE),"")</f>
        <v/>
      </c>
      <c r="I73" s="120" t="str">
        <f>IFERROR(VLOOKUP($B73,'gemeenten info'!$A$9:$CT$350,'gemeenten info'!BP$1,FALSE),"")</f>
        <v/>
      </c>
      <c r="J73" s="120" t="str">
        <f>IFERROR(VLOOKUP($B73,'gemeenten info'!$A$9:$CT$350,'gemeenten info'!BQ$1,FALSE),"")</f>
        <v/>
      </c>
      <c r="K73" s="120" t="str">
        <f>IFERROR(VLOOKUP($B73,'gemeenten info'!$A$9:$CT$350,'gemeenten info'!BR$1,FALSE),"")</f>
        <v/>
      </c>
      <c r="L73" s="120" t="str">
        <f>IFERROR(VLOOKUP($B73,'gemeenten info'!$A$9:$CT$350,'gemeenten info'!BS$1,FALSE),"")</f>
        <v/>
      </c>
      <c r="M73" s="120" t="str">
        <f>IFERROR(VLOOKUP($B73,'gemeenten info'!$A$9:$CT$350,'gemeenten info'!BT$1,FALSE),"")</f>
        <v/>
      </c>
      <c r="N73" s="120" t="str">
        <f>IFERROR(VLOOKUP($B73,'gemeenten info'!$A$9:$CT$350,'gemeenten info'!BU$1,FALSE),"")</f>
        <v/>
      </c>
      <c r="O73" s="120" t="str">
        <f>IFERROR(VLOOKUP($B73,'gemeenten info'!$A$9:$CT$350,'gemeenten info'!BV$1,FALSE),"")</f>
        <v/>
      </c>
      <c r="P73" s="120" t="str">
        <f>IFERROR(VLOOKUP($B73,'gemeenten info'!$A$9:$CT$350,'gemeenten info'!BW$1,FALSE),"")</f>
        <v/>
      </c>
      <c r="Q73" s="120" t="str">
        <f>IFERROR(VLOOKUP($B73,'gemeenten info'!$A$9:$CT$350,'gemeenten info'!BX$1,FALSE),"")</f>
        <v/>
      </c>
      <c r="R73" s="120" t="str">
        <f>IFERROR(VLOOKUP($B73,'gemeenten info'!$A$9:$CT$350,'gemeenten info'!BY$1,FALSE),"")</f>
        <v/>
      </c>
    </row>
    <row r="95" spans="1:2" s="158" customFormat="1" x14ac:dyDescent="0.25">
      <c r="A95" s="158" t="s">
        <v>655</v>
      </c>
      <c r="B95" s="158" t="s">
        <v>783</v>
      </c>
    </row>
    <row r="96" spans="1:2" x14ac:dyDescent="0.25">
      <c r="B96" s="604" t="s">
        <v>646</v>
      </c>
    </row>
    <row r="98" spans="1:21" ht="14.4" x14ac:dyDescent="0.3">
      <c r="A98" s="10"/>
      <c r="B98" s="10"/>
      <c r="C98" s="10" t="s">
        <v>779</v>
      </c>
      <c r="D98" s="10" t="s">
        <v>780</v>
      </c>
      <c r="E98" s="10" t="s">
        <v>781</v>
      </c>
      <c r="F98" s="294" t="s">
        <v>34</v>
      </c>
      <c r="G98" s="204" t="s">
        <v>592</v>
      </c>
      <c r="H98" s="204"/>
      <c r="I98" s="205"/>
      <c r="J98" s="204" t="s">
        <v>593</v>
      </c>
      <c r="K98" s="205"/>
      <c r="L98" s="205"/>
      <c r="M98" s="204" t="s">
        <v>594</v>
      </c>
      <c r="N98" s="205"/>
      <c r="O98" s="205"/>
      <c r="P98" s="204" t="s">
        <v>595</v>
      </c>
      <c r="Q98" s="205"/>
      <c r="R98" s="205"/>
      <c r="S98" s="340" t="s">
        <v>596</v>
      </c>
      <c r="T98" s="205"/>
      <c r="U98" s="205"/>
    </row>
    <row r="99" spans="1:21" ht="15.6" x14ac:dyDescent="0.3">
      <c r="A99" s="10"/>
      <c r="B99" s="296" t="str">
        <f>'Selectie Benchmark Regio'!D3</f>
        <v>Noord-Oost-Brabant</v>
      </c>
      <c r="C99" s="297">
        <f>C33</f>
        <v>0.40988656616299224</v>
      </c>
      <c r="D99" s="297">
        <f t="shared" ref="D99:E99" si="8">D33</f>
        <v>0.21874694341138795</v>
      </c>
      <c r="E99" s="297">
        <f t="shared" si="8"/>
        <v>0.37136649042561981</v>
      </c>
      <c r="F99" s="295">
        <f>C111</f>
        <v>0.37974883092899103</v>
      </c>
      <c r="G99" s="168" t="s">
        <v>525</v>
      </c>
      <c r="H99" s="168" t="s">
        <v>526</v>
      </c>
      <c r="I99" s="168" t="s">
        <v>527</v>
      </c>
      <c r="J99" s="168" t="s">
        <v>525</v>
      </c>
      <c r="K99" s="168" t="s">
        <v>526</v>
      </c>
      <c r="L99" s="168" t="s">
        <v>527</v>
      </c>
      <c r="M99" s="168" t="s">
        <v>525</v>
      </c>
      <c r="N99" s="168" t="s">
        <v>526</v>
      </c>
      <c r="O99" s="168" t="s">
        <v>527</v>
      </c>
      <c r="P99" s="168" t="s">
        <v>525</v>
      </c>
      <c r="Q99" s="168" t="s">
        <v>526</v>
      </c>
      <c r="R99" s="168" t="s">
        <v>527</v>
      </c>
      <c r="S99" s="168" t="s">
        <v>525</v>
      </c>
      <c r="T99" s="168" t="s">
        <v>526</v>
      </c>
      <c r="U99" s="168" t="s">
        <v>527</v>
      </c>
    </row>
    <row r="100" spans="1:21" ht="14.4" x14ac:dyDescent="0.3">
      <c r="A100" s="43">
        <v>1</v>
      </c>
      <c r="B100" s="12" t="str">
        <f>'II. VSV'!B36</f>
        <v>Achterhoek</v>
      </c>
      <c r="C100" s="120">
        <f>IFERROR(AVERAGE(I100,L100,O100,R100,U100),"")</f>
        <v>0.3754117696955882</v>
      </c>
      <c r="D100" s="112">
        <f>IFERROR(AVERAGE(H100,K100,N100,Q100,T100),"")</f>
        <v>0.26672506076292685</v>
      </c>
      <c r="E100" s="112">
        <f>IFERROR(1-C100-D100,"")</f>
        <v>0.35786316954148495</v>
      </c>
      <c r="F100" s="295">
        <f>F99</f>
        <v>0.37974883092899103</v>
      </c>
      <c r="G100" s="120">
        <f>IFERROR(VLOOKUP($B100,'RMC info'!$A$10:$CT$351,'RMC info'!BN$1,FALSE),"")</f>
        <v>0.30183727034120733</v>
      </c>
      <c r="H100" s="120">
        <f>IFERROR(VLOOKUP($B100,'RMC info'!$A$10:$CT$351,'RMC info'!BO$1,FALSE),"")</f>
        <v>0.30183727034120733</v>
      </c>
      <c r="I100" s="120">
        <f>IFERROR(VLOOKUP($B100,'RMC info'!$A$10:$CT$351,'RMC info'!BP$1,FALSE),"")</f>
        <v>0.39632545931758528</v>
      </c>
      <c r="J100" s="120">
        <f>IFERROR(VLOOKUP($B100,'RMC info'!$A$10:$CT$351,'RMC info'!BQ$1,FALSE),"")</f>
        <v>0.34848484848484851</v>
      </c>
      <c r="K100" s="120">
        <f>IFERROR(VLOOKUP($B100,'RMC info'!$A$10:$CT$351,'RMC info'!BR$1,FALSE),"")</f>
        <v>0.27525252525252525</v>
      </c>
      <c r="L100" s="120">
        <f>IFERROR(VLOOKUP($B100,'RMC info'!$A$10:$CT$351,'RMC info'!BS$1,FALSE),"")</f>
        <v>0.37626262626262624</v>
      </c>
      <c r="M100" s="120">
        <f>IFERROR(VLOOKUP($B100,'RMC info'!$A$10:$CT$351,'RMC info'!BT$1,FALSE),"")</f>
        <v>0.36507936507936506</v>
      </c>
      <c r="N100" s="120">
        <f>IFERROR(VLOOKUP($B100,'RMC info'!$A$10:$CT$351,'RMC info'!BU$1,FALSE),"")</f>
        <v>0.25714285714285712</v>
      </c>
      <c r="O100" s="120">
        <f>IFERROR(VLOOKUP($B100,'RMC info'!$A$10:$CT$351,'RMC info'!BV$1,FALSE),"")</f>
        <v>0.37777777777777777</v>
      </c>
      <c r="P100" s="120">
        <f>IFERROR(VLOOKUP($B100,'RMC info'!$A$10:$CT$351,'RMC info'!BW$1,FALSE),"")</f>
        <v>0.39189189189189189</v>
      </c>
      <c r="Q100" s="120">
        <f>IFERROR(VLOOKUP($B100,'RMC info'!$A$10:$CT$351,'RMC info'!BX$1,FALSE),"")</f>
        <v>0.22972972972972974</v>
      </c>
      <c r="R100" s="120">
        <f>IFERROR(VLOOKUP($B100,'RMC info'!$A$10:$CT$351,'RMC info'!BY$1,FALSE),"")</f>
        <v>0.3783783783783784</v>
      </c>
      <c r="S100" s="120">
        <f>IFERROR(VLOOKUP($B100,'RMC info'!$A$10:$CT$351,'RMC info'!BZ$1,FALSE),"")</f>
        <v>0.38202247191011235</v>
      </c>
      <c r="T100" s="120">
        <f>IFERROR(VLOOKUP($B100,'RMC info'!$A$10:$CT$351,'RMC info'!CA$1,FALSE),"")</f>
        <v>0.2696629213483146</v>
      </c>
      <c r="U100" s="120">
        <f>IFERROR(VLOOKUP($B100,'RMC info'!$A$10:$CT$351,'RMC info'!CB$1,FALSE),"")</f>
        <v>0.34831460674157305</v>
      </c>
    </row>
    <row r="101" spans="1:21" ht="14.4" x14ac:dyDescent="0.3">
      <c r="A101" s="43">
        <v>2</v>
      </c>
      <c r="B101" s="12" t="str">
        <f>'II. VSV'!B37</f>
        <v>EemenVallei</v>
      </c>
      <c r="C101" s="120">
        <f t="shared" ref="C101:C109" si="9">IFERROR(AVERAGE(I101,L101,O101,R101,U101),"")</f>
        <v>0.38445695665195867</v>
      </c>
      <c r="D101" s="112">
        <f t="shared" ref="D101:D109" si="10">IFERROR(AVERAGE(H101,K101,N101,Q101,T101),"")</f>
        <v>0.21454453272230961</v>
      </c>
      <c r="E101" s="112">
        <f t="shared" ref="E101:E109" si="11">IFERROR(1-C101-D101,"")</f>
        <v>0.40099851062573172</v>
      </c>
      <c r="F101" s="295">
        <f t="shared" ref="F101:F109" si="12">F100</f>
        <v>0.37974883092899103</v>
      </c>
      <c r="G101" s="120">
        <f>IFERROR(VLOOKUP($B101,'RMC info'!$A$10:$CT$351,'RMC info'!BN$1,FALSE),"")</f>
        <v>0.42006615214994486</v>
      </c>
      <c r="H101" s="120">
        <f>IFERROR(VLOOKUP($B101,'RMC info'!$A$10:$CT$351,'RMC info'!BO$1,FALSE),"")</f>
        <v>0.19404630650496141</v>
      </c>
      <c r="I101" s="120">
        <f>IFERROR(VLOOKUP($B101,'RMC info'!$A$10:$CT$351,'RMC info'!BP$1,FALSE),"")</f>
        <v>0.38588754134509373</v>
      </c>
      <c r="J101" s="120">
        <f>IFERROR(VLOOKUP($B101,'RMC info'!$A$10:$CT$351,'RMC info'!BQ$1,FALSE),"")</f>
        <v>0.35330578512396693</v>
      </c>
      <c r="K101" s="120">
        <f>IFERROR(VLOOKUP($B101,'RMC info'!$A$10:$CT$351,'RMC info'!BR$1,FALSE),"")</f>
        <v>0.26033057851239672</v>
      </c>
      <c r="L101" s="120">
        <f>IFERROR(VLOOKUP($B101,'RMC info'!$A$10:$CT$351,'RMC info'!BS$1,FALSE),"")</f>
        <v>0.38636363636363635</v>
      </c>
      <c r="M101" s="120">
        <f>IFERROR(VLOOKUP($B101,'RMC info'!$A$10:$CT$351,'RMC info'!BT$1,FALSE),"")</f>
        <v>0.39443155452436196</v>
      </c>
      <c r="N101" s="120">
        <f>IFERROR(VLOOKUP($B101,'RMC info'!$A$10:$CT$351,'RMC info'!BU$1,FALSE),"")</f>
        <v>0.21461716937354988</v>
      </c>
      <c r="O101" s="120">
        <f>IFERROR(VLOOKUP($B101,'RMC info'!$A$10:$CT$351,'RMC info'!BV$1,FALSE),"")</f>
        <v>0.39095127610208819</v>
      </c>
      <c r="P101" s="120">
        <f>IFERROR(VLOOKUP($B101,'RMC info'!$A$10:$CT$351,'RMC info'!BW$1,FALSE),"")</f>
        <v>0.43916570104287372</v>
      </c>
      <c r="Q101" s="120">
        <f>IFERROR(VLOOKUP($B101,'RMC info'!$A$10:$CT$351,'RMC info'!BX$1,FALSE),"")</f>
        <v>0.1853997682502897</v>
      </c>
      <c r="R101" s="120">
        <f>IFERROR(VLOOKUP($B101,'RMC info'!$A$10:$CT$351,'RMC info'!BY$1,FALSE),"")</f>
        <v>0.37543453070683663</v>
      </c>
      <c r="S101" s="120">
        <f>IFERROR(VLOOKUP($B101,'RMC info'!$A$10:$CT$351,'RMC info'!BZ$1,FALSE),"")</f>
        <v>0.39802336028751123</v>
      </c>
      <c r="T101" s="120">
        <f>IFERROR(VLOOKUP($B101,'RMC info'!$A$10:$CT$351,'RMC info'!CA$1,FALSE),"")</f>
        <v>0.21832884097035041</v>
      </c>
      <c r="U101" s="120">
        <f>IFERROR(VLOOKUP($B101,'RMC info'!$A$10:$CT$351,'RMC info'!CB$1,FALSE),"")</f>
        <v>0.38364779874213839</v>
      </c>
    </row>
    <row r="102" spans="1:21" ht="14.4" x14ac:dyDescent="0.3">
      <c r="A102" s="43">
        <v>3</v>
      </c>
      <c r="B102" s="12" t="str">
        <f>'II. VSV'!B38</f>
        <v>IJssel-Vecht</v>
      </c>
      <c r="C102" s="120">
        <f t="shared" si="9"/>
        <v>0.37112990289198494</v>
      </c>
      <c r="D102" s="112">
        <f t="shared" si="10"/>
        <v>0.23484275353675463</v>
      </c>
      <c r="E102" s="112">
        <f t="shared" si="11"/>
        <v>0.39402734357126035</v>
      </c>
      <c r="F102" s="295">
        <f t="shared" si="12"/>
        <v>0.37974883092899103</v>
      </c>
      <c r="G102" s="120">
        <f>IFERROR(VLOOKUP($B102,'RMC info'!$A$10:$CT$351,'RMC info'!BN$1,FALSE),"")</f>
        <v>0.35361842105263158</v>
      </c>
      <c r="H102" s="120">
        <f>IFERROR(VLOOKUP($B102,'RMC info'!$A$10:$CT$351,'RMC info'!BO$1,FALSE),"")</f>
        <v>0.26973684210526316</v>
      </c>
      <c r="I102" s="120">
        <f>IFERROR(VLOOKUP($B102,'RMC info'!$A$10:$CT$351,'RMC info'!BP$1,FALSE),"")</f>
        <v>0.37664473684210525</v>
      </c>
      <c r="J102" s="120">
        <f>IFERROR(VLOOKUP($B102,'RMC info'!$A$10:$CT$351,'RMC info'!BQ$1,FALSE),"")</f>
        <v>0.3591331269349845</v>
      </c>
      <c r="K102" s="120">
        <f>IFERROR(VLOOKUP($B102,'RMC info'!$A$10:$CT$351,'RMC info'!BR$1,FALSE),"")</f>
        <v>0.24922600619195046</v>
      </c>
      <c r="L102" s="120">
        <f>IFERROR(VLOOKUP($B102,'RMC info'!$A$10:$CT$351,'RMC info'!BS$1,FALSE),"")</f>
        <v>0.39164086687306504</v>
      </c>
      <c r="M102" s="120">
        <f>IFERROR(VLOOKUP($B102,'RMC info'!$A$10:$CT$351,'RMC info'!BT$1,FALSE),"")</f>
        <v>0.42355008787346221</v>
      </c>
      <c r="N102" s="120">
        <f>IFERROR(VLOOKUP($B102,'RMC info'!$A$10:$CT$351,'RMC info'!BU$1,FALSE),"")</f>
        <v>0.23725834797891038</v>
      </c>
      <c r="O102" s="120">
        <f>IFERROR(VLOOKUP($B102,'RMC info'!$A$10:$CT$351,'RMC info'!BV$1,FALSE),"")</f>
        <v>0.33919156414762741</v>
      </c>
      <c r="P102" s="120">
        <f>IFERROR(VLOOKUP($B102,'RMC info'!$A$10:$CT$351,'RMC info'!BW$1,FALSE),"")</f>
        <v>0.41426403641881637</v>
      </c>
      <c r="Q102" s="120">
        <f>IFERROR(VLOOKUP($B102,'RMC info'!$A$10:$CT$351,'RMC info'!BX$1,FALSE),"")</f>
        <v>0.20485584218512898</v>
      </c>
      <c r="R102" s="120">
        <f>IFERROR(VLOOKUP($B102,'RMC info'!$A$10:$CT$351,'RMC info'!BY$1,FALSE),"")</f>
        <v>0.38088012139605465</v>
      </c>
      <c r="S102" s="120">
        <f>IFERROR(VLOOKUP($B102,'RMC info'!$A$10:$CT$351,'RMC info'!BZ$1,FALSE),"")</f>
        <v>0.41957104557640751</v>
      </c>
      <c r="T102" s="120">
        <f>IFERROR(VLOOKUP($B102,'RMC info'!$A$10:$CT$351,'RMC info'!CA$1,FALSE),"")</f>
        <v>0.21313672922252011</v>
      </c>
      <c r="U102" s="120">
        <f>IFERROR(VLOOKUP($B102,'RMC info'!$A$10:$CT$351,'RMC info'!CB$1,FALSE),"")</f>
        <v>0.36729222520107241</v>
      </c>
    </row>
    <row r="103" spans="1:21" ht="14.4" x14ac:dyDescent="0.3">
      <c r="A103" s="43">
        <v>4</v>
      </c>
      <c r="B103" s="12" t="str">
        <f>'II. VSV'!B39</f>
        <v>Noord-Kennemerland</v>
      </c>
      <c r="C103" s="120">
        <f t="shared" si="9"/>
        <v>0.40454310089509588</v>
      </c>
      <c r="D103" s="112">
        <f t="shared" si="10"/>
        <v>0.25394973051796499</v>
      </c>
      <c r="E103" s="112">
        <f t="shared" si="11"/>
        <v>0.34150716858693908</v>
      </c>
      <c r="F103" s="295">
        <f t="shared" si="12"/>
        <v>0.37974883092899103</v>
      </c>
      <c r="G103" s="120">
        <f>IFERROR(VLOOKUP($B103,'RMC info'!$A$10:$CT$351,'RMC info'!BN$1,FALSE),"")</f>
        <v>0.3047091412742382</v>
      </c>
      <c r="H103" s="120">
        <f>IFERROR(VLOOKUP($B103,'RMC info'!$A$10:$CT$351,'RMC info'!BO$1,FALSE),"")</f>
        <v>0.31578947368421051</v>
      </c>
      <c r="I103" s="120">
        <f>IFERROR(VLOOKUP($B103,'RMC info'!$A$10:$CT$351,'RMC info'!BP$1,FALSE),"")</f>
        <v>0.37950138504155123</v>
      </c>
      <c r="J103" s="120">
        <f>IFERROR(VLOOKUP($B103,'RMC info'!$A$10:$CT$351,'RMC info'!BQ$1,FALSE),"")</f>
        <v>0.27593818984547464</v>
      </c>
      <c r="K103" s="120">
        <f>IFERROR(VLOOKUP($B103,'RMC info'!$A$10:$CT$351,'RMC info'!BR$1,FALSE),"")</f>
        <v>0.28476821192052981</v>
      </c>
      <c r="L103" s="120">
        <f>IFERROR(VLOOKUP($B103,'RMC info'!$A$10:$CT$351,'RMC info'!BS$1,FALSE),"")</f>
        <v>0.43929359823399561</v>
      </c>
      <c r="M103" s="120">
        <f>IFERROR(VLOOKUP($B103,'RMC info'!$A$10:$CT$351,'RMC info'!BT$1,FALSE),"")</f>
        <v>0.34841628959276016</v>
      </c>
      <c r="N103" s="120">
        <f>IFERROR(VLOOKUP($B103,'RMC info'!$A$10:$CT$351,'RMC info'!BU$1,FALSE),"")</f>
        <v>0.26018099547511314</v>
      </c>
      <c r="O103" s="120">
        <f>IFERROR(VLOOKUP($B103,'RMC info'!$A$10:$CT$351,'RMC info'!BV$1,FALSE),"")</f>
        <v>0.39140271493212669</v>
      </c>
      <c r="P103" s="120">
        <f>IFERROR(VLOOKUP($B103,'RMC info'!$A$10:$CT$351,'RMC info'!BW$1,FALSE),"")</f>
        <v>0.40625</v>
      </c>
      <c r="Q103" s="120">
        <f>IFERROR(VLOOKUP($B103,'RMC info'!$A$10:$CT$351,'RMC info'!BX$1,FALSE),"")</f>
        <v>0.16826923076923078</v>
      </c>
      <c r="R103" s="120">
        <f>IFERROR(VLOOKUP($B103,'RMC info'!$A$10:$CT$351,'RMC info'!BY$1,FALSE),"")</f>
        <v>0.42548076923076922</v>
      </c>
      <c r="S103" s="120">
        <f>IFERROR(VLOOKUP($B103,'RMC info'!$A$10:$CT$351,'RMC info'!BZ$1,FALSE),"")</f>
        <v>0.37222222222222223</v>
      </c>
      <c r="T103" s="120">
        <f>IFERROR(VLOOKUP($B103,'RMC info'!$A$10:$CT$351,'RMC info'!CA$1,FALSE),"")</f>
        <v>0.24074074074074073</v>
      </c>
      <c r="U103" s="120">
        <f>IFERROR(VLOOKUP($B103,'RMC info'!$A$10:$CT$351,'RMC info'!CB$1,FALSE),"")</f>
        <v>0.38703703703703701</v>
      </c>
    </row>
    <row r="104" spans="1:21" ht="14.4" x14ac:dyDescent="0.3">
      <c r="A104" s="43">
        <v>5</v>
      </c>
      <c r="B104" s="12" t="str">
        <f>'II. VSV'!B40</f>
        <v>OosterscheldeRegio</v>
      </c>
      <c r="C104" s="120">
        <f t="shared" si="9"/>
        <v>0.34774669630433186</v>
      </c>
      <c r="D104" s="112">
        <f t="shared" si="10"/>
        <v>0.22990575103724406</v>
      </c>
      <c r="E104" s="112">
        <f t="shared" si="11"/>
        <v>0.42234755265842405</v>
      </c>
      <c r="F104" s="295">
        <f t="shared" si="12"/>
        <v>0.37974883092899103</v>
      </c>
      <c r="G104" s="120">
        <f>IFERROR(VLOOKUP($B104,'RMC info'!$A$10:$CT$351,'RMC info'!BN$1,FALSE),"")</f>
        <v>0.37185929648241206</v>
      </c>
      <c r="H104" s="120">
        <f>IFERROR(VLOOKUP($B104,'RMC info'!$A$10:$CT$351,'RMC info'!BO$1,FALSE),"")</f>
        <v>0.26633165829145727</v>
      </c>
      <c r="I104" s="120">
        <f>IFERROR(VLOOKUP($B104,'RMC info'!$A$10:$CT$351,'RMC info'!BP$1,FALSE),"")</f>
        <v>0.36180904522613067</v>
      </c>
      <c r="J104" s="120">
        <f>IFERROR(VLOOKUP($B104,'RMC info'!$A$10:$CT$351,'RMC info'!BQ$1,FALSE),"")</f>
        <v>0.4375</v>
      </c>
      <c r="K104" s="120">
        <f>IFERROR(VLOOKUP($B104,'RMC info'!$A$10:$CT$351,'RMC info'!BR$1,FALSE),"")</f>
        <v>0.22916666666666666</v>
      </c>
      <c r="L104" s="120">
        <f>IFERROR(VLOOKUP($B104,'RMC info'!$A$10:$CT$351,'RMC info'!BS$1,FALSE),"")</f>
        <v>0.33333333333333331</v>
      </c>
      <c r="M104" s="120">
        <f>IFERROR(VLOOKUP($B104,'RMC info'!$A$10:$CT$351,'RMC info'!BT$1,FALSE),"")</f>
        <v>0.39593908629441626</v>
      </c>
      <c r="N104" s="120">
        <f>IFERROR(VLOOKUP($B104,'RMC info'!$A$10:$CT$351,'RMC info'!BU$1,FALSE),"")</f>
        <v>0.29949238578680204</v>
      </c>
      <c r="O104" s="120">
        <f>IFERROR(VLOOKUP($B104,'RMC info'!$A$10:$CT$351,'RMC info'!BV$1,FALSE),"")</f>
        <v>0.30456852791878175</v>
      </c>
      <c r="P104" s="120">
        <f>IFERROR(VLOOKUP($B104,'RMC info'!$A$10:$CT$351,'RMC info'!BW$1,FALSE),"")</f>
        <v>0.45320197044334976</v>
      </c>
      <c r="Q104" s="120">
        <f>IFERROR(VLOOKUP($B104,'RMC info'!$A$10:$CT$351,'RMC info'!BX$1,FALSE),"")</f>
        <v>0.16748768472906403</v>
      </c>
      <c r="R104" s="120">
        <f>IFERROR(VLOOKUP($B104,'RMC info'!$A$10:$CT$351,'RMC info'!BY$1,FALSE),"")</f>
        <v>0.37931034482758619</v>
      </c>
      <c r="S104" s="120">
        <f>IFERROR(VLOOKUP($B104,'RMC info'!$A$10:$CT$351,'RMC info'!BZ$1,FALSE),"")</f>
        <v>0.45323741007194246</v>
      </c>
      <c r="T104" s="120">
        <f>IFERROR(VLOOKUP($B104,'RMC info'!$A$10:$CT$351,'RMC info'!CA$1,FALSE),"")</f>
        <v>0.18705035971223022</v>
      </c>
      <c r="U104" s="120">
        <f>IFERROR(VLOOKUP($B104,'RMC info'!$A$10:$CT$351,'RMC info'!CB$1,FALSE),"")</f>
        <v>0.35971223021582732</v>
      </c>
    </row>
    <row r="105" spans="1:21" ht="14.4" x14ac:dyDescent="0.3">
      <c r="A105" s="43">
        <v>6</v>
      </c>
      <c r="B105" s="12" t="str">
        <f>'II. VSV'!B41</f>
        <v>Zuid-Holland-Oost</v>
      </c>
      <c r="C105" s="120">
        <f t="shared" si="9"/>
        <v>0.37654909852564789</v>
      </c>
      <c r="D105" s="112">
        <f t="shared" si="10"/>
        <v>0.22852541863543646</v>
      </c>
      <c r="E105" s="112">
        <f t="shared" si="11"/>
        <v>0.39492548283891565</v>
      </c>
      <c r="F105" s="295">
        <f t="shared" si="12"/>
        <v>0.37974883092899103</v>
      </c>
      <c r="G105" s="120">
        <f>IFERROR(VLOOKUP($B105,'RMC info'!$A$10:$CT$351,'RMC info'!BN$1,FALSE),"")</f>
        <v>0.39043824701195218</v>
      </c>
      <c r="H105" s="120">
        <f>IFERROR(VLOOKUP($B105,'RMC info'!$A$10:$CT$351,'RMC info'!BO$1,FALSE),"")</f>
        <v>0.25099601593625498</v>
      </c>
      <c r="I105" s="120">
        <f>IFERROR(VLOOKUP($B105,'RMC info'!$A$10:$CT$351,'RMC info'!BP$1,FALSE),"")</f>
        <v>0.35856573705179284</v>
      </c>
      <c r="J105" s="120">
        <f>IFERROR(VLOOKUP($B105,'RMC info'!$A$10:$CT$351,'RMC info'!BQ$1,FALSE),"")</f>
        <v>0.38584070796460179</v>
      </c>
      <c r="K105" s="120">
        <f>IFERROR(VLOOKUP($B105,'RMC info'!$A$10:$CT$351,'RMC info'!BR$1,FALSE),"")</f>
        <v>0.24955752212389382</v>
      </c>
      <c r="L105" s="120">
        <f>IFERROR(VLOOKUP($B105,'RMC info'!$A$10:$CT$351,'RMC info'!BS$1,FALSE),"")</f>
        <v>0.36460176991150445</v>
      </c>
      <c r="M105" s="120">
        <f>IFERROR(VLOOKUP($B105,'RMC info'!$A$10:$CT$351,'RMC info'!BT$1,FALSE),"")</f>
        <v>0.43123543123543123</v>
      </c>
      <c r="N105" s="120">
        <f>IFERROR(VLOOKUP($B105,'RMC info'!$A$10:$CT$351,'RMC info'!BU$1,FALSE),"")</f>
        <v>0.20279720279720279</v>
      </c>
      <c r="O105" s="120">
        <f>IFERROR(VLOOKUP($B105,'RMC info'!$A$10:$CT$351,'RMC info'!BV$1,FALSE),"")</f>
        <v>0.36596736596736595</v>
      </c>
      <c r="P105" s="120">
        <f>IFERROR(VLOOKUP($B105,'RMC info'!$A$10:$CT$351,'RMC info'!BW$1,FALSE),"")</f>
        <v>0.38416988416988418</v>
      </c>
      <c r="Q105" s="120">
        <f>IFERROR(VLOOKUP($B105,'RMC info'!$A$10:$CT$351,'RMC info'!BX$1,FALSE),"")</f>
        <v>0.2335907335907336</v>
      </c>
      <c r="R105" s="120">
        <f>IFERROR(VLOOKUP($B105,'RMC info'!$A$10:$CT$351,'RMC info'!BY$1,FALSE),"")</f>
        <v>0.38223938223938225</v>
      </c>
      <c r="S105" s="120">
        <f>IFERROR(VLOOKUP($B105,'RMC info'!$A$10:$CT$351,'RMC info'!BZ$1,FALSE),"")</f>
        <v>0.38294314381270905</v>
      </c>
      <c r="T105" s="120">
        <f>IFERROR(VLOOKUP($B105,'RMC info'!$A$10:$CT$351,'RMC info'!CA$1,FALSE),"")</f>
        <v>0.20568561872909699</v>
      </c>
      <c r="U105" s="120">
        <f>IFERROR(VLOOKUP($B105,'RMC info'!$A$10:$CT$351,'RMC info'!CB$1,FALSE),"")</f>
        <v>0.41137123745819398</v>
      </c>
    </row>
    <row r="106" spans="1:21" ht="14.4" x14ac:dyDescent="0.3">
      <c r="A106" s="43">
        <v>7</v>
      </c>
      <c r="B106" s="12" t="str">
        <f>'II. VSV'!B42</f>
        <v/>
      </c>
      <c r="C106" s="120" t="str">
        <f t="shared" si="9"/>
        <v/>
      </c>
      <c r="D106" s="112" t="str">
        <f t="shared" si="10"/>
        <v/>
      </c>
      <c r="E106" s="112" t="str">
        <f t="shared" si="11"/>
        <v/>
      </c>
      <c r="F106" s="295">
        <f t="shared" si="12"/>
        <v>0.37974883092899103</v>
      </c>
      <c r="G106" s="120" t="str">
        <f>IFERROR(VLOOKUP($B106,'RMC info'!$A$10:$CT$351,'RMC info'!BN$1,FALSE),"")</f>
        <v/>
      </c>
      <c r="H106" s="120" t="str">
        <f>IFERROR(VLOOKUP($B106,'RMC info'!$A$10:$CT$351,'RMC info'!BO$1,FALSE),"")</f>
        <v/>
      </c>
      <c r="I106" s="120" t="str">
        <f>IFERROR(VLOOKUP($B106,'RMC info'!$A$10:$CT$351,'RMC info'!BP$1,FALSE),"")</f>
        <v/>
      </c>
      <c r="J106" s="120" t="str">
        <f>IFERROR(VLOOKUP($B106,'RMC info'!$A$10:$CT$351,'RMC info'!BQ$1,FALSE),"")</f>
        <v/>
      </c>
      <c r="K106" s="120" t="str">
        <f>IFERROR(VLOOKUP($B106,'RMC info'!$A$10:$CT$351,'RMC info'!BR$1,FALSE),"")</f>
        <v/>
      </c>
      <c r="L106" s="120" t="str">
        <f>IFERROR(VLOOKUP($B106,'RMC info'!$A$10:$CT$351,'RMC info'!BS$1,FALSE),"")</f>
        <v/>
      </c>
      <c r="M106" s="120" t="str">
        <f>IFERROR(VLOOKUP($B106,'RMC info'!$A$10:$CT$351,'RMC info'!BT$1,FALSE),"")</f>
        <v/>
      </c>
      <c r="N106" s="120" t="str">
        <f>IFERROR(VLOOKUP($B106,'RMC info'!$A$10:$CT$351,'RMC info'!BU$1,FALSE),"")</f>
        <v/>
      </c>
      <c r="O106" s="120" t="str">
        <f>IFERROR(VLOOKUP($B106,'RMC info'!$A$10:$CT$351,'RMC info'!BV$1,FALSE),"")</f>
        <v/>
      </c>
      <c r="P106" s="120" t="str">
        <f>IFERROR(VLOOKUP($B106,'RMC info'!$A$10:$CT$351,'RMC info'!BW$1,FALSE),"")</f>
        <v/>
      </c>
      <c r="Q106" s="120" t="str">
        <f>IFERROR(VLOOKUP($B106,'RMC info'!$A$10:$CT$351,'RMC info'!BX$1,FALSE),"")</f>
        <v/>
      </c>
      <c r="R106" s="120" t="str">
        <f>IFERROR(VLOOKUP($B106,'RMC info'!$A$10:$CT$351,'RMC info'!BY$1,FALSE),"")</f>
        <v/>
      </c>
      <c r="S106" s="120" t="str">
        <f>IFERROR(VLOOKUP($B106,'RMC info'!$A$10:$CT$351,'RMC info'!BZ$1,FALSE),"")</f>
        <v/>
      </c>
      <c r="T106" s="120" t="str">
        <f>IFERROR(VLOOKUP($B106,'RMC info'!$A$10:$CT$351,'RMC info'!CA$1,FALSE),"")</f>
        <v/>
      </c>
      <c r="U106" s="120" t="str">
        <f>IFERROR(VLOOKUP($B106,'RMC info'!$A$10:$CT$351,'RMC info'!CB$1,FALSE),"")</f>
        <v/>
      </c>
    </row>
    <row r="107" spans="1:21" ht="14.4" x14ac:dyDescent="0.3">
      <c r="A107" s="43">
        <v>8</v>
      </c>
      <c r="B107" s="12" t="str">
        <f>'II. VSV'!B43</f>
        <v/>
      </c>
      <c r="C107" s="120" t="str">
        <f t="shared" si="9"/>
        <v/>
      </c>
      <c r="D107" s="112" t="str">
        <f t="shared" si="10"/>
        <v/>
      </c>
      <c r="E107" s="112" t="str">
        <f t="shared" si="11"/>
        <v/>
      </c>
      <c r="F107" s="295">
        <f t="shared" si="12"/>
        <v>0.37974883092899103</v>
      </c>
      <c r="G107" s="120" t="str">
        <f>IFERROR(VLOOKUP($B107,'RMC info'!$A$10:$CT$351,'RMC info'!BN$1,FALSE),"")</f>
        <v/>
      </c>
      <c r="H107" s="120" t="str">
        <f>IFERROR(VLOOKUP($B107,'RMC info'!$A$10:$CT$351,'RMC info'!BO$1,FALSE),"")</f>
        <v/>
      </c>
      <c r="I107" s="120" t="str">
        <f>IFERROR(VLOOKUP($B107,'RMC info'!$A$10:$CT$351,'RMC info'!BP$1,FALSE),"")</f>
        <v/>
      </c>
      <c r="J107" s="120" t="str">
        <f>IFERROR(VLOOKUP($B107,'RMC info'!$A$10:$CT$351,'RMC info'!BQ$1,FALSE),"")</f>
        <v/>
      </c>
      <c r="K107" s="120" t="str">
        <f>IFERROR(VLOOKUP($B107,'RMC info'!$A$10:$CT$351,'RMC info'!BR$1,FALSE),"")</f>
        <v/>
      </c>
      <c r="L107" s="120" t="str">
        <f>IFERROR(VLOOKUP($B107,'RMC info'!$A$10:$CT$351,'RMC info'!BS$1,FALSE),"")</f>
        <v/>
      </c>
      <c r="M107" s="120" t="str">
        <f>IFERROR(VLOOKUP($B107,'RMC info'!$A$10:$CT$351,'RMC info'!BT$1,FALSE),"")</f>
        <v/>
      </c>
      <c r="N107" s="120" t="str">
        <f>IFERROR(VLOOKUP($B107,'RMC info'!$A$10:$CT$351,'RMC info'!BU$1,FALSE),"")</f>
        <v/>
      </c>
      <c r="O107" s="120" t="str">
        <f>IFERROR(VLOOKUP($B107,'RMC info'!$A$10:$CT$351,'RMC info'!BV$1,FALSE),"")</f>
        <v/>
      </c>
      <c r="P107" s="120" t="str">
        <f>IFERROR(VLOOKUP($B107,'RMC info'!$A$10:$CT$351,'RMC info'!BW$1,FALSE),"")</f>
        <v/>
      </c>
      <c r="Q107" s="120" t="str">
        <f>IFERROR(VLOOKUP($B107,'RMC info'!$A$10:$CT$351,'RMC info'!BX$1,FALSE),"")</f>
        <v/>
      </c>
      <c r="R107" s="120" t="str">
        <f>IFERROR(VLOOKUP($B107,'RMC info'!$A$10:$CT$351,'RMC info'!BY$1,FALSE),"")</f>
        <v/>
      </c>
      <c r="S107" s="120" t="str">
        <f>IFERROR(VLOOKUP($B107,'RMC info'!$A$10:$CT$351,'RMC info'!BZ$1,FALSE),"")</f>
        <v/>
      </c>
      <c r="T107" s="120" t="str">
        <f>IFERROR(VLOOKUP($B107,'RMC info'!$A$10:$CT$351,'RMC info'!CA$1,FALSE),"")</f>
        <v/>
      </c>
      <c r="U107" s="120" t="str">
        <f>IFERROR(VLOOKUP($B107,'RMC info'!$A$10:$CT$351,'RMC info'!CB$1,FALSE),"")</f>
        <v/>
      </c>
    </row>
    <row r="108" spans="1:21" ht="14.4" x14ac:dyDescent="0.3">
      <c r="A108" s="43">
        <v>9</v>
      </c>
      <c r="B108" s="12" t="str">
        <f>'II. VSV'!B44</f>
        <v/>
      </c>
      <c r="C108" s="120" t="str">
        <f t="shared" si="9"/>
        <v/>
      </c>
      <c r="D108" s="112" t="str">
        <f t="shared" si="10"/>
        <v/>
      </c>
      <c r="E108" s="112" t="str">
        <f t="shared" si="11"/>
        <v/>
      </c>
      <c r="F108" s="295">
        <f t="shared" si="12"/>
        <v>0.37974883092899103</v>
      </c>
      <c r="G108" s="120" t="str">
        <f>IFERROR(VLOOKUP($B108,'RMC info'!$A$10:$CT$351,'RMC info'!BN$1,FALSE),"")</f>
        <v/>
      </c>
      <c r="H108" s="120" t="str">
        <f>IFERROR(VLOOKUP($B108,'RMC info'!$A$10:$CT$351,'RMC info'!BO$1,FALSE),"")</f>
        <v/>
      </c>
      <c r="I108" s="120" t="str">
        <f>IFERROR(VLOOKUP($B108,'RMC info'!$A$10:$CT$351,'RMC info'!BP$1,FALSE),"")</f>
        <v/>
      </c>
      <c r="J108" s="120" t="str">
        <f>IFERROR(VLOOKUP($B108,'RMC info'!$A$10:$CT$351,'RMC info'!BQ$1,FALSE),"")</f>
        <v/>
      </c>
      <c r="K108" s="120" t="str">
        <f>IFERROR(VLOOKUP($B108,'RMC info'!$A$10:$CT$351,'RMC info'!BR$1,FALSE),"")</f>
        <v/>
      </c>
      <c r="L108" s="120" t="str">
        <f>IFERROR(VLOOKUP($B108,'RMC info'!$A$10:$CT$351,'RMC info'!BS$1,FALSE),"")</f>
        <v/>
      </c>
      <c r="M108" s="120" t="str">
        <f>IFERROR(VLOOKUP($B108,'RMC info'!$A$10:$CT$351,'RMC info'!BT$1,FALSE),"")</f>
        <v/>
      </c>
      <c r="N108" s="120" t="str">
        <f>IFERROR(VLOOKUP($B108,'RMC info'!$A$10:$CT$351,'RMC info'!BU$1,FALSE),"")</f>
        <v/>
      </c>
      <c r="O108" s="120" t="str">
        <f>IFERROR(VLOOKUP($B108,'RMC info'!$A$10:$CT$351,'RMC info'!BV$1,FALSE),"")</f>
        <v/>
      </c>
      <c r="P108" s="120" t="str">
        <f>IFERROR(VLOOKUP($B108,'RMC info'!$A$10:$CT$351,'RMC info'!BW$1,FALSE),"")</f>
        <v/>
      </c>
      <c r="Q108" s="120" t="str">
        <f>IFERROR(VLOOKUP($B108,'RMC info'!$A$10:$CT$351,'RMC info'!BX$1,FALSE),"")</f>
        <v/>
      </c>
      <c r="R108" s="120" t="str">
        <f>IFERROR(VLOOKUP($B108,'RMC info'!$A$10:$CT$351,'RMC info'!BY$1,FALSE),"")</f>
        <v/>
      </c>
      <c r="S108" s="120" t="str">
        <f>IFERROR(VLOOKUP($B108,'RMC info'!$A$10:$CT$351,'RMC info'!BZ$1,FALSE),"")</f>
        <v/>
      </c>
      <c r="T108" s="120" t="str">
        <f>IFERROR(VLOOKUP($B108,'RMC info'!$A$10:$CT$351,'RMC info'!CA$1,FALSE),"")</f>
        <v/>
      </c>
      <c r="U108" s="120" t="str">
        <f>IFERROR(VLOOKUP($B108,'RMC info'!$A$10:$CT$351,'RMC info'!CB$1,FALSE),"")</f>
        <v/>
      </c>
    </row>
    <row r="109" spans="1:21" ht="14.4" x14ac:dyDescent="0.3">
      <c r="A109" s="43">
        <v>10</v>
      </c>
      <c r="B109" s="12" t="str">
        <f>'II. VSV'!B45</f>
        <v/>
      </c>
      <c r="C109" s="120" t="str">
        <f t="shared" si="9"/>
        <v/>
      </c>
      <c r="D109" s="112" t="str">
        <f t="shared" si="10"/>
        <v/>
      </c>
      <c r="E109" s="112" t="str">
        <f t="shared" si="11"/>
        <v/>
      </c>
      <c r="F109" s="295">
        <f t="shared" si="12"/>
        <v>0.37974883092899103</v>
      </c>
      <c r="G109" s="120" t="str">
        <f>IFERROR(VLOOKUP($B109,'RMC info'!$A$10:$CT$351,'RMC info'!BN$1,FALSE),"")</f>
        <v/>
      </c>
      <c r="H109" s="120" t="str">
        <f>IFERROR(VLOOKUP($B109,'RMC info'!$A$10:$CT$351,'RMC info'!BO$1,FALSE),"")</f>
        <v/>
      </c>
      <c r="I109" s="120" t="str">
        <f>IFERROR(VLOOKUP($B109,'RMC info'!$A$10:$CT$351,'RMC info'!BP$1,FALSE),"")</f>
        <v/>
      </c>
      <c r="J109" s="120" t="str">
        <f>IFERROR(VLOOKUP($B109,'RMC info'!$A$10:$CT$351,'RMC info'!BQ$1,FALSE),"")</f>
        <v/>
      </c>
      <c r="K109" s="120" t="str">
        <f>IFERROR(VLOOKUP($B109,'RMC info'!$A$10:$CT$351,'RMC info'!BR$1,FALSE),"")</f>
        <v/>
      </c>
      <c r="L109" s="120" t="str">
        <f>IFERROR(VLOOKUP($B109,'RMC info'!$A$10:$CT$351,'RMC info'!BS$1,FALSE),"")</f>
        <v/>
      </c>
      <c r="M109" s="120" t="str">
        <f>IFERROR(VLOOKUP($B109,'RMC info'!$A$10:$CT$351,'RMC info'!BT$1,FALSE),"")</f>
        <v/>
      </c>
      <c r="N109" s="120" t="str">
        <f>IFERROR(VLOOKUP($B109,'RMC info'!$A$10:$CT$351,'RMC info'!BU$1,FALSE),"")</f>
        <v/>
      </c>
      <c r="O109" s="120" t="str">
        <f>IFERROR(VLOOKUP($B109,'RMC info'!$A$10:$CT$351,'RMC info'!BV$1,FALSE),"")</f>
        <v/>
      </c>
      <c r="P109" s="120" t="str">
        <f>IFERROR(VLOOKUP($B109,'RMC info'!$A$10:$CT$351,'RMC info'!BW$1,FALSE),"")</f>
        <v/>
      </c>
      <c r="Q109" s="120" t="str">
        <f>IFERROR(VLOOKUP($B109,'RMC info'!$A$10:$CT$351,'RMC info'!BX$1,FALSE),"")</f>
        <v/>
      </c>
      <c r="R109" s="120" t="str">
        <f>IFERROR(VLOOKUP($B109,'RMC info'!$A$10:$CT$351,'RMC info'!BY$1,FALSE),"")</f>
        <v/>
      </c>
      <c r="S109" s="120" t="str">
        <f>IFERROR(VLOOKUP($B109,'RMC info'!$A$10:$CT$351,'RMC info'!BZ$1,FALSE),"")</f>
        <v/>
      </c>
      <c r="T109" s="120" t="str">
        <f>IFERROR(VLOOKUP($B109,'RMC info'!$A$10:$CT$351,'RMC info'!CA$1,FALSE),"")</f>
        <v/>
      </c>
      <c r="U109" s="120" t="str">
        <f>IFERROR(VLOOKUP($B109,'RMC info'!$A$10:$CT$351,'RMC info'!CB$1,FALSE),"")</f>
        <v/>
      </c>
    </row>
    <row r="110" spans="1:21" x14ac:dyDescent="0.25">
      <c r="A110" s="45"/>
      <c r="B110" s="222" t="s">
        <v>692</v>
      </c>
      <c r="C110" s="291">
        <f>AVERAGE(C99:C109)</f>
        <v>0.38138915587537142</v>
      </c>
      <c r="D110" s="291">
        <f t="shared" ref="D110" si="13">AVERAGE(D99:D109)</f>
        <v>0.23532002723200351</v>
      </c>
      <c r="E110" s="291">
        <f t="shared" ref="E110" si="14">AVERAGE(E99:E109)</f>
        <v>0.38329081689262512</v>
      </c>
      <c r="G110" s="120" t="str">
        <f>IFERROR(VLOOKUP($B110,'gemeenten info'!$A$9:$CT$350,'gemeenten info'!BN$1,FALSE),"")</f>
        <v/>
      </c>
      <c r="H110" s="120" t="str">
        <f>IFERROR(VLOOKUP($B110,'gemeenten info'!$A$9:$CT$350,'gemeenten info'!BO$1,FALSE),"")</f>
        <v/>
      </c>
      <c r="I110" s="120" t="str">
        <f>IFERROR(VLOOKUP($B110,'gemeenten info'!$A$9:$CT$350,'gemeenten info'!BP$1,FALSE),"")</f>
        <v/>
      </c>
      <c r="J110" s="120" t="str">
        <f>IFERROR(VLOOKUP($B110,'gemeenten info'!$A$9:$CT$350,'gemeenten info'!BQ$1,FALSE),"")</f>
        <v/>
      </c>
      <c r="K110" s="120" t="str">
        <f>IFERROR(VLOOKUP($B110,'gemeenten info'!$A$9:$CT$350,'gemeenten info'!BR$1,FALSE),"")</f>
        <v/>
      </c>
      <c r="L110" s="120" t="str">
        <f>IFERROR(VLOOKUP($B110,'gemeenten info'!$A$9:$CT$350,'gemeenten info'!BS$1,FALSE),"")</f>
        <v/>
      </c>
      <c r="M110" s="120" t="str">
        <f>IFERROR(VLOOKUP($B110,'gemeenten info'!$A$9:$CT$350,'gemeenten info'!BT$1,FALSE),"")</f>
        <v/>
      </c>
      <c r="N110" s="120" t="str">
        <f>IFERROR(VLOOKUP($B110,'gemeenten info'!$A$9:$CT$350,'gemeenten info'!BU$1,FALSE),"")</f>
        <v/>
      </c>
      <c r="O110" s="120" t="str">
        <f>IFERROR(VLOOKUP($B110,'gemeenten info'!$A$9:$CT$350,'gemeenten info'!BV$1,FALSE),"")</f>
        <v/>
      </c>
      <c r="P110" s="120" t="str">
        <f>IFERROR(VLOOKUP($B110,'gemeenten info'!$A$9:$CT$350,'gemeenten info'!BW$1,FALSE),"")</f>
        <v/>
      </c>
      <c r="Q110" s="120" t="str">
        <f>IFERROR(VLOOKUP($B110,'gemeenten info'!$A$9:$CT$350,'gemeenten info'!BX$1,FALSE),"")</f>
        <v/>
      </c>
      <c r="R110" s="120" t="str">
        <f>IFERROR(VLOOKUP($B110,'gemeenten info'!$A$9:$CT$350,'gemeenten info'!BY$1,FALSE),"")</f>
        <v/>
      </c>
    </row>
    <row r="111" spans="1:21" x14ac:dyDescent="0.25">
      <c r="B111" s="10" t="s">
        <v>693</v>
      </c>
      <c r="C111" s="292">
        <f>C34</f>
        <v>0.37974883092899103</v>
      </c>
      <c r="D111" s="292">
        <f t="shared" ref="D111:E111" si="15">D34</f>
        <v>0.23396018333565355</v>
      </c>
      <c r="E111" s="292">
        <f t="shared" si="15"/>
        <v>0.38629098573535542</v>
      </c>
      <c r="G111" s="120" t="str">
        <f>IFERROR(VLOOKUP($B111,'gemeenten info'!$A$9:$CT$350,'gemeenten info'!BN$1,FALSE),"")</f>
        <v/>
      </c>
      <c r="H111" s="120" t="str">
        <f>IFERROR(VLOOKUP($B111,'gemeenten info'!$A$9:$CT$350,'gemeenten info'!BO$1,FALSE),"")</f>
        <v/>
      </c>
      <c r="I111" s="120" t="str">
        <f>IFERROR(VLOOKUP($B111,'gemeenten info'!$A$9:$CT$350,'gemeenten info'!BP$1,FALSE),"")</f>
        <v/>
      </c>
      <c r="J111" s="120" t="str">
        <f>IFERROR(VLOOKUP($B111,'gemeenten info'!$A$9:$CT$350,'gemeenten info'!BQ$1,FALSE),"")</f>
        <v/>
      </c>
      <c r="K111" s="120" t="str">
        <f>IFERROR(VLOOKUP($B111,'gemeenten info'!$A$9:$CT$350,'gemeenten info'!BR$1,FALSE),"")</f>
        <v/>
      </c>
      <c r="L111" s="120" t="str">
        <f>IFERROR(VLOOKUP($B111,'gemeenten info'!$A$9:$CT$350,'gemeenten info'!BS$1,FALSE),"")</f>
        <v/>
      </c>
      <c r="M111" s="120" t="str">
        <f>IFERROR(VLOOKUP($B111,'gemeenten info'!$A$9:$CT$350,'gemeenten info'!BT$1,FALSE),"")</f>
        <v/>
      </c>
      <c r="N111" s="120" t="str">
        <f>IFERROR(VLOOKUP($B111,'gemeenten info'!$A$9:$CT$350,'gemeenten info'!BU$1,FALSE),"")</f>
        <v/>
      </c>
      <c r="O111" s="120" t="str">
        <f>IFERROR(VLOOKUP($B111,'gemeenten info'!$A$9:$CT$350,'gemeenten info'!BV$1,FALSE),"")</f>
        <v/>
      </c>
      <c r="P111" s="120" t="str">
        <f>IFERROR(VLOOKUP($B111,'gemeenten info'!$A$9:$CT$350,'gemeenten info'!BW$1,FALSE),"")</f>
        <v/>
      </c>
      <c r="Q111" s="120" t="str">
        <f>IFERROR(VLOOKUP($B111,'gemeenten info'!$A$9:$CT$350,'gemeenten info'!BX$1,FALSE),"")</f>
        <v/>
      </c>
      <c r="R111" s="120" t="str">
        <f>IFERROR(VLOOKUP($B111,'gemeenten info'!$A$9:$CT$350,'gemeenten info'!BY$1,FALSE),"")</f>
        <v/>
      </c>
    </row>
    <row r="138" spans="1:21" s="158" customFormat="1" x14ac:dyDescent="0.25">
      <c r="A138" s="158" t="s">
        <v>697</v>
      </c>
      <c r="B138" s="158" t="s">
        <v>784</v>
      </c>
    </row>
    <row r="139" spans="1:21" x14ac:dyDescent="0.25">
      <c r="B139" s="604" t="s">
        <v>646</v>
      </c>
    </row>
    <row r="142" spans="1:21" x14ac:dyDescent="0.25">
      <c r="G142" s="204" t="s">
        <v>592</v>
      </c>
      <c r="H142" s="204"/>
      <c r="I142" s="205"/>
      <c r="J142" s="204" t="s">
        <v>593</v>
      </c>
      <c r="K142" s="205"/>
      <c r="L142" s="205"/>
      <c r="M142" s="204" t="s">
        <v>594</v>
      </c>
      <c r="N142" s="205"/>
      <c r="O142" s="205"/>
      <c r="P142" s="204" t="s">
        <v>595</v>
      </c>
      <c r="Q142" s="205"/>
      <c r="R142" s="205"/>
      <c r="S142" s="340" t="s">
        <v>596</v>
      </c>
      <c r="T142" s="205"/>
      <c r="U142" s="205"/>
    </row>
    <row r="143" spans="1:21" ht="15.6" x14ac:dyDescent="0.3">
      <c r="A143" s="10"/>
      <c r="B143" s="10"/>
      <c r="C143" s="10" t="s">
        <v>779</v>
      </c>
      <c r="D143" s="10" t="s">
        <v>780</v>
      </c>
      <c r="E143" s="10" t="s">
        <v>781</v>
      </c>
      <c r="F143" s="294" t="s">
        <v>692</v>
      </c>
      <c r="G143" s="168" t="s">
        <v>525</v>
      </c>
      <c r="H143" s="168" t="s">
        <v>526</v>
      </c>
      <c r="I143" s="168" t="s">
        <v>527</v>
      </c>
      <c r="J143" s="168" t="s">
        <v>525</v>
      </c>
      <c r="K143" s="168" t="s">
        <v>526</v>
      </c>
      <c r="L143" s="168" t="s">
        <v>527</v>
      </c>
      <c r="M143" s="168" t="s">
        <v>525</v>
      </c>
      <c r="N143" s="168" t="s">
        <v>526</v>
      </c>
      <c r="O143" s="168" t="s">
        <v>527</v>
      </c>
      <c r="P143" s="168" t="s">
        <v>525</v>
      </c>
      <c r="Q143" s="168" t="s">
        <v>526</v>
      </c>
      <c r="R143" s="168" t="s">
        <v>527</v>
      </c>
      <c r="S143" s="168" t="s">
        <v>525</v>
      </c>
      <c r="T143" s="168" t="s">
        <v>526</v>
      </c>
      <c r="U143" s="168" t="s">
        <v>527</v>
      </c>
    </row>
    <row r="144" spans="1:21" ht="14.4" x14ac:dyDescent="0.3">
      <c r="A144" s="43">
        <v>1</v>
      </c>
      <c r="B144" s="12" t="str">
        <f>'II. VSV t.o.v. Problematiek'!B6</f>
        <v>Bernheze</v>
      </c>
      <c r="C144" s="120">
        <f>IFERROR(AVERAGE(I144,L144,O144,R144,U144),"")</f>
        <v>0.34238281317178509</v>
      </c>
      <c r="D144" s="112">
        <f>IFERROR(AVERAGE(H144,K144,N144,Q144,T144),"")</f>
        <v>0.24867385117663207</v>
      </c>
      <c r="E144" s="112">
        <f>IFERROR(1-C144-D144,"")</f>
        <v>0.40894333565158281</v>
      </c>
      <c r="F144" s="295">
        <f>C165</f>
        <v>0.40248098761752493</v>
      </c>
      <c r="G144" s="120">
        <f>IFERROR(VLOOKUP($B144,'gemeenten info'!$A$9:$CT$350,'gemeenten info'!BN$1,FALSE),"")</f>
        <v>0.625</v>
      </c>
      <c r="H144" s="120">
        <f>IFERROR(VLOOKUP($B144,'gemeenten info'!$A$9:$CT$350,'gemeenten info'!BO$1,FALSE),"")</f>
        <v>0.25</v>
      </c>
      <c r="I144" s="120">
        <f>IFERROR(VLOOKUP($B144,'gemeenten info'!$A$9:$CT$350,'gemeenten info'!BP$1,FALSE),"")</f>
        <v>0.125</v>
      </c>
      <c r="J144" s="120">
        <f>IFERROR(VLOOKUP($B144,'gemeenten info'!$A$9:$CT$350,'gemeenten info'!BQ$1,FALSE),"")</f>
        <v>0.32258064516129031</v>
      </c>
      <c r="K144" s="120">
        <f>IFERROR(VLOOKUP($B144,'gemeenten info'!$A$9:$CT$350,'gemeenten info'!BR$1,FALSE),"")</f>
        <v>0.19354838709677419</v>
      </c>
      <c r="L144" s="120">
        <f>IFERROR(VLOOKUP($B144,'gemeenten info'!$A$9:$CT$350,'gemeenten info'!BS$1,FALSE),"")</f>
        <v>0.4838709677419355</v>
      </c>
      <c r="M144" s="120">
        <f>IFERROR(VLOOKUP($B144,'gemeenten info'!$A$9:$CT$350,'gemeenten info'!BT$1,FALSE),"")</f>
        <v>0.51515151515151514</v>
      </c>
      <c r="N144" s="120">
        <f>IFERROR(VLOOKUP($B144,'gemeenten info'!$A$9:$CT$350,'gemeenten info'!BU$1,FALSE),"")</f>
        <v>0.27272727272727271</v>
      </c>
      <c r="O144" s="120">
        <f>IFERROR(VLOOKUP($B144,'gemeenten info'!$A$9:$CT$350,'gemeenten info'!BV$1,FALSE),"")</f>
        <v>0.21212121212121213</v>
      </c>
      <c r="P144" s="120">
        <f>IFERROR(VLOOKUP($B144,'gemeenten info'!$A$9:$CT$350,'gemeenten info'!BW$1,FALSE),"")</f>
        <v>0.27586206896551724</v>
      </c>
      <c r="Q144" s="120">
        <f>IFERROR(VLOOKUP($B144,'gemeenten info'!$A$9:$CT$350,'gemeenten info'!BX$1,FALSE),"")</f>
        <v>0.2413793103448276</v>
      </c>
      <c r="R144" s="120">
        <f>IFERROR(VLOOKUP($B144,'gemeenten info'!$A$9:$CT$350,'gemeenten info'!BY$1,FALSE),"")</f>
        <v>0.48275862068965519</v>
      </c>
      <c r="S144" s="120">
        <f>IFERROR(VLOOKUP($B144,'gemeenten info'!$A$9:$CT$350,'gemeenten info'!BZ$1,FALSE),"")</f>
        <v>0.30612244897959184</v>
      </c>
      <c r="T144" s="120">
        <f>IFERROR(VLOOKUP($B144,'gemeenten info'!$A$9:$CT$350,'gemeenten info'!CA$1,FALSE),"")</f>
        <v>0.2857142857142857</v>
      </c>
      <c r="U144" s="120">
        <f>IFERROR(VLOOKUP($B144,'gemeenten info'!$A$9:$CT$350,'gemeenten info'!CB$1,FALSE),"")</f>
        <v>0.40816326530612246</v>
      </c>
    </row>
    <row r="145" spans="1:21" ht="14.4" x14ac:dyDescent="0.3">
      <c r="A145" s="43">
        <v>2</v>
      </c>
      <c r="B145" s="12" t="str">
        <f>'II. VSV t.o.v. Problematiek'!B7</f>
        <v>Boekel</v>
      </c>
      <c r="C145" s="120">
        <f t="shared" ref="C145:C164" si="16">IFERROR(AVERAGE(I145,L145,O145,R145,U145),"")</f>
        <v>0.50268907563025211</v>
      </c>
      <c r="D145" s="112">
        <f>IFERROR(AVERAGE(H145,K145,N145,Q145,T145),"")</f>
        <v>0</v>
      </c>
      <c r="E145" s="112">
        <f t="shared" ref="E145:E164" si="17">IFERROR(1-C145-D145,"")</f>
        <v>0.49731092436974789</v>
      </c>
      <c r="F145" s="295">
        <f>F144</f>
        <v>0.40248098761752493</v>
      </c>
      <c r="G145" s="120">
        <f>IFERROR(VLOOKUP($B145,'gemeenten info'!$A$9:$CT$350,'gemeenten info'!BN$1,FALSE),"")</f>
        <v>0.7</v>
      </c>
      <c r="H145" s="120">
        <f>IFERROR(VLOOKUP($B145,'gemeenten info'!$A$9:$CT$350,'gemeenten info'!BO$1,FALSE),"")</f>
        <v>0</v>
      </c>
      <c r="I145" s="120">
        <f>IFERROR(VLOOKUP($B145,'gemeenten info'!$A$9:$CT$350,'gemeenten info'!BP$1,FALSE),"")</f>
        <v>0.3</v>
      </c>
      <c r="J145" s="120">
        <f>IFERROR(VLOOKUP($B145,'gemeenten info'!$A$9:$CT$350,'gemeenten info'!BQ$1,FALSE),"")</f>
        <v>0.4</v>
      </c>
      <c r="K145" s="120">
        <f>IFERROR(VLOOKUP($B145,'gemeenten info'!$A$9:$CT$350,'gemeenten info'!BR$1,FALSE),"")</f>
        <v>0</v>
      </c>
      <c r="L145" s="120">
        <f>IFERROR(VLOOKUP($B145,'gemeenten info'!$A$9:$CT$350,'gemeenten info'!BS$1,FALSE),"")</f>
        <v>0.6</v>
      </c>
      <c r="M145" s="120">
        <f>IFERROR(VLOOKUP($B145,'gemeenten info'!$A$9:$CT$350,'gemeenten info'!BT$1,FALSE),"")</f>
        <v>0.8571428571428571</v>
      </c>
      <c r="N145" s="120">
        <f>IFERROR(VLOOKUP($B145,'gemeenten info'!$A$9:$CT$350,'gemeenten info'!BU$1,FALSE),"")</f>
        <v>0</v>
      </c>
      <c r="O145" s="120">
        <f>IFERROR(VLOOKUP($B145,'gemeenten info'!$A$9:$CT$350,'gemeenten info'!BV$1,FALSE),"")</f>
        <v>0.14285714285714285</v>
      </c>
      <c r="P145" s="120">
        <f>IFERROR(VLOOKUP($B145,'gemeenten info'!$A$9:$CT$350,'gemeenten info'!BW$1,FALSE),"")</f>
        <v>0</v>
      </c>
      <c r="Q145" s="120">
        <f>IFERROR(VLOOKUP($B145,'gemeenten info'!$A$9:$CT$350,'gemeenten info'!BX$1,FALSE),"")</f>
        <v>0</v>
      </c>
      <c r="R145" s="120">
        <f>IFERROR(VLOOKUP($B145,'gemeenten info'!$A$9:$CT$350,'gemeenten info'!BY$1,FALSE),"")</f>
        <v>1</v>
      </c>
      <c r="S145" s="120">
        <f>IFERROR(VLOOKUP($B145,'gemeenten info'!$A$9:$CT$350,'gemeenten info'!BZ$1,FALSE),"")</f>
        <v>0.52941176470588236</v>
      </c>
      <c r="T145" s="120">
        <f>IFERROR(VLOOKUP($B145,'gemeenten info'!$A$9:$CT$350,'gemeenten info'!CA$1,FALSE),"")</f>
        <v>0</v>
      </c>
      <c r="U145" s="120">
        <f>IFERROR(VLOOKUP($B145,'gemeenten info'!$A$9:$CT$350,'gemeenten info'!CB$1,FALSE),"")</f>
        <v>0.47058823529411764</v>
      </c>
    </row>
    <row r="146" spans="1:21" ht="14.4" x14ac:dyDescent="0.3">
      <c r="A146" s="43">
        <v>3</v>
      </c>
      <c r="B146" s="12" t="str">
        <f>'II. VSV t.o.v. Problematiek'!B8</f>
        <v>Boxtel</v>
      </c>
      <c r="C146" s="120">
        <f t="shared" si="16"/>
        <v>0.39145227472495425</v>
      </c>
      <c r="D146" s="112">
        <f t="shared" ref="D146:D164" si="18">IFERROR(AVERAGE(H146,K146,N146,Q146,T146),"")</f>
        <v>0.27280500115947587</v>
      </c>
      <c r="E146" s="112">
        <f t="shared" si="17"/>
        <v>0.33574272411556988</v>
      </c>
      <c r="F146" s="295">
        <f t="shared" ref="F146:F164" si="19">F145</f>
        <v>0.40248098761752493</v>
      </c>
      <c r="G146" s="120">
        <f>IFERROR(VLOOKUP($B146,'gemeenten info'!$A$9:$CT$350,'gemeenten info'!BN$1,FALSE),"")</f>
        <v>0.29577464788732394</v>
      </c>
      <c r="H146" s="120">
        <f>IFERROR(VLOOKUP($B146,'gemeenten info'!$A$9:$CT$350,'gemeenten info'!BO$1,FALSE),"")</f>
        <v>0.23943661971830985</v>
      </c>
      <c r="I146" s="120">
        <f>IFERROR(VLOOKUP($B146,'gemeenten info'!$A$9:$CT$350,'gemeenten info'!BP$1,FALSE),"")</f>
        <v>0.46478873239436619</v>
      </c>
      <c r="J146" s="120">
        <f>IFERROR(VLOOKUP($B146,'gemeenten info'!$A$9:$CT$350,'gemeenten info'!BQ$1,FALSE),"")</f>
        <v>0.26530612244897961</v>
      </c>
      <c r="K146" s="120">
        <f>IFERROR(VLOOKUP($B146,'gemeenten info'!$A$9:$CT$350,'gemeenten info'!BR$1,FALSE),"")</f>
        <v>0.40816326530612246</v>
      </c>
      <c r="L146" s="120">
        <f>IFERROR(VLOOKUP($B146,'gemeenten info'!$A$9:$CT$350,'gemeenten info'!BS$1,FALSE),"")</f>
        <v>0.32653061224489793</v>
      </c>
      <c r="M146" s="120">
        <f>IFERROR(VLOOKUP($B146,'gemeenten info'!$A$9:$CT$350,'gemeenten info'!BT$1,FALSE),"")</f>
        <v>0.24444444444444444</v>
      </c>
      <c r="N146" s="120">
        <f>IFERROR(VLOOKUP($B146,'gemeenten info'!$A$9:$CT$350,'gemeenten info'!BU$1,FALSE),"")</f>
        <v>0.28888888888888886</v>
      </c>
      <c r="O146" s="120">
        <f>IFERROR(VLOOKUP($B146,'gemeenten info'!$A$9:$CT$350,'gemeenten info'!BV$1,FALSE),"")</f>
        <v>0.46666666666666667</v>
      </c>
      <c r="P146" s="120">
        <f>IFERROR(VLOOKUP($B146,'gemeenten info'!$A$9:$CT$350,'gemeenten info'!BW$1,FALSE),"")</f>
        <v>0.41666666666666669</v>
      </c>
      <c r="Q146" s="120">
        <f>IFERROR(VLOOKUP($B146,'gemeenten info'!$A$9:$CT$350,'gemeenten info'!BX$1,FALSE),"")</f>
        <v>0.16666666666666666</v>
      </c>
      <c r="R146" s="120">
        <f>IFERROR(VLOOKUP($B146,'gemeenten info'!$A$9:$CT$350,'gemeenten info'!BY$1,FALSE),"")</f>
        <v>0.41666666666666669</v>
      </c>
      <c r="S146" s="120">
        <f>IFERROR(VLOOKUP($B146,'gemeenten info'!$A$9:$CT$350,'gemeenten info'!BZ$1,FALSE),"")</f>
        <v>0.45652173913043476</v>
      </c>
      <c r="T146" s="120">
        <f>IFERROR(VLOOKUP($B146,'gemeenten info'!$A$9:$CT$350,'gemeenten info'!CA$1,FALSE),"")</f>
        <v>0.2608695652173913</v>
      </c>
      <c r="U146" s="120">
        <f>IFERROR(VLOOKUP($B146,'gemeenten info'!$A$9:$CT$350,'gemeenten info'!CB$1,FALSE),"")</f>
        <v>0.28260869565217389</v>
      </c>
    </row>
    <row r="147" spans="1:21" ht="14.4" x14ac:dyDescent="0.3">
      <c r="A147" s="43">
        <v>4</v>
      </c>
      <c r="B147" s="12" t="str">
        <f>'II. VSV t.o.v. Problematiek'!B9</f>
        <v>Heusden</v>
      </c>
      <c r="C147" s="120">
        <f t="shared" si="16"/>
        <v>0.39581631362222308</v>
      </c>
      <c r="D147" s="112">
        <f t="shared" si="18"/>
        <v>0.20040932502033071</v>
      </c>
      <c r="E147" s="112">
        <f t="shared" si="17"/>
        <v>0.40377436135744627</v>
      </c>
      <c r="F147" s="295">
        <f t="shared" si="19"/>
        <v>0.40248098761752493</v>
      </c>
      <c r="G147" s="120">
        <f>IFERROR(VLOOKUP($B147,'gemeenten info'!$A$9:$CT$350,'gemeenten info'!BN$1,FALSE),"")</f>
        <v>0.32653061224489793</v>
      </c>
      <c r="H147" s="120">
        <f>IFERROR(VLOOKUP($B147,'gemeenten info'!$A$9:$CT$350,'gemeenten info'!BO$1,FALSE),"")</f>
        <v>0.2857142857142857</v>
      </c>
      <c r="I147" s="120">
        <f>IFERROR(VLOOKUP($B147,'gemeenten info'!$A$9:$CT$350,'gemeenten info'!BP$1,FALSE),"")</f>
        <v>0.38775510204081631</v>
      </c>
      <c r="J147" s="120">
        <f>IFERROR(VLOOKUP($B147,'gemeenten info'!$A$9:$CT$350,'gemeenten info'!BQ$1,FALSE),"")</f>
        <v>0.45161290322580644</v>
      </c>
      <c r="K147" s="120">
        <f>IFERROR(VLOOKUP($B147,'gemeenten info'!$A$9:$CT$350,'gemeenten info'!BR$1,FALSE),"")</f>
        <v>0.16129032258064516</v>
      </c>
      <c r="L147" s="120">
        <f>IFERROR(VLOOKUP($B147,'gemeenten info'!$A$9:$CT$350,'gemeenten info'!BS$1,FALSE),"")</f>
        <v>0.38709677419354838</v>
      </c>
      <c r="M147" s="120">
        <f>IFERROR(VLOOKUP($B147,'gemeenten info'!$A$9:$CT$350,'gemeenten info'!BT$1,FALSE),"")</f>
        <v>0.39215686274509803</v>
      </c>
      <c r="N147" s="120">
        <f>IFERROR(VLOOKUP($B147,'gemeenten info'!$A$9:$CT$350,'gemeenten info'!BU$1,FALSE),"")</f>
        <v>0.17647058823529413</v>
      </c>
      <c r="O147" s="120">
        <f>IFERROR(VLOOKUP($B147,'gemeenten info'!$A$9:$CT$350,'gemeenten info'!BV$1,FALSE),"")</f>
        <v>0.43137254901960786</v>
      </c>
      <c r="P147" s="120">
        <f>IFERROR(VLOOKUP($B147,'gemeenten info'!$A$9:$CT$350,'gemeenten info'!BW$1,FALSE),"")</f>
        <v>0.42857142857142855</v>
      </c>
      <c r="Q147" s="120">
        <f>IFERROR(VLOOKUP($B147,'gemeenten info'!$A$9:$CT$350,'gemeenten info'!BX$1,FALSE),"")</f>
        <v>0.17857142857142858</v>
      </c>
      <c r="R147" s="120">
        <f>IFERROR(VLOOKUP($B147,'gemeenten info'!$A$9:$CT$350,'gemeenten info'!BY$1,FALSE),"")</f>
        <v>0.39285714285714285</v>
      </c>
      <c r="S147" s="120">
        <f>IFERROR(VLOOKUP($B147,'gemeenten info'!$A$9:$CT$350,'gemeenten info'!BZ$1,FALSE),"")</f>
        <v>0.42</v>
      </c>
      <c r="T147" s="120">
        <f>IFERROR(VLOOKUP($B147,'gemeenten info'!$A$9:$CT$350,'gemeenten info'!CA$1,FALSE),"")</f>
        <v>0.2</v>
      </c>
      <c r="U147" s="120">
        <f>IFERROR(VLOOKUP($B147,'gemeenten info'!$A$9:$CT$350,'gemeenten info'!CB$1,FALSE),"")</f>
        <v>0.38</v>
      </c>
    </row>
    <row r="148" spans="1:21" ht="14.4" x14ac:dyDescent="0.3">
      <c r="A148" s="43">
        <v>5</v>
      </c>
      <c r="B148" s="12" t="str">
        <f>'II. VSV t.o.v. Problematiek'!B10</f>
        <v>Land van Cuijk</v>
      </c>
      <c r="C148" s="120">
        <f t="shared" si="16"/>
        <v>0.45495049327895387</v>
      </c>
      <c r="D148" s="112">
        <f t="shared" si="18"/>
        <v>0.2067659989902893</v>
      </c>
      <c r="E148" s="112">
        <f t="shared" si="17"/>
        <v>0.33828350773075683</v>
      </c>
      <c r="F148" s="295">
        <f t="shared" si="19"/>
        <v>0.40248098761752493</v>
      </c>
      <c r="G148" s="120">
        <f>IFERROR(VLOOKUP($B148,'gemeenten info'!$A$9:$CT$350,'gemeenten info'!BN$1,FALSE),"")</f>
        <v>0.40566037735849059</v>
      </c>
      <c r="H148" s="120">
        <f>IFERROR(VLOOKUP($B148,'gemeenten info'!$A$9:$CT$350,'gemeenten info'!BO$1,FALSE),"")</f>
        <v>0.29245283018867924</v>
      </c>
      <c r="I148" s="120">
        <f>IFERROR(VLOOKUP($B148,'gemeenten info'!$A$9:$CT$350,'gemeenten info'!BP$1,FALSE),"")</f>
        <v>0.30188679245283018</v>
      </c>
      <c r="J148" s="120">
        <f>IFERROR(VLOOKUP($B148,'gemeenten info'!$A$9:$CT$350,'gemeenten info'!BQ$1,FALSE),"")</f>
        <v>0.39130434782608697</v>
      </c>
      <c r="K148" s="120">
        <f>IFERROR(VLOOKUP($B148,'gemeenten info'!$A$9:$CT$350,'gemeenten info'!BR$1,FALSE),"")</f>
        <v>0.22608695652173913</v>
      </c>
      <c r="L148" s="120">
        <f>IFERROR(VLOOKUP($B148,'gemeenten info'!$A$9:$CT$350,'gemeenten info'!BS$1,FALSE),"")</f>
        <v>0.38260869565217392</v>
      </c>
      <c r="M148" s="120">
        <f>IFERROR(VLOOKUP($B148,'gemeenten info'!$A$9:$CT$350,'gemeenten info'!BT$1,FALSE),"")</f>
        <v>0.28999999999999998</v>
      </c>
      <c r="N148" s="120">
        <f>IFERROR(VLOOKUP($B148,'gemeenten info'!$A$9:$CT$350,'gemeenten info'!BU$1,FALSE),"")</f>
        <v>0.18</v>
      </c>
      <c r="O148" s="120">
        <f>IFERROR(VLOOKUP($B148,'gemeenten info'!$A$9:$CT$350,'gemeenten info'!BV$1,FALSE),"")</f>
        <v>0.53</v>
      </c>
      <c r="P148" s="120">
        <f>IFERROR(VLOOKUP($B148,'gemeenten info'!$A$9:$CT$350,'gemeenten info'!BW$1,FALSE),"")</f>
        <v>0.28688524590163933</v>
      </c>
      <c r="Q148" s="120">
        <f>IFERROR(VLOOKUP($B148,'gemeenten info'!$A$9:$CT$350,'gemeenten info'!BX$1,FALSE),"")</f>
        <v>0.13934426229508196</v>
      </c>
      <c r="R148" s="120">
        <f>IFERROR(VLOOKUP($B148,'gemeenten info'!$A$9:$CT$350,'gemeenten info'!BY$1,FALSE),"")</f>
        <v>0.57377049180327866</v>
      </c>
      <c r="S148" s="120">
        <f>IFERROR(VLOOKUP($B148,'gemeenten info'!$A$9:$CT$350,'gemeenten info'!BZ$1,FALSE),"")</f>
        <v>0.31756756756756754</v>
      </c>
      <c r="T148" s="120">
        <f>IFERROR(VLOOKUP($B148,'gemeenten info'!$A$9:$CT$350,'gemeenten info'!CA$1,FALSE),"")</f>
        <v>0.19594594594594594</v>
      </c>
      <c r="U148" s="120">
        <f>IFERROR(VLOOKUP($B148,'gemeenten info'!$A$9:$CT$350,'gemeenten info'!CB$1,FALSE),"")</f>
        <v>0.48648648648648651</v>
      </c>
    </row>
    <row r="149" spans="1:21" ht="14.4" x14ac:dyDescent="0.3">
      <c r="A149" s="43">
        <v>6</v>
      </c>
      <c r="B149" s="12" t="str">
        <f>'II. VSV t.o.v. Problematiek'!B11</f>
        <v>Maashorst</v>
      </c>
      <c r="C149" s="120">
        <f t="shared" si="16"/>
        <v>0.33096657941195606</v>
      </c>
      <c r="D149" s="112">
        <f t="shared" si="18"/>
        <v>0.19744939579258186</v>
      </c>
      <c r="E149" s="112">
        <f t="shared" si="17"/>
        <v>0.47158402479546208</v>
      </c>
      <c r="F149" s="295">
        <f t="shared" si="19"/>
        <v>0.40248098761752493</v>
      </c>
      <c r="G149" s="120">
        <f>IFERROR(VLOOKUP($B149,'gemeenten info'!$A$9:$CT$350,'gemeenten info'!BN$1,FALSE),"")</f>
        <v>0.40277777777777779</v>
      </c>
      <c r="H149" s="120">
        <f>IFERROR(VLOOKUP($B149,'gemeenten info'!$A$9:$CT$350,'gemeenten info'!BO$1,FALSE),"")</f>
        <v>0.18055555555555555</v>
      </c>
      <c r="I149" s="120">
        <f>IFERROR(VLOOKUP($B149,'gemeenten info'!$A$9:$CT$350,'gemeenten info'!BP$1,FALSE),"")</f>
        <v>0.41666666666666669</v>
      </c>
      <c r="J149" s="120">
        <f>IFERROR(VLOOKUP($B149,'gemeenten info'!$A$9:$CT$350,'gemeenten info'!BQ$1,FALSE),"")</f>
        <v>0.40963855421686746</v>
      </c>
      <c r="K149" s="120">
        <f>IFERROR(VLOOKUP($B149,'gemeenten info'!$A$9:$CT$350,'gemeenten info'!BR$1,FALSE),"")</f>
        <v>0.26506024096385544</v>
      </c>
      <c r="L149" s="120">
        <f>IFERROR(VLOOKUP($B149,'gemeenten info'!$A$9:$CT$350,'gemeenten info'!BS$1,FALSE),"")</f>
        <v>0.3253012048192771</v>
      </c>
      <c r="M149" s="120">
        <f>IFERROR(VLOOKUP($B149,'gemeenten info'!$A$9:$CT$350,'gemeenten info'!BT$1,FALSE),"")</f>
        <v>0.50704225352112675</v>
      </c>
      <c r="N149" s="120">
        <f>IFERROR(VLOOKUP($B149,'gemeenten info'!$A$9:$CT$350,'gemeenten info'!BU$1,FALSE),"")</f>
        <v>0.22535211267605634</v>
      </c>
      <c r="O149" s="120">
        <f>IFERROR(VLOOKUP($B149,'gemeenten info'!$A$9:$CT$350,'gemeenten info'!BV$1,FALSE),"")</f>
        <v>0.26760563380281688</v>
      </c>
      <c r="P149" s="120">
        <f>IFERROR(VLOOKUP($B149,'gemeenten info'!$A$9:$CT$350,'gemeenten info'!BW$1,FALSE),"")</f>
        <v>0.53846153846153844</v>
      </c>
      <c r="Q149" s="120">
        <f>IFERROR(VLOOKUP($B149,'gemeenten info'!$A$9:$CT$350,'gemeenten info'!BX$1,FALSE),"")</f>
        <v>0.2</v>
      </c>
      <c r="R149" s="120">
        <f>IFERROR(VLOOKUP($B149,'gemeenten info'!$A$9:$CT$350,'gemeenten info'!BY$1,FALSE),"")</f>
        <v>0.26153846153846155</v>
      </c>
      <c r="S149" s="120">
        <f>IFERROR(VLOOKUP($B149,'gemeenten info'!$A$9:$CT$350,'gemeenten info'!BZ$1,FALSE),"")</f>
        <v>0.5</v>
      </c>
      <c r="T149" s="120">
        <f>IFERROR(VLOOKUP($B149,'gemeenten info'!$A$9:$CT$350,'gemeenten info'!CA$1,FALSE),"")</f>
        <v>0.11627906976744186</v>
      </c>
      <c r="U149" s="120">
        <f>IFERROR(VLOOKUP($B149,'gemeenten info'!$A$9:$CT$350,'gemeenten info'!CB$1,FALSE),"")</f>
        <v>0.38372093023255816</v>
      </c>
    </row>
    <row r="150" spans="1:21" ht="14.4" x14ac:dyDescent="0.3">
      <c r="A150" s="43">
        <v>7</v>
      </c>
      <c r="B150" s="12" t="str">
        <f>'II. VSV t.o.v. Problematiek'!B12</f>
        <v>Meierijstad</v>
      </c>
      <c r="C150" s="120">
        <f t="shared" si="16"/>
        <v>0.36966596332729057</v>
      </c>
      <c r="D150" s="112">
        <f t="shared" si="18"/>
        <v>0.23938522902399986</v>
      </c>
      <c r="E150" s="112">
        <f t="shared" si="17"/>
        <v>0.39094880764870965</v>
      </c>
      <c r="F150" s="295">
        <f t="shared" si="19"/>
        <v>0.40248098761752493</v>
      </c>
      <c r="G150" s="120">
        <f>IFERROR(VLOOKUP($B150,'gemeenten info'!$A$9:$CT$350,'gemeenten info'!BN$1,FALSE),"")</f>
        <v>0.39772727272727271</v>
      </c>
      <c r="H150" s="120">
        <f>IFERROR(VLOOKUP($B150,'gemeenten info'!$A$9:$CT$350,'gemeenten info'!BO$1,FALSE),"")</f>
        <v>0.26136363636363635</v>
      </c>
      <c r="I150" s="120">
        <f>IFERROR(VLOOKUP($B150,'gemeenten info'!$A$9:$CT$350,'gemeenten info'!BP$1,FALSE),"")</f>
        <v>0.34090909090909088</v>
      </c>
      <c r="J150" s="120">
        <f>IFERROR(VLOOKUP($B150,'gemeenten info'!$A$9:$CT$350,'gemeenten info'!BQ$1,FALSE),"")</f>
        <v>0.32631578947368423</v>
      </c>
      <c r="K150" s="120">
        <f>IFERROR(VLOOKUP($B150,'gemeenten info'!$A$9:$CT$350,'gemeenten info'!BR$1,FALSE),"")</f>
        <v>0.26315789473684209</v>
      </c>
      <c r="L150" s="120">
        <f>IFERROR(VLOOKUP($B150,'gemeenten info'!$A$9:$CT$350,'gemeenten info'!BS$1,FALSE),"")</f>
        <v>0.41052631578947368</v>
      </c>
      <c r="M150" s="120">
        <f>IFERROR(VLOOKUP($B150,'gemeenten info'!$A$9:$CT$350,'gemeenten info'!BT$1,FALSE),"")</f>
        <v>0.36734693877551022</v>
      </c>
      <c r="N150" s="120">
        <f>IFERROR(VLOOKUP($B150,'gemeenten info'!$A$9:$CT$350,'gemeenten info'!BU$1,FALSE),"")</f>
        <v>0.27551020408163263</v>
      </c>
      <c r="O150" s="120">
        <f>IFERROR(VLOOKUP($B150,'gemeenten info'!$A$9:$CT$350,'gemeenten info'!BV$1,FALSE),"")</f>
        <v>0.35714285714285715</v>
      </c>
      <c r="P150" s="120">
        <f>IFERROR(VLOOKUP($B150,'gemeenten info'!$A$9:$CT$350,'gemeenten info'!BW$1,FALSE),"")</f>
        <v>0.42857142857142855</v>
      </c>
      <c r="Q150" s="120">
        <f>IFERROR(VLOOKUP($B150,'gemeenten info'!$A$9:$CT$350,'gemeenten info'!BX$1,FALSE),"")</f>
        <v>0.21428571428571427</v>
      </c>
      <c r="R150" s="120">
        <f>IFERROR(VLOOKUP($B150,'gemeenten info'!$A$9:$CT$350,'gemeenten info'!BY$1,FALSE),"")</f>
        <v>0.35714285714285715</v>
      </c>
      <c r="S150" s="120">
        <f>IFERROR(VLOOKUP($B150,'gemeenten info'!$A$9:$CT$350,'gemeenten info'!BZ$1,FALSE),"")</f>
        <v>0.43478260869565216</v>
      </c>
      <c r="T150" s="120">
        <f>IFERROR(VLOOKUP($B150,'gemeenten info'!$A$9:$CT$350,'gemeenten info'!CA$1,FALSE),"")</f>
        <v>0.18260869565217391</v>
      </c>
      <c r="U150" s="120">
        <f>IFERROR(VLOOKUP($B150,'gemeenten info'!$A$9:$CT$350,'gemeenten info'!CB$1,FALSE),"")</f>
        <v>0.38260869565217392</v>
      </c>
    </row>
    <row r="151" spans="1:21" ht="14.4" x14ac:dyDescent="0.3">
      <c r="A151" s="43">
        <v>8</v>
      </c>
      <c r="B151" s="12" t="str">
        <f>'II. VSV t.o.v. Problematiek'!B13</f>
        <v>Oss</v>
      </c>
      <c r="C151" s="120">
        <f t="shared" si="16"/>
        <v>0.41356776556776553</v>
      </c>
      <c r="D151" s="112">
        <f t="shared" si="18"/>
        <v>0.20445665445665448</v>
      </c>
      <c r="E151" s="112">
        <f t="shared" si="17"/>
        <v>0.38197557997557996</v>
      </c>
      <c r="F151" s="295">
        <f t="shared" si="19"/>
        <v>0.40248098761752493</v>
      </c>
      <c r="G151" s="120">
        <f>IFERROR(VLOOKUP($B151,'gemeenten info'!$A$9:$CT$350,'gemeenten info'!BN$1,FALSE),"")</f>
        <v>0.39102564102564102</v>
      </c>
      <c r="H151" s="120">
        <f>IFERROR(VLOOKUP($B151,'gemeenten info'!$A$9:$CT$350,'gemeenten info'!BO$1,FALSE),"")</f>
        <v>0.21794871794871795</v>
      </c>
      <c r="I151" s="120">
        <f>IFERROR(VLOOKUP($B151,'gemeenten info'!$A$9:$CT$350,'gemeenten info'!BP$1,FALSE),"")</f>
        <v>0.39102564102564102</v>
      </c>
      <c r="J151" s="120">
        <f>IFERROR(VLOOKUP($B151,'gemeenten info'!$A$9:$CT$350,'gemeenten info'!BQ$1,FALSE),"")</f>
        <v>0.30769230769230771</v>
      </c>
      <c r="K151" s="120">
        <f>IFERROR(VLOOKUP($B151,'gemeenten info'!$A$9:$CT$350,'gemeenten info'!BR$1,FALSE),"")</f>
        <v>0.21153846153846154</v>
      </c>
      <c r="L151" s="120">
        <f>IFERROR(VLOOKUP($B151,'gemeenten info'!$A$9:$CT$350,'gemeenten info'!BS$1,FALSE),"")</f>
        <v>0.48076923076923078</v>
      </c>
      <c r="M151" s="120">
        <f>IFERROR(VLOOKUP($B151,'gemeenten info'!$A$9:$CT$350,'gemeenten info'!BT$1,FALSE),"")</f>
        <v>0.35555555555555557</v>
      </c>
      <c r="N151" s="120">
        <f>IFERROR(VLOOKUP($B151,'gemeenten info'!$A$9:$CT$350,'gemeenten info'!BU$1,FALSE),"")</f>
        <v>0.24444444444444444</v>
      </c>
      <c r="O151" s="120">
        <f>IFERROR(VLOOKUP($B151,'gemeenten info'!$A$9:$CT$350,'gemeenten info'!BV$1,FALSE),"")</f>
        <v>0.4</v>
      </c>
      <c r="P151" s="120">
        <f>IFERROR(VLOOKUP($B151,'gemeenten info'!$A$9:$CT$350,'gemeenten info'!BW$1,FALSE),"")</f>
        <v>0.43846153846153846</v>
      </c>
      <c r="Q151" s="120">
        <f>IFERROR(VLOOKUP($B151,'gemeenten info'!$A$9:$CT$350,'gemeenten info'!BX$1,FALSE),"")</f>
        <v>0.17692307692307693</v>
      </c>
      <c r="R151" s="120">
        <f>IFERROR(VLOOKUP($B151,'gemeenten info'!$A$9:$CT$350,'gemeenten info'!BY$1,FALSE),"")</f>
        <v>0.38461538461538464</v>
      </c>
      <c r="S151" s="120">
        <f>IFERROR(VLOOKUP($B151,'gemeenten info'!$A$9:$CT$350,'gemeenten info'!BZ$1,FALSE),"")</f>
        <v>0.41714285714285715</v>
      </c>
      <c r="T151" s="120">
        <f>IFERROR(VLOOKUP($B151,'gemeenten info'!$A$9:$CT$350,'gemeenten info'!CA$1,FALSE),"")</f>
        <v>0.17142857142857143</v>
      </c>
      <c r="U151" s="120">
        <f>IFERROR(VLOOKUP($B151,'gemeenten info'!$A$9:$CT$350,'gemeenten info'!CB$1,FALSE),"")</f>
        <v>0.41142857142857142</v>
      </c>
    </row>
    <row r="152" spans="1:21" ht="14.4" x14ac:dyDescent="0.3">
      <c r="A152" s="43">
        <v>9</v>
      </c>
      <c r="B152" s="12" t="str">
        <f>'II. VSV t.o.v. Problematiek'!B14</f>
        <v>'s-Hertogenbosch</v>
      </c>
      <c r="C152" s="120">
        <f t="shared" si="16"/>
        <v>0.45579558652729385</v>
      </c>
      <c r="D152" s="112">
        <f t="shared" si="18"/>
        <v>0.21085744584153918</v>
      </c>
      <c r="E152" s="112">
        <f t="shared" si="17"/>
        <v>0.333346967631167</v>
      </c>
      <c r="F152" s="295">
        <f t="shared" si="19"/>
        <v>0.40248098761752493</v>
      </c>
      <c r="G152" s="120">
        <f>IFERROR(VLOOKUP($B152,'gemeenten info'!$A$9:$CT$350,'gemeenten info'!BN$1,FALSE),"")</f>
        <v>0.31300813008130079</v>
      </c>
      <c r="H152" s="120">
        <f>IFERROR(VLOOKUP($B152,'gemeenten info'!$A$9:$CT$350,'gemeenten info'!BO$1,FALSE),"")</f>
        <v>0.2032520325203252</v>
      </c>
      <c r="I152" s="120">
        <f>IFERROR(VLOOKUP($B152,'gemeenten info'!$A$9:$CT$350,'gemeenten info'!BP$1,FALSE),"")</f>
        <v>0.48373983739837401</v>
      </c>
      <c r="J152" s="120">
        <f>IFERROR(VLOOKUP($B152,'gemeenten info'!$A$9:$CT$350,'gemeenten info'!BQ$1,FALSE),"")</f>
        <v>0.34285714285714286</v>
      </c>
      <c r="K152" s="120">
        <f>IFERROR(VLOOKUP($B152,'gemeenten info'!$A$9:$CT$350,'gemeenten info'!BR$1,FALSE),"")</f>
        <v>0.22857142857142856</v>
      </c>
      <c r="L152" s="120">
        <f>IFERROR(VLOOKUP($B152,'gemeenten info'!$A$9:$CT$350,'gemeenten info'!BS$1,FALSE),"")</f>
        <v>0.42857142857142855</v>
      </c>
      <c r="M152" s="120">
        <f>IFERROR(VLOOKUP($B152,'gemeenten info'!$A$9:$CT$350,'gemeenten info'!BT$1,FALSE),"")</f>
        <v>0.32173913043478258</v>
      </c>
      <c r="N152" s="120">
        <f>IFERROR(VLOOKUP($B152,'gemeenten info'!$A$9:$CT$350,'gemeenten info'!BU$1,FALSE),"")</f>
        <v>0.22173913043478261</v>
      </c>
      <c r="O152" s="120">
        <f>IFERROR(VLOOKUP($B152,'gemeenten info'!$A$9:$CT$350,'gemeenten info'!BV$1,FALSE),"")</f>
        <v>0.45652173913043476</v>
      </c>
      <c r="P152" s="120">
        <f>IFERROR(VLOOKUP($B152,'gemeenten info'!$A$9:$CT$350,'gemeenten info'!BW$1,FALSE),"")</f>
        <v>0.35217391304347828</v>
      </c>
      <c r="Q152" s="120">
        <f>IFERROR(VLOOKUP($B152,'gemeenten info'!$A$9:$CT$350,'gemeenten info'!BX$1,FALSE),"")</f>
        <v>0.18695652173913044</v>
      </c>
      <c r="R152" s="120">
        <f>IFERROR(VLOOKUP($B152,'gemeenten info'!$A$9:$CT$350,'gemeenten info'!BY$1,FALSE),"")</f>
        <v>0.46086956521739131</v>
      </c>
      <c r="S152" s="120">
        <f>IFERROR(VLOOKUP($B152,'gemeenten info'!$A$9:$CT$350,'gemeenten info'!BZ$1,FALSE),"")</f>
        <v>0.33695652173913043</v>
      </c>
      <c r="T152" s="120">
        <f>IFERROR(VLOOKUP($B152,'gemeenten info'!$A$9:$CT$350,'gemeenten info'!CA$1,FALSE),"")</f>
        <v>0.21376811594202899</v>
      </c>
      <c r="U152" s="120">
        <f>IFERROR(VLOOKUP($B152,'gemeenten info'!$A$9:$CT$350,'gemeenten info'!CB$1,FALSE),"")</f>
        <v>0.44927536231884058</v>
      </c>
    </row>
    <row r="153" spans="1:21" ht="14.4" x14ac:dyDescent="0.3">
      <c r="A153" s="43">
        <v>10</v>
      </c>
      <c r="B153" s="12" t="str">
        <f>'II. VSV t.o.v. Problematiek'!B15</f>
        <v>Sint-Michielsgestel</v>
      </c>
      <c r="C153" s="120">
        <f t="shared" si="16"/>
        <v>0.32615232268399874</v>
      </c>
      <c r="D153" s="112">
        <f t="shared" si="18"/>
        <v>0.24706068457070862</v>
      </c>
      <c r="E153" s="112">
        <f t="shared" si="17"/>
        <v>0.42678699274529264</v>
      </c>
      <c r="F153" s="295">
        <f t="shared" si="19"/>
        <v>0.40248098761752493</v>
      </c>
      <c r="G153" s="120">
        <f>IFERROR(VLOOKUP($B153,'gemeenten info'!$A$9:$CT$350,'gemeenten info'!BN$1,FALSE),"")</f>
        <v>0.39534883720930231</v>
      </c>
      <c r="H153" s="120">
        <f>IFERROR(VLOOKUP($B153,'gemeenten info'!$A$9:$CT$350,'gemeenten info'!BO$1,FALSE),"")</f>
        <v>0.39534883720930231</v>
      </c>
      <c r="I153" s="120">
        <f>IFERROR(VLOOKUP($B153,'gemeenten info'!$A$9:$CT$350,'gemeenten info'!BP$1,FALSE),"")</f>
        <v>0.20930232558139536</v>
      </c>
      <c r="J153" s="120">
        <f>IFERROR(VLOOKUP($B153,'gemeenten info'!$A$9:$CT$350,'gemeenten info'!BQ$1,FALSE),"")</f>
        <v>0.48275862068965519</v>
      </c>
      <c r="K153" s="120">
        <f>IFERROR(VLOOKUP($B153,'gemeenten info'!$A$9:$CT$350,'gemeenten info'!BR$1,FALSE),"")</f>
        <v>0.17241379310344829</v>
      </c>
      <c r="L153" s="120">
        <f>IFERROR(VLOOKUP($B153,'gemeenten info'!$A$9:$CT$350,'gemeenten info'!BS$1,FALSE),"")</f>
        <v>0.34482758620689657</v>
      </c>
      <c r="M153" s="120">
        <f>IFERROR(VLOOKUP($B153,'gemeenten info'!$A$9:$CT$350,'gemeenten info'!BT$1,FALSE),"")</f>
        <v>0.41666666666666669</v>
      </c>
      <c r="N153" s="120">
        <f>IFERROR(VLOOKUP($B153,'gemeenten info'!$A$9:$CT$350,'gemeenten info'!BU$1,FALSE),"")</f>
        <v>0.20833333333333334</v>
      </c>
      <c r="O153" s="120">
        <f>IFERROR(VLOOKUP($B153,'gemeenten info'!$A$9:$CT$350,'gemeenten info'!BV$1,FALSE),"")</f>
        <v>0.375</v>
      </c>
      <c r="P153" s="120">
        <f>IFERROR(VLOOKUP($B153,'gemeenten info'!$A$9:$CT$350,'gemeenten info'!BW$1,FALSE),"")</f>
        <v>0.38461538461538464</v>
      </c>
      <c r="Q153" s="120">
        <f>IFERROR(VLOOKUP($B153,'gemeenten info'!$A$9:$CT$350,'gemeenten info'!BX$1,FALSE),"")</f>
        <v>0.30769230769230771</v>
      </c>
      <c r="R153" s="120">
        <f>IFERROR(VLOOKUP($B153,'gemeenten info'!$A$9:$CT$350,'gemeenten info'!BY$1,FALSE),"")</f>
        <v>0.30769230769230771</v>
      </c>
      <c r="S153" s="120">
        <f>IFERROR(VLOOKUP($B153,'gemeenten info'!$A$9:$CT$350,'gemeenten info'!BZ$1,FALSE),"")</f>
        <v>0.45454545454545453</v>
      </c>
      <c r="T153" s="120">
        <f>IFERROR(VLOOKUP($B153,'gemeenten info'!$A$9:$CT$350,'gemeenten info'!CA$1,FALSE),"")</f>
        <v>0.15151515151515152</v>
      </c>
      <c r="U153" s="120">
        <f>IFERROR(VLOOKUP($B153,'gemeenten info'!$A$9:$CT$350,'gemeenten info'!CB$1,FALSE),"")</f>
        <v>0.39393939393939392</v>
      </c>
    </row>
    <row r="154" spans="1:21" ht="14.4" x14ac:dyDescent="0.3">
      <c r="A154" s="43">
        <v>11</v>
      </c>
      <c r="B154" s="12" t="str">
        <f>'II. VSV t.o.v. Problematiek'!B16</f>
        <v>Vught</v>
      </c>
      <c r="C154" s="120">
        <f t="shared" si="16"/>
        <v>0.38375350140056025</v>
      </c>
      <c r="D154" s="112">
        <f t="shared" si="18"/>
        <v>0.29084967320261434</v>
      </c>
      <c r="E154" s="112">
        <f t="shared" si="17"/>
        <v>0.32539682539682546</v>
      </c>
      <c r="F154" s="295">
        <f t="shared" si="19"/>
        <v>0.40248098761752493</v>
      </c>
      <c r="G154" s="120">
        <f>IFERROR(VLOOKUP($B154,'gemeenten info'!$A$9:$CT$350,'gemeenten info'!BN$1,FALSE),"")</f>
        <v>0.20588235294117646</v>
      </c>
      <c r="H154" s="120">
        <f>IFERROR(VLOOKUP($B154,'gemeenten info'!$A$9:$CT$350,'gemeenten info'!BO$1,FALSE),"")</f>
        <v>0.38235294117647056</v>
      </c>
      <c r="I154" s="120">
        <f>IFERROR(VLOOKUP($B154,'gemeenten info'!$A$9:$CT$350,'gemeenten info'!BP$1,FALSE),"")</f>
        <v>0.41176470588235292</v>
      </c>
      <c r="J154" s="120">
        <f>IFERROR(VLOOKUP($B154,'gemeenten info'!$A$9:$CT$350,'gemeenten info'!BQ$1,FALSE),"")</f>
        <v>0.29411764705882354</v>
      </c>
      <c r="K154" s="120">
        <f>IFERROR(VLOOKUP($B154,'gemeenten info'!$A$9:$CT$350,'gemeenten info'!BR$1,FALSE),"")</f>
        <v>0.29411764705882354</v>
      </c>
      <c r="L154" s="120">
        <f>IFERROR(VLOOKUP($B154,'gemeenten info'!$A$9:$CT$350,'gemeenten info'!BS$1,FALSE),"")</f>
        <v>0.41176470588235292</v>
      </c>
      <c r="M154" s="120">
        <f>IFERROR(VLOOKUP($B154,'gemeenten info'!$A$9:$CT$350,'gemeenten info'!BT$1,FALSE),"")</f>
        <v>0.3611111111111111</v>
      </c>
      <c r="N154" s="120">
        <f>IFERROR(VLOOKUP($B154,'gemeenten info'!$A$9:$CT$350,'gemeenten info'!BU$1,FALSE),"")</f>
        <v>0.22222222222222221</v>
      </c>
      <c r="O154" s="120">
        <f>IFERROR(VLOOKUP($B154,'gemeenten info'!$A$9:$CT$350,'gemeenten info'!BV$1,FALSE),"")</f>
        <v>0.41666666666666669</v>
      </c>
      <c r="P154" s="120">
        <f>IFERROR(VLOOKUP($B154,'gemeenten info'!$A$9:$CT$350,'gemeenten info'!BW$1,FALSE),"")</f>
        <v>0.3611111111111111</v>
      </c>
      <c r="Q154" s="120">
        <f>IFERROR(VLOOKUP($B154,'gemeenten info'!$A$9:$CT$350,'gemeenten info'!BX$1,FALSE),"")</f>
        <v>0.22222222222222221</v>
      </c>
      <c r="R154" s="120">
        <f>IFERROR(VLOOKUP($B154,'gemeenten info'!$A$9:$CT$350,'gemeenten info'!BY$1,FALSE),"")</f>
        <v>0.41666666666666669</v>
      </c>
      <c r="S154" s="120">
        <f>IFERROR(VLOOKUP($B154,'gemeenten info'!$A$9:$CT$350,'gemeenten info'!BZ$1,FALSE),"")</f>
        <v>0.40476190476190477</v>
      </c>
      <c r="T154" s="120">
        <f>IFERROR(VLOOKUP($B154,'gemeenten info'!$A$9:$CT$350,'gemeenten info'!CA$1,FALSE),"")</f>
        <v>0.33333333333333331</v>
      </c>
      <c r="U154" s="120">
        <f>IFERROR(VLOOKUP($B154,'gemeenten info'!$A$9:$CT$350,'gemeenten info'!CB$1,FALSE),"")</f>
        <v>0.26190476190476192</v>
      </c>
    </row>
    <row r="155" spans="1:21" ht="14.4" x14ac:dyDescent="0.3">
      <c r="A155" s="43">
        <v>12</v>
      </c>
      <c r="B155" s="12" t="str">
        <f>'II. VSV t.o.v. Problematiek'!B17</f>
        <v/>
      </c>
      <c r="C155" s="120" t="str">
        <f t="shared" si="16"/>
        <v/>
      </c>
      <c r="D155" s="112" t="str">
        <f t="shared" si="18"/>
        <v/>
      </c>
      <c r="E155" s="112" t="str">
        <f t="shared" si="17"/>
        <v/>
      </c>
      <c r="F155" s="295">
        <f t="shared" si="19"/>
        <v>0.40248098761752493</v>
      </c>
      <c r="G155" s="120" t="str">
        <f>IFERROR(VLOOKUP($B155,'gemeenten info'!$A$9:$CT$350,'gemeenten info'!BN$1,FALSE),"")</f>
        <v/>
      </c>
      <c r="H155" s="120" t="str">
        <f>IFERROR(VLOOKUP($B155,'gemeenten info'!$A$9:$CT$350,'gemeenten info'!BO$1,FALSE),"")</f>
        <v/>
      </c>
      <c r="I155" s="120" t="str">
        <f>IFERROR(VLOOKUP($B155,'gemeenten info'!$A$9:$CT$350,'gemeenten info'!BP$1,FALSE),"")</f>
        <v/>
      </c>
      <c r="J155" s="120" t="str">
        <f>IFERROR(VLOOKUP($B155,'gemeenten info'!$A$9:$CT$350,'gemeenten info'!BQ$1,FALSE),"")</f>
        <v/>
      </c>
      <c r="K155" s="120" t="str">
        <f>IFERROR(VLOOKUP($B155,'gemeenten info'!$A$9:$CT$350,'gemeenten info'!BR$1,FALSE),"")</f>
        <v/>
      </c>
      <c r="L155" s="120" t="str">
        <f>IFERROR(VLOOKUP($B155,'gemeenten info'!$A$9:$CT$350,'gemeenten info'!BS$1,FALSE),"")</f>
        <v/>
      </c>
      <c r="M155" s="120" t="str">
        <f>IFERROR(VLOOKUP($B155,'gemeenten info'!$A$9:$CT$350,'gemeenten info'!BT$1,FALSE),"")</f>
        <v/>
      </c>
      <c r="N155" s="120" t="str">
        <f>IFERROR(VLOOKUP($B155,'gemeenten info'!$A$9:$CT$350,'gemeenten info'!BU$1,FALSE),"")</f>
        <v/>
      </c>
      <c r="O155" s="120" t="str">
        <f>IFERROR(VLOOKUP($B155,'gemeenten info'!$A$9:$CT$350,'gemeenten info'!BV$1,FALSE),"")</f>
        <v/>
      </c>
      <c r="P155" s="120" t="str">
        <f>IFERROR(VLOOKUP($B155,'gemeenten info'!$A$9:$CT$350,'gemeenten info'!BW$1,FALSE),"")</f>
        <v/>
      </c>
      <c r="Q155" s="120" t="str">
        <f>IFERROR(VLOOKUP($B155,'gemeenten info'!$A$9:$CT$350,'gemeenten info'!BX$1,FALSE),"")</f>
        <v/>
      </c>
      <c r="R155" s="120" t="str">
        <f>IFERROR(VLOOKUP($B155,'gemeenten info'!$A$9:$CT$350,'gemeenten info'!BY$1,FALSE),"")</f>
        <v/>
      </c>
      <c r="S155" s="120" t="str">
        <f>IFERROR(VLOOKUP($B155,'gemeenten info'!$A$9:$CT$350,'gemeenten info'!BZ$1,FALSE),"")</f>
        <v/>
      </c>
      <c r="T155" s="120" t="str">
        <f>IFERROR(VLOOKUP($B155,'gemeenten info'!$A$9:$CT$350,'gemeenten info'!CA$1,FALSE),"")</f>
        <v/>
      </c>
      <c r="U155" s="120" t="str">
        <f>IFERROR(VLOOKUP($B155,'gemeenten info'!$A$9:$CT$350,'gemeenten info'!CB$1,FALSE),"")</f>
        <v/>
      </c>
    </row>
    <row r="156" spans="1:21" ht="14.4" x14ac:dyDescent="0.3">
      <c r="A156" s="43">
        <v>13</v>
      </c>
      <c r="B156" s="12" t="str">
        <f>'II. VSV t.o.v. Problematiek'!B18</f>
        <v/>
      </c>
      <c r="C156" s="120" t="str">
        <f t="shared" si="16"/>
        <v/>
      </c>
      <c r="D156" s="112" t="str">
        <f t="shared" si="18"/>
        <v/>
      </c>
      <c r="E156" s="112" t="str">
        <f t="shared" si="17"/>
        <v/>
      </c>
      <c r="F156" s="295">
        <f t="shared" si="19"/>
        <v>0.40248098761752493</v>
      </c>
      <c r="G156" s="120" t="str">
        <f>IFERROR(VLOOKUP($B156,'gemeenten info'!$A$9:$CT$350,'gemeenten info'!BN$1,FALSE),"")</f>
        <v/>
      </c>
      <c r="H156" s="120" t="str">
        <f>IFERROR(VLOOKUP($B156,'gemeenten info'!$A$9:$CT$350,'gemeenten info'!BO$1,FALSE),"")</f>
        <v/>
      </c>
      <c r="I156" s="120" t="str">
        <f>IFERROR(VLOOKUP($B156,'gemeenten info'!$A$9:$CT$350,'gemeenten info'!BP$1,FALSE),"")</f>
        <v/>
      </c>
      <c r="J156" s="120" t="str">
        <f>IFERROR(VLOOKUP($B156,'gemeenten info'!$A$9:$CT$350,'gemeenten info'!BQ$1,FALSE),"")</f>
        <v/>
      </c>
      <c r="K156" s="120" t="str">
        <f>IFERROR(VLOOKUP($B156,'gemeenten info'!$A$9:$CT$350,'gemeenten info'!BR$1,FALSE),"")</f>
        <v/>
      </c>
      <c r="L156" s="120" t="str">
        <f>IFERROR(VLOOKUP($B156,'gemeenten info'!$A$9:$CT$350,'gemeenten info'!BS$1,FALSE),"")</f>
        <v/>
      </c>
      <c r="M156" s="120" t="str">
        <f>IFERROR(VLOOKUP($B156,'gemeenten info'!$A$9:$CT$350,'gemeenten info'!BT$1,FALSE),"")</f>
        <v/>
      </c>
      <c r="N156" s="120" t="str">
        <f>IFERROR(VLOOKUP($B156,'gemeenten info'!$A$9:$CT$350,'gemeenten info'!BU$1,FALSE),"")</f>
        <v/>
      </c>
      <c r="O156" s="120" t="str">
        <f>IFERROR(VLOOKUP($B156,'gemeenten info'!$A$9:$CT$350,'gemeenten info'!BV$1,FALSE),"")</f>
        <v/>
      </c>
      <c r="P156" s="120" t="str">
        <f>IFERROR(VLOOKUP($B156,'gemeenten info'!$A$9:$CT$350,'gemeenten info'!BW$1,FALSE),"")</f>
        <v/>
      </c>
      <c r="Q156" s="120" t="str">
        <f>IFERROR(VLOOKUP($B156,'gemeenten info'!$A$9:$CT$350,'gemeenten info'!BX$1,FALSE),"")</f>
        <v/>
      </c>
      <c r="R156" s="120" t="str">
        <f>IFERROR(VLOOKUP($B156,'gemeenten info'!$A$9:$CT$350,'gemeenten info'!BY$1,FALSE),"")</f>
        <v/>
      </c>
      <c r="S156" s="120" t="str">
        <f>IFERROR(VLOOKUP($B156,'gemeenten info'!$A$9:$CT$350,'gemeenten info'!BZ$1,FALSE),"")</f>
        <v/>
      </c>
      <c r="T156" s="120" t="str">
        <f>IFERROR(VLOOKUP($B156,'gemeenten info'!$A$9:$CT$350,'gemeenten info'!CA$1,FALSE),"")</f>
        <v/>
      </c>
      <c r="U156" s="120" t="str">
        <f>IFERROR(VLOOKUP($B156,'gemeenten info'!$A$9:$CT$350,'gemeenten info'!CB$1,FALSE),"")</f>
        <v/>
      </c>
    </row>
    <row r="157" spans="1:21" ht="14.4" x14ac:dyDescent="0.3">
      <c r="A157" s="43">
        <v>14</v>
      </c>
      <c r="B157" s="12" t="str">
        <f>'II. VSV t.o.v. Problematiek'!B19</f>
        <v/>
      </c>
      <c r="C157" s="120" t="str">
        <f t="shared" si="16"/>
        <v/>
      </c>
      <c r="D157" s="112" t="str">
        <f t="shared" si="18"/>
        <v/>
      </c>
      <c r="E157" s="112" t="str">
        <f t="shared" si="17"/>
        <v/>
      </c>
      <c r="F157" s="295">
        <f t="shared" si="19"/>
        <v>0.40248098761752493</v>
      </c>
      <c r="G157" s="120" t="str">
        <f>IFERROR(VLOOKUP($B157,'gemeenten info'!$A$9:$CT$350,'gemeenten info'!BN$1,FALSE),"")</f>
        <v/>
      </c>
      <c r="H157" s="120" t="str">
        <f>IFERROR(VLOOKUP($B157,'gemeenten info'!$A$9:$CT$350,'gemeenten info'!BO$1,FALSE),"")</f>
        <v/>
      </c>
      <c r="I157" s="120" t="str">
        <f>IFERROR(VLOOKUP($B157,'gemeenten info'!$A$9:$CT$350,'gemeenten info'!BP$1,FALSE),"")</f>
        <v/>
      </c>
      <c r="J157" s="120" t="str">
        <f>IFERROR(VLOOKUP($B157,'gemeenten info'!$A$9:$CT$350,'gemeenten info'!BQ$1,FALSE),"")</f>
        <v/>
      </c>
      <c r="K157" s="120" t="str">
        <f>IFERROR(VLOOKUP($B157,'gemeenten info'!$A$9:$CT$350,'gemeenten info'!BR$1,FALSE),"")</f>
        <v/>
      </c>
      <c r="L157" s="120" t="str">
        <f>IFERROR(VLOOKUP($B157,'gemeenten info'!$A$9:$CT$350,'gemeenten info'!BS$1,FALSE),"")</f>
        <v/>
      </c>
      <c r="M157" s="120" t="str">
        <f>IFERROR(VLOOKUP($B157,'gemeenten info'!$A$9:$CT$350,'gemeenten info'!BT$1,FALSE),"")</f>
        <v/>
      </c>
      <c r="N157" s="120" t="str">
        <f>IFERROR(VLOOKUP($B157,'gemeenten info'!$A$9:$CT$350,'gemeenten info'!BU$1,FALSE),"")</f>
        <v/>
      </c>
      <c r="O157" s="120" t="str">
        <f>IFERROR(VLOOKUP($B157,'gemeenten info'!$A$9:$CT$350,'gemeenten info'!BV$1,FALSE),"")</f>
        <v/>
      </c>
      <c r="P157" s="120" t="str">
        <f>IFERROR(VLOOKUP($B157,'gemeenten info'!$A$9:$CT$350,'gemeenten info'!BW$1,FALSE),"")</f>
        <v/>
      </c>
      <c r="Q157" s="120" t="str">
        <f>IFERROR(VLOOKUP($B157,'gemeenten info'!$A$9:$CT$350,'gemeenten info'!BX$1,FALSE),"")</f>
        <v/>
      </c>
      <c r="R157" s="120" t="str">
        <f>IFERROR(VLOOKUP($B157,'gemeenten info'!$A$9:$CT$350,'gemeenten info'!BY$1,FALSE),"")</f>
        <v/>
      </c>
      <c r="S157" s="120" t="str">
        <f>IFERROR(VLOOKUP($B157,'gemeenten info'!$A$9:$CT$350,'gemeenten info'!BZ$1,FALSE),"")</f>
        <v/>
      </c>
      <c r="T157" s="120" t="str">
        <f>IFERROR(VLOOKUP($B157,'gemeenten info'!$A$9:$CT$350,'gemeenten info'!CA$1,FALSE),"")</f>
        <v/>
      </c>
      <c r="U157" s="120" t="str">
        <f>IFERROR(VLOOKUP($B157,'gemeenten info'!$A$9:$CT$350,'gemeenten info'!CB$1,FALSE),"")</f>
        <v/>
      </c>
    </row>
    <row r="158" spans="1:21" ht="14.4" x14ac:dyDescent="0.3">
      <c r="A158" s="43">
        <v>15</v>
      </c>
      <c r="B158" s="12" t="str">
        <f>'II. VSV t.o.v. Problematiek'!B20</f>
        <v/>
      </c>
      <c r="C158" s="120" t="str">
        <f t="shared" si="16"/>
        <v/>
      </c>
      <c r="D158" s="112" t="str">
        <f t="shared" si="18"/>
        <v/>
      </c>
      <c r="E158" s="112" t="str">
        <f t="shared" si="17"/>
        <v/>
      </c>
      <c r="F158" s="295">
        <f t="shared" si="19"/>
        <v>0.40248098761752493</v>
      </c>
      <c r="G158" s="120" t="str">
        <f>IFERROR(VLOOKUP($B158,'gemeenten info'!$A$9:$CT$350,'gemeenten info'!BN$1,FALSE),"")</f>
        <v/>
      </c>
      <c r="H158" s="120" t="str">
        <f>IFERROR(VLOOKUP($B158,'gemeenten info'!$A$9:$CT$350,'gemeenten info'!BO$1,FALSE),"")</f>
        <v/>
      </c>
      <c r="I158" s="120" t="str">
        <f>IFERROR(VLOOKUP($B158,'gemeenten info'!$A$9:$CT$350,'gemeenten info'!BP$1,FALSE),"")</f>
        <v/>
      </c>
      <c r="J158" s="120" t="str">
        <f>IFERROR(VLOOKUP($B158,'gemeenten info'!$A$9:$CT$350,'gemeenten info'!BQ$1,FALSE),"")</f>
        <v/>
      </c>
      <c r="K158" s="120" t="str">
        <f>IFERROR(VLOOKUP($B158,'gemeenten info'!$A$9:$CT$350,'gemeenten info'!BR$1,FALSE),"")</f>
        <v/>
      </c>
      <c r="L158" s="120" t="str">
        <f>IFERROR(VLOOKUP($B158,'gemeenten info'!$A$9:$CT$350,'gemeenten info'!BS$1,FALSE),"")</f>
        <v/>
      </c>
      <c r="M158" s="120" t="str">
        <f>IFERROR(VLOOKUP($B158,'gemeenten info'!$A$9:$CT$350,'gemeenten info'!BT$1,FALSE),"")</f>
        <v/>
      </c>
      <c r="N158" s="120" t="str">
        <f>IFERROR(VLOOKUP($B158,'gemeenten info'!$A$9:$CT$350,'gemeenten info'!BU$1,FALSE),"")</f>
        <v/>
      </c>
      <c r="O158" s="120" t="str">
        <f>IFERROR(VLOOKUP($B158,'gemeenten info'!$A$9:$CT$350,'gemeenten info'!BV$1,FALSE),"")</f>
        <v/>
      </c>
      <c r="P158" s="120" t="str">
        <f>IFERROR(VLOOKUP($B158,'gemeenten info'!$A$9:$CT$350,'gemeenten info'!BW$1,FALSE),"")</f>
        <v/>
      </c>
      <c r="Q158" s="120" t="str">
        <f>IFERROR(VLOOKUP($B158,'gemeenten info'!$A$9:$CT$350,'gemeenten info'!BX$1,FALSE),"")</f>
        <v/>
      </c>
      <c r="R158" s="120" t="str">
        <f>IFERROR(VLOOKUP($B158,'gemeenten info'!$A$9:$CT$350,'gemeenten info'!BY$1,FALSE),"")</f>
        <v/>
      </c>
      <c r="S158" s="120" t="str">
        <f>IFERROR(VLOOKUP($B158,'gemeenten info'!$A$9:$CT$350,'gemeenten info'!BZ$1,FALSE),"")</f>
        <v/>
      </c>
      <c r="T158" s="120" t="str">
        <f>IFERROR(VLOOKUP($B158,'gemeenten info'!$A$9:$CT$350,'gemeenten info'!CA$1,FALSE),"")</f>
        <v/>
      </c>
      <c r="U158" s="120" t="str">
        <f>IFERROR(VLOOKUP($B158,'gemeenten info'!$A$9:$CT$350,'gemeenten info'!CB$1,FALSE),"")</f>
        <v/>
      </c>
    </row>
    <row r="159" spans="1:21" ht="14.4" x14ac:dyDescent="0.3">
      <c r="A159" s="43">
        <v>16</v>
      </c>
      <c r="B159" s="12" t="str">
        <f>'II. VSV t.o.v. Problematiek'!B21</f>
        <v/>
      </c>
      <c r="C159" s="120" t="str">
        <f t="shared" si="16"/>
        <v/>
      </c>
      <c r="D159" s="112" t="str">
        <f t="shared" si="18"/>
        <v/>
      </c>
      <c r="E159" s="112" t="str">
        <f t="shared" si="17"/>
        <v/>
      </c>
      <c r="F159" s="295">
        <f t="shared" si="19"/>
        <v>0.40248098761752493</v>
      </c>
      <c r="G159" s="120" t="str">
        <f>IFERROR(VLOOKUP($B159,'gemeenten info'!$A$9:$CT$350,'gemeenten info'!BN$1,FALSE),"")</f>
        <v/>
      </c>
      <c r="H159" s="120" t="str">
        <f>IFERROR(VLOOKUP($B159,'gemeenten info'!$A$9:$CT$350,'gemeenten info'!BO$1,FALSE),"")</f>
        <v/>
      </c>
      <c r="I159" s="120" t="str">
        <f>IFERROR(VLOOKUP($B159,'gemeenten info'!$A$9:$CT$350,'gemeenten info'!BP$1,FALSE),"")</f>
        <v/>
      </c>
      <c r="J159" s="120" t="str">
        <f>IFERROR(VLOOKUP($B159,'gemeenten info'!$A$9:$CT$350,'gemeenten info'!BQ$1,FALSE),"")</f>
        <v/>
      </c>
      <c r="K159" s="120" t="str">
        <f>IFERROR(VLOOKUP($B159,'gemeenten info'!$A$9:$CT$350,'gemeenten info'!BR$1,FALSE),"")</f>
        <v/>
      </c>
      <c r="L159" s="120" t="str">
        <f>IFERROR(VLOOKUP($B159,'gemeenten info'!$A$9:$CT$350,'gemeenten info'!BS$1,FALSE),"")</f>
        <v/>
      </c>
      <c r="M159" s="120" t="str">
        <f>IFERROR(VLOOKUP($B159,'gemeenten info'!$A$9:$CT$350,'gemeenten info'!BT$1,FALSE),"")</f>
        <v/>
      </c>
      <c r="N159" s="120" t="str">
        <f>IFERROR(VLOOKUP($B159,'gemeenten info'!$A$9:$CT$350,'gemeenten info'!BU$1,FALSE),"")</f>
        <v/>
      </c>
      <c r="O159" s="120" t="str">
        <f>IFERROR(VLOOKUP($B159,'gemeenten info'!$A$9:$CT$350,'gemeenten info'!BV$1,FALSE),"")</f>
        <v/>
      </c>
      <c r="P159" s="120" t="str">
        <f>IFERROR(VLOOKUP($B159,'gemeenten info'!$A$9:$CT$350,'gemeenten info'!BW$1,FALSE),"")</f>
        <v/>
      </c>
      <c r="Q159" s="120" t="str">
        <f>IFERROR(VLOOKUP($B159,'gemeenten info'!$A$9:$CT$350,'gemeenten info'!BX$1,FALSE),"")</f>
        <v/>
      </c>
      <c r="R159" s="120" t="str">
        <f>IFERROR(VLOOKUP($B159,'gemeenten info'!$A$9:$CT$350,'gemeenten info'!BY$1,FALSE),"")</f>
        <v/>
      </c>
      <c r="S159" s="120" t="str">
        <f>IFERROR(VLOOKUP($B159,'gemeenten info'!$A$9:$CT$350,'gemeenten info'!BZ$1,FALSE),"")</f>
        <v/>
      </c>
      <c r="T159" s="120" t="str">
        <f>IFERROR(VLOOKUP($B159,'gemeenten info'!$A$9:$CT$350,'gemeenten info'!CA$1,FALSE),"")</f>
        <v/>
      </c>
      <c r="U159" s="120" t="str">
        <f>IFERROR(VLOOKUP($B159,'gemeenten info'!$A$9:$CT$350,'gemeenten info'!CB$1,FALSE),"")</f>
        <v/>
      </c>
    </row>
    <row r="160" spans="1:21" ht="14.4" x14ac:dyDescent="0.3">
      <c r="A160" s="43">
        <v>17</v>
      </c>
      <c r="B160" s="12" t="str">
        <f>'II. VSV t.o.v. Problematiek'!B22</f>
        <v/>
      </c>
      <c r="C160" s="120" t="str">
        <f t="shared" si="16"/>
        <v/>
      </c>
      <c r="D160" s="112" t="str">
        <f t="shared" si="18"/>
        <v/>
      </c>
      <c r="E160" s="112" t="str">
        <f t="shared" si="17"/>
        <v/>
      </c>
      <c r="F160" s="295">
        <f t="shared" si="19"/>
        <v>0.40248098761752493</v>
      </c>
      <c r="G160" s="120" t="str">
        <f>IFERROR(VLOOKUP($B160,'gemeenten info'!$A$9:$CT$350,'gemeenten info'!BN$1,FALSE),"")</f>
        <v/>
      </c>
      <c r="H160" s="120" t="str">
        <f>IFERROR(VLOOKUP($B160,'gemeenten info'!$A$9:$CT$350,'gemeenten info'!BO$1,FALSE),"")</f>
        <v/>
      </c>
      <c r="I160" s="120" t="str">
        <f>IFERROR(VLOOKUP($B160,'gemeenten info'!$A$9:$CT$350,'gemeenten info'!BP$1,FALSE),"")</f>
        <v/>
      </c>
      <c r="J160" s="120" t="str">
        <f>IFERROR(VLOOKUP($B160,'gemeenten info'!$A$9:$CT$350,'gemeenten info'!BQ$1,FALSE),"")</f>
        <v/>
      </c>
      <c r="K160" s="120" t="str">
        <f>IFERROR(VLOOKUP($B160,'gemeenten info'!$A$9:$CT$350,'gemeenten info'!BR$1,FALSE),"")</f>
        <v/>
      </c>
      <c r="L160" s="120" t="str">
        <f>IFERROR(VLOOKUP($B160,'gemeenten info'!$A$9:$CT$350,'gemeenten info'!BS$1,FALSE),"")</f>
        <v/>
      </c>
      <c r="M160" s="120" t="str">
        <f>IFERROR(VLOOKUP($B160,'gemeenten info'!$A$9:$CT$350,'gemeenten info'!BT$1,FALSE),"")</f>
        <v/>
      </c>
      <c r="N160" s="120" t="str">
        <f>IFERROR(VLOOKUP($B160,'gemeenten info'!$A$9:$CT$350,'gemeenten info'!BU$1,FALSE),"")</f>
        <v/>
      </c>
      <c r="O160" s="120" t="str">
        <f>IFERROR(VLOOKUP($B160,'gemeenten info'!$A$9:$CT$350,'gemeenten info'!BV$1,FALSE),"")</f>
        <v/>
      </c>
      <c r="P160" s="120" t="str">
        <f>IFERROR(VLOOKUP($B160,'gemeenten info'!$A$9:$CT$350,'gemeenten info'!BW$1,FALSE),"")</f>
        <v/>
      </c>
      <c r="Q160" s="120" t="str">
        <f>IFERROR(VLOOKUP($B160,'gemeenten info'!$A$9:$CT$350,'gemeenten info'!BX$1,FALSE),"")</f>
        <v/>
      </c>
      <c r="R160" s="120" t="str">
        <f>IFERROR(VLOOKUP($B160,'gemeenten info'!$A$9:$CT$350,'gemeenten info'!BY$1,FALSE),"")</f>
        <v/>
      </c>
      <c r="S160" s="120" t="str">
        <f>IFERROR(VLOOKUP($B160,'gemeenten info'!$A$9:$CT$350,'gemeenten info'!BZ$1,FALSE),"")</f>
        <v/>
      </c>
      <c r="T160" s="120" t="str">
        <f>IFERROR(VLOOKUP($B160,'gemeenten info'!$A$9:$CT$350,'gemeenten info'!CA$1,FALSE),"")</f>
        <v/>
      </c>
      <c r="U160" s="120" t="str">
        <f>IFERROR(VLOOKUP($B160,'gemeenten info'!$A$9:$CT$350,'gemeenten info'!CB$1,FALSE),"")</f>
        <v/>
      </c>
    </row>
    <row r="161" spans="1:21" ht="14.4" x14ac:dyDescent="0.3">
      <c r="A161" s="43">
        <v>18</v>
      </c>
      <c r="B161" s="12" t="str">
        <f>'II. VSV t.o.v. Problematiek'!B23</f>
        <v/>
      </c>
      <c r="C161" s="120" t="str">
        <f t="shared" si="16"/>
        <v/>
      </c>
      <c r="D161" s="112" t="str">
        <f t="shared" si="18"/>
        <v/>
      </c>
      <c r="E161" s="112" t="str">
        <f t="shared" si="17"/>
        <v/>
      </c>
      <c r="F161" s="295">
        <f t="shared" si="19"/>
        <v>0.40248098761752493</v>
      </c>
      <c r="G161" s="120" t="str">
        <f>IFERROR(VLOOKUP($B161,'gemeenten info'!$A$9:$CT$350,'gemeenten info'!BN$1,FALSE),"")</f>
        <v/>
      </c>
      <c r="H161" s="120" t="str">
        <f>IFERROR(VLOOKUP($B161,'gemeenten info'!$A$9:$CT$350,'gemeenten info'!BO$1,FALSE),"")</f>
        <v/>
      </c>
      <c r="I161" s="120" t="str">
        <f>IFERROR(VLOOKUP($B161,'gemeenten info'!$A$9:$CT$350,'gemeenten info'!BP$1,FALSE),"")</f>
        <v/>
      </c>
      <c r="J161" s="120" t="str">
        <f>IFERROR(VLOOKUP($B161,'gemeenten info'!$A$9:$CT$350,'gemeenten info'!BQ$1,FALSE),"")</f>
        <v/>
      </c>
      <c r="K161" s="120" t="str">
        <f>IFERROR(VLOOKUP($B161,'gemeenten info'!$A$9:$CT$350,'gemeenten info'!BR$1,FALSE),"")</f>
        <v/>
      </c>
      <c r="L161" s="120" t="str">
        <f>IFERROR(VLOOKUP($B161,'gemeenten info'!$A$9:$CT$350,'gemeenten info'!BS$1,FALSE),"")</f>
        <v/>
      </c>
      <c r="M161" s="120" t="str">
        <f>IFERROR(VLOOKUP($B161,'gemeenten info'!$A$9:$CT$350,'gemeenten info'!BT$1,FALSE),"")</f>
        <v/>
      </c>
      <c r="N161" s="120" t="str">
        <f>IFERROR(VLOOKUP($B161,'gemeenten info'!$A$9:$CT$350,'gemeenten info'!BU$1,FALSE),"")</f>
        <v/>
      </c>
      <c r="O161" s="120" t="str">
        <f>IFERROR(VLOOKUP($B161,'gemeenten info'!$A$9:$CT$350,'gemeenten info'!BV$1,FALSE),"")</f>
        <v/>
      </c>
      <c r="P161" s="120" t="str">
        <f>IFERROR(VLOOKUP($B161,'gemeenten info'!$A$9:$CT$350,'gemeenten info'!BW$1,FALSE),"")</f>
        <v/>
      </c>
      <c r="Q161" s="120" t="str">
        <f>IFERROR(VLOOKUP($B161,'gemeenten info'!$A$9:$CT$350,'gemeenten info'!BX$1,FALSE),"")</f>
        <v/>
      </c>
      <c r="R161" s="120" t="str">
        <f>IFERROR(VLOOKUP($B161,'gemeenten info'!$A$9:$CT$350,'gemeenten info'!BY$1,FALSE),"")</f>
        <v/>
      </c>
      <c r="S161" s="120" t="str">
        <f>IFERROR(VLOOKUP($B161,'gemeenten info'!$A$9:$CT$350,'gemeenten info'!BZ$1,FALSE),"")</f>
        <v/>
      </c>
      <c r="T161" s="120" t="str">
        <f>IFERROR(VLOOKUP($B161,'gemeenten info'!$A$9:$CT$350,'gemeenten info'!CA$1,FALSE),"")</f>
        <v/>
      </c>
      <c r="U161" s="120" t="str">
        <f>IFERROR(VLOOKUP($B161,'gemeenten info'!$A$9:$CT$350,'gemeenten info'!CB$1,FALSE),"")</f>
        <v/>
      </c>
    </row>
    <row r="162" spans="1:21" ht="14.4" x14ac:dyDescent="0.3">
      <c r="A162" s="43">
        <v>19</v>
      </c>
      <c r="B162" s="12" t="str">
        <f>'II. VSV t.o.v. Problematiek'!B24</f>
        <v/>
      </c>
      <c r="C162" s="120" t="str">
        <f t="shared" si="16"/>
        <v/>
      </c>
      <c r="D162" s="112" t="str">
        <f t="shared" si="18"/>
        <v/>
      </c>
      <c r="E162" s="112" t="str">
        <f t="shared" si="17"/>
        <v/>
      </c>
      <c r="F162" s="295">
        <f t="shared" si="19"/>
        <v>0.40248098761752493</v>
      </c>
      <c r="G162" s="120" t="str">
        <f>IFERROR(VLOOKUP($B162,'gemeenten info'!$A$9:$CT$350,'gemeenten info'!BN$1,FALSE),"")</f>
        <v/>
      </c>
      <c r="H162" s="120" t="str">
        <f>IFERROR(VLOOKUP($B162,'gemeenten info'!$A$9:$CT$350,'gemeenten info'!BO$1,FALSE),"")</f>
        <v/>
      </c>
      <c r="I162" s="120" t="str">
        <f>IFERROR(VLOOKUP($B162,'gemeenten info'!$A$9:$CT$350,'gemeenten info'!BP$1,FALSE),"")</f>
        <v/>
      </c>
      <c r="J162" s="120" t="str">
        <f>IFERROR(VLOOKUP($B162,'gemeenten info'!$A$9:$CT$350,'gemeenten info'!BQ$1,FALSE),"")</f>
        <v/>
      </c>
      <c r="K162" s="120" t="str">
        <f>IFERROR(VLOOKUP($B162,'gemeenten info'!$A$9:$CT$350,'gemeenten info'!BR$1,FALSE),"")</f>
        <v/>
      </c>
      <c r="L162" s="120" t="str">
        <f>IFERROR(VLOOKUP($B162,'gemeenten info'!$A$9:$CT$350,'gemeenten info'!BS$1,FALSE),"")</f>
        <v/>
      </c>
      <c r="M162" s="120" t="str">
        <f>IFERROR(VLOOKUP($B162,'gemeenten info'!$A$9:$CT$350,'gemeenten info'!BT$1,FALSE),"")</f>
        <v/>
      </c>
      <c r="N162" s="120" t="str">
        <f>IFERROR(VLOOKUP($B162,'gemeenten info'!$A$9:$CT$350,'gemeenten info'!BU$1,FALSE),"")</f>
        <v/>
      </c>
      <c r="O162" s="120" t="str">
        <f>IFERROR(VLOOKUP($B162,'gemeenten info'!$A$9:$CT$350,'gemeenten info'!BV$1,FALSE),"")</f>
        <v/>
      </c>
      <c r="P162" s="120" t="str">
        <f>IFERROR(VLOOKUP($B162,'gemeenten info'!$A$9:$CT$350,'gemeenten info'!BW$1,FALSE),"")</f>
        <v/>
      </c>
      <c r="Q162" s="120" t="str">
        <f>IFERROR(VLOOKUP($B162,'gemeenten info'!$A$9:$CT$350,'gemeenten info'!BX$1,FALSE),"")</f>
        <v/>
      </c>
      <c r="R162" s="120" t="str">
        <f>IFERROR(VLOOKUP($B162,'gemeenten info'!$A$9:$CT$350,'gemeenten info'!BY$1,FALSE),"")</f>
        <v/>
      </c>
      <c r="S162" s="120" t="str">
        <f>IFERROR(VLOOKUP($B162,'gemeenten info'!$A$9:$CT$350,'gemeenten info'!BZ$1,FALSE),"")</f>
        <v/>
      </c>
      <c r="T162" s="120" t="str">
        <f>IFERROR(VLOOKUP($B162,'gemeenten info'!$A$9:$CT$350,'gemeenten info'!CA$1,FALSE),"")</f>
        <v/>
      </c>
      <c r="U162" s="120" t="str">
        <f>IFERROR(VLOOKUP($B162,'gemeenten info'!$A$9:$CT$350,'gemeenten info'!CB$1,FALSE),"")</f>
        <v/>
      </c>
    </row>
    <row r="163" spans="1:21" ht="14.4" x14ac:dyDescent="0.3">
      <c r="A163" s="43">
        <v>20</v>
      </c>
      <c r="B163" s="12" t="str">
        <f>'II. VSV t.o.v. Problematiek'!B25</f>
        <v/>
      </c>
      <c r="C163" s="120" t="str">
        <f t="shared" si="16"/>
        <v/>
      </c>
      <c r="D163" s="112" t="str">
        <f t="shared" si="18"/>
        <v/>
      </c>
      <c r="E163" s="112" t="str">
        <f t="shared" si="17"/>
        <v/>
      </c>
      <c r="F163" s="295">
        <f t="shared" si="19"/>
        <v>0.40248098761752493</v>
      </c>
      <c r="G163" s="120" t="str">
        <f>IFERROR(VLOOKUP($B163,'gemeenten info'!$A$9:$CT$350,'gemeenten info'!BN$1,FALSE),"")</f>
        <v/>
      </c>
      <c r="H163" s="120" t="str">
        <f>IFERROR(VLOOKUP($B163,'gemeenten info'!$A$9:$CT$350,'gemeenten info'!BO$1,FALSE),"")</f>
        <v/>
      </c>
      <c r="I163" s="120" t="str">
        <f>IFERROR(VLOOKUP($B163,'gemeenten info'!$A$9:$CT$350,'gemeenten info'!BP$1,FALSE),"")</f>
        <v/>
      </c>
      <c r="J163" s="120" t="str">
        <f>IFERROR(VLOOKUP($B163,'gemeenten info'!$A$9:$CT$350,'gemeenten info'!BQ$1,FALSE),"")</f>
        <v/>
      </c>
      <c r="K163" s="120" t="str">
        <f>IFERROR(VLOOKUP($B163,'gemeenten info'!$A$9:$CT$350,'gemeenten info'!BR$1,FALSE),"")</f>
        <v/>
      </c>
      <c r="L163" s="120" t="str">
        <f>IFERROR(VLOOKUP($B163,'gemeenten info'!$A$9:$CT$350,'gemeenten info'!BS$1,FALSE),"")</f>
        <v/>
      </c>
      <c r="M163" s="120" t="str">
        <f>IFERROR(VLOOKUP($B163,'gemeenten info'!$A$9:$CT$350,'gemeenten info'!BT$1,FALSE),"")</f>
        <v/>
      </c>
      <c r="N163" s="120" t="str">
        <f>IFERROR(VLOOKUP($B163,'gemeenten info'!$A$9:$CT$350,'gemeenten info'!BU$1,FALSE),"")</f>
        <v/>
      </c>
      <c r="O163" s="120" t="str">
        <f>IFERROR(VLOOKUP($B163,'gemeenten info'!$A$9:$CT$350,'gemeenten info'!BV$1,FALSE),"")</f>
        <v/>
      </c>
      <c r="P163" s="120" t="str">
        <f>IFERROR(VLOOKUP($B163,'gemeenten info'!$A$9:$CT$350,'gemeenten info'!BW$1,FALSE),"")</f>
        <v/>
      </c>
      <c r="Q163" s="120" t="str">
        <f>IFERROR(VLOOKUP($B163,'gemeenten info'!$A$9:$CT$350,'gemeenten info'!BX$1,FALSE),"")</f>
        <v/>
      </c>
      <c r="R163" s="120" t="str">
        <f>IFERROR(VLOOKUP($B163,'gemeenten info'!$A$9:$CT$350,'gemeenten info'!BY$1,FALSE),"")</f>
        <v/>
      </c>
      <c r="S163" s="120" t="str">
        <f>IFERROR(VLOOKUP($B163,'gemeenten info'!$A$9:$CT$350,'gemeenten info'!BZ$1,FALSE),"")</f>
        <v/>
      </c>
      <c r="T163" s="120" t="str">
        <f>IFERROR(VLOOKUP($B163,'gemeenten info'!$A$9:$CT$350,'gemeenten info'!CA$1,FALSE),"")</f>
        <v/>
      </c>
      <c r="U163" s="120" t="str">
        <f>IFERROR(VLOOKUP($B163,'gemeenten info'!$A$9:$CT$350,'gemeenten info'!CB$1,FALSE),"")</f>
        <v/>
      </c>
    </row>
    <row r="164" spans="1:21" ht="14.4" x14ac:dyDescent="0.3">
      <c r="A164" s="43">
        <v>21</v>
      </c>
      <c r="B164" s="12" t="str">
        <f>'II. VSV t.o.v. Problematiek'!B26</f>
        <v/>
      </c>
      <c r="C164" s="120" t="str">
        <f t="shared" si="16"/>
        <v/>
      </c>
      <c r="D164" s="112" t="str">
        <f t="shared" si="18"/>
        <v/>
      </c>
      <c r="E164" s="112" t="str">
        <f t="shared" si="17"/>
        <v/>
      </c>
      <c r="F164" s="295">
        <f t="shared" si="19"/>
        <v>0.40248098761752493</v>
      </c>
      <c r="G164" s="120" t="str">
        <f>IFERROR(VLOOKUP($B164,'gemeenten info'!$A$9:$CT$350,'gemeenten info'!BN$1,FALSE),"")</f>
        <v/>
      </c>
      <c r="H164" s="120" t="str">
        <f>IFERROR(VLOOKUP($B164,'gemeenten info'!$A$9:$CT$350,'gemeenten info'!BO$1,FALSE),"")</f>
        <v/>
      </c>
      <c r="I164" s="120" t="str">
        <f>IFERROR(VLOOKUP($B164,'gemeenten info'!$A$9:$CT$350,'gemeenten info'!BP$1,FALSE),"")</f>
        <v/>
      </c>
      <c r="J164" s="120" t="str">
        <f>IFERROR(VLOOKUP($B164,'gemeenten info'!$A$9:$CT$350,'gemeenten info'!BQ$1,FALSE),"")</f>
        <v/>
      </c>
      <c r="K164" s="120" t="str">
        <f>IFERROR(VLOOKUP($B164,'gemeenten info'!$A$9:$CT$350,'gemeenten info'!BR$1,FALSE),"")</f>
        <v/>
      </c>
      <c r="L164" s="120" t="str">
        <f>IFERROR(VLOOKUP($B164,'gemeenten info'!$A$9:$CT$350,'gemeenten info'!BS$1,FALSE),"")</f>
        <v/>
      </c>
      <c r="M164" s="120" t="str">
        <f>IFERROR(VLOOKUP($B164,'gemeenten info'!$A$9:$CT$350,'gemeenten info'!BT$1,FALSE),"")</f>
        <v/>
      </c>
      <c r="N164" s="120" t="str">
        <f>IFERROR(VLOOKUP($B164,'gemeenten info'!$A$9:$CT$350,'gemeenten info'!BU$1,FALSE),"")</f>
        <v/>
      </c>
      <c r="O164" s="120" t="str">
        <f>IFERROR(VLOOKUP($B164,'gemeenten info'!$A$9:$CT$350,'gemeenten info'!BV$1,FALSE),"")</f>
        <v/>
      </c>
      <c r="P164" s="120" t="str">
        <f>IFERROR(VLOOKUP($B164,'gemeenten info'!$A$9:$CT$350,'gemeenten info'!BW$1,FALSE),"")</f>
        <v/>
      </c>
      <c r="Q164" s="120" t="str">
        <f>IFERROR(VLOOKUP($B164,'gemeenten info'!$A$9:$CT$350,'gemeenten info'!BX$1,FALSE),"")</f>
        <v/>
      </c>
      <c r="R164" s="120" t="str">
        <f>IFERROR(VLOOKUP($B164,'gemeenten info'!$A$9:$CT$350,'gemeenten info'!BY$1,FALSE),"")</f>
        <v/>
      </c>
      <c r="S164" s="120" t="str">
        <f>IFERROR(VLOOKUP($B164,'gemeenten info'!$A$9:$CT$350,'gemeenten info'!BZ$1,FALSE),"")</f>
        <v/>
      </c>
      <c r="T164" s="120" t="str">
        <f>IFERROR(VLOOKUP($B164,'gemeenten info'!$A$9:$CT$350,'gemeenten info'!CA$1,FALSE),"")</f>
        <v/>
      </c>
      <c r="U164" s="120" t="str">
        <f>IFERROR(VLOOKUP($B164,'gemeenten info'!$A$9:$CT$350,'gemeenten info'!CB$1,FALSE),"")</f>
        <v/>
      </c>
    </row>
    <row r="165" spans="1:21" x14ac:dyDescent="0.25">
      <c r="A165" s="10"/>
      <c r="B165" s="10" t="s">
        <v>692</v>
      </c>
      <c r="C165" s="292">
        <f>AVERAGE(C145:C164)</f>
        <v>0.40248098761752493</v>
      </c>
      <c r="D165" s="292">
        <f>AVERAGE(D145:D164)</f>
        <v>0.20700394080581944</v>
      </c>
      <c r="E165" s="292">
        <f>AVERAGE(E145:E164)</f>
        <v>0.39051507157665571</v>
      </c>
      <c r="G165" s="292">
        <f t="shared" ref="G165:U165" si="20">AVERAGE(G145:G164)</f>
        <v>0.38337356492531838</v>
      </c>
      <c r="H165" s="292">
        <f t="shared" si="20"/>
        <v>0.24584254563952826</v>
      </c>
      <c r="I165" s="324">
        <f t="shared" si="20"/>
        <v>0.37078388943515334</v>
      </c>
      <c r="J165" s="292">
        <f t="shared" si="20"/>
        <v>0.3671603435489354</v>
      </c>
      <c r="K165" s="292">
        <f t="shared" si="20"/>
        <v>0.22304000103813659</v>
      </c>
      <c r="L165" s="324">
        <f t="shared" si="20"/>
        <v>0.40979965541292807</v>
      </c>
      <c r="M165" s="292">
        <f t="shared" si="20"/>
        <v>0.41132058203971517</v>
      </c>
      <c r="N165" s="292">
        <f t="shared" si="20"/>
        <v>0.20429609243166547</v>
      </c>
      <c r="O165" s="324">
        <f t="shared" si="20"/>
        <v>0.38438332552861926</v>
      </c>
      <c r="P165" s="292">
        <f t="shared" si="20"/>
        <v>0.36355182554042142</v>
      </c>
      <c r="Q165" s="292">
        <f t="shared" si="20"/>
        <v>0.17926622003956288</v>
      </c>
      <c r="R165" s="324">
        <f t="shared" si="20"/>
        <v>0.45718195442001575</v>
      </c>
      <c r="S165" s="292">
        <f t="shared" si="20"/>
        <v>0.42716904182888837</v>
      </c>
      <c r="T165" s="292">
        <f t="shared" si="20"/>
        <v>0.18257484488020384</v>
      </c>
      <c r="U165" s="324">
        <f t="shared" si="20"/>
        <v>0.39025611329090781</v>
      </c>
    </row>
    <row r="190" spans="1:1" s="262" customFormat="1" ht="15" x14ac:dyDescent="0.25">
      <c r="A190" s="605" t="s">
        <v>656</v>
      </c>
    </row>
  </sheetData>
  <phoneticPr fontId="29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59636-53AE-40CF-B834-F4C8C2B0C190}">
  <sheetPr>
    <tabColor theme="8"/>
  </sheetPr>
  <dimension ref="A1:AD240"/>
  <sheetViews>
    <sheetView zoomScale="110" zoomScaleNormal="110" workbookViewId="0">
      <selection activeCell="A2" sqref="A2"/>
    </sheetView>
  </sheetViews>
  <sheetFormatPr defaultColWidth="8.88671875" defaultRowHeight="13.8" x14ac:dyDescent="0.25"/>
  <cols>
    <col min="1" max="1" width="8.88671875" style="12"/>
    <col min="2" max="2" width="26.5546875" style="12" customWidth="1"/>
    <col min="3" max="3" width="11.109375" style="12" bestFit="1" customWidth="1"/>
    <col min="4" max="4" width="10.5546875" style="12" customWidth="1"/>
    <col min="5" max="5" width="9" style="12" bestFit="1" customWidth="1"/>
    <col min="6" max="6" width="10" style="12" bestFit="1" customWidth="1"/>
    <col min="7" max="7" width="11.109375" style="12" bestFit="1" customWidth="1"/>
    <col min="8" max="8" width="13.88671875" style="12" customWidth="1"/>
    <col min="9" max="9" width="11.6640625" style="12" customWidth="1"/>
    <col min="10" max="13" width="8.88671875" style="12"/>
    <col min="14" max="14" width="12.5546875" style="12" customWidth="1"/>
    <col min="15" max="17" width="8.88671875" style="12"/>
    <col min="18" max="18" width="20.6640625" style="12" customWidth="1"/>
    <col min="19" max="20" width="8.88671875" style="12"/>
    <col min="21" max="22" width="11.109375" style="12" bestFit="1" customWidth="1"/>
    <col min="23" max="23" width="13.109375" style="12" customWidth="1"/>
    <col min="24" max="24" width="10" style="12" bestFit="1" customWidth="1"/>
    <col min="25" max="25" width="17.44140625" style="12" customWidth="1"/>
    <col min="26" max="16384" width="8.88671875" style="12"/>
  </cols>
  <sheetData>
    <row r="1" spans="1:14" s="160" customFormat="1" ht="15.6" x14ac:dyDescent="0.3">
      <c r="A1" s="160" t="s">
        <v>785</v>
      </c>
      <c r="B1" s="160" t="s">
        <v>786</v>
      </c>
    </row>
    <row r="2" spans="1:14" s="161" customFormat="1" x14ac:dyDescent="0.25">
      <c r="A2" s="161" t="s">
        <v>644</v>
      </c>
      <c r="B2" s="161" t="s">
        <v>787</v>
      </c>
    </row>
    <row r="3" spans="1:14" x14ac:dyDescent="0.25">
      <c r="B3" s="604" t="s">
        <v>788</v>
      </c>
      <c r="I3" s="18">
        <v>2022</v>
      </c>
    </row>
    <row r="4" spans="1:14" ht="14.4" x14ac:dyDescent="0.3">
      <c r="B4" s="10"/>
      <c r="C4" s="101" t="s">
        <v>789</v>
      </c>
      <c r="D4" s="102" t="s">
        <v>790</v>
      </c>
      <c r="E4" s="103" t="s">
        <v>791</v>
      </c>
      <c r="F4" s="104" t="s">
        <v>623</v>
      </c>
      <c r="G4" s="104" t="s">
        <v>624</v>
      </c>
      <c r="H4" s="546" t="s">
        <v>792</v>
      </c>
      <c r="I4" s="12" t="s">
        <v>793</v>
      </c>
      <c r="K4" s="363">
        <v>2020</v>
      </c>
      <c r="L4" s="363">
        <v>2021</v>
      </c>
      <c r="M4" s="363">
        <v>2022</v>
      </c>
      <c r="N4" s="360" t="s">
        <v>794</v>
      </c>
    </row>
    <row r="5" spans="1:14" x14ac:dyDescent="0.25">
      <c r="B5" s="13" t="str">
        <f>'Selectie Benchmark Regio'!$D$3</f>
        <v>Noord-Oost-Brabant</v>
      </c>
      <c r="C5" s="145">
        <f>'RMC info'!CK3</f>
        <v>0.56297093649085039</v>
      </c>
      <c r="D5" s="145">
        <f>'RMC info'!CL3</f>
        <v>0.36921420882669537</v>
      </c>
      <c r="E5" s="607">
        <f>'RMC info'!CM3</f>
        <v>6.7814854682454254E-2</v>
      </c>
      <c r="F5" s="145">
        <f>'RMC info'!CN3</f>
        <v>2.9063509149623249E-2</v>
      </c>
      <c r="G5" s="145">
        <f>'RMC info'!CO3</f>
        <v>1.076426264800861E-3</v>
      </c>
      <c r="H5" s="145">
        <f>'RMC info'!CP3</f>
        <v>3.7674919268030141E-2</v>
      </c>
      <c r="I5" s="63">
        <f>$E$21</f>
        <v>8.60919627300962E-2</v>
      </c>
      <c r="K5" s="144">
        <f>'RMC info'!DP3</f>
        <v>6.2214917577273668E-2</v>
      </c>
      <c r="L5" s="144">
        <f>'RMC info'!DO3</f>
        <v>5.197761367931597E-2</v>
      </c>
      <c r="M5" s="144">
        <f>'RMC info'!DN3</f>
        <v>5.8854760552239128E-2</v>
      </c>
      <c r="N5" s="359">
        <f>AVERAGE(K5:M5)</f>
        <v>5.7682430602942925E-2</v>
      </c>
    </row>
    <row r="6" spans="1:14" x14ac:dyDescent="0.25">
      <c r="B6" s="563" t="s">
        <v>601</v>
      </c>
      <c r="C6" s="564">
        <f>'RMC info'!FK3/'RMC info'!$FI$3</f>
        <v>0.23507904075707065</v>
      </c>
      <c r="D6" s="564">
        <f>'RMC info'!FL3/'RMC info'!$FI$3</f>
        <v>2.9035380148403054E-3</v>
      </c>
      <c r="E6" s="564">
        <f>'RMC info'!FM3/'RMC info'!$FI$3</f>
        <v>2.1507688998817077E-3</v>
      </c>
      <c r="F6" s="484">
        <f>'RMC info'!FN3/'RMC info'!$FJ$3</f>
        <v>0</v>
      </c>
      <c r="G6" s="484">
        <f>'RMC info'!FO3/'RMC info'!$FJ$3</f>
        <v>0</v>
      </c>
      <c r="H6" s="484">
        <f>'RMC info'!FP3/'RMC info'!$FJ$3</f>
        <v>8.9565606806986109E-3</v>
      </c>
      <c r="I6" s="571">
        <f>'RMC info'!FM51/'RMC info'!FJ51</f>
        <v>1.1142866864005988E-2</v>
      </c>
      <c r="K6" s="144"/>
      <c r="L6" s="564">
        <f>'RMC info'!EQ3/'RMC info'!EN3</f>
        <v>7.0984915705412602E-3</v>
      </c>
      <c r="M6" s="564">
        <f>'RMC info'!FM3/'RMC info'!FJ3</f>
        <v>8.9565606806986109E-3</v>
      </c>
      <c r="N6" s="568">
        <f>AVERAGE(L6:M6)</f>
        <v>8.0275261256199347E-3</v>
      </c>
    </row>
    <row r="7" spans="1:14" x14ac:dyDescent="0.25">
      <c r="B7" s="557" t="s">
        <v>602</v>
      </c>
      <c r="C7" s="560">
        <f>'RMC info'!FR3/'RMC info'!$FI$3</f>
        <v>0.2635767286805033</v>
      </c>
      <c r="D7" s="560">
        <f>'RMC info'!FS3/'RMC info'!$FI$3</f>
        <v>0.12635767286805033</v>
      </c>
      <c r="E7" s="560">
        <f>'RMC info'!FT3/'RMC info'!$FI$3</f>
        <v>3.1616302828261104E-2</v>
      </c>
      <c r="F7" s="484">
        <f>'RMC info'!FU3/'RMC info'!$FQ$3</f>
        <v>2.7040816326530614E-2</v>
      </c>
      <c r="G7" s="484">
        <f>'RMC info'!FV3/'RMC info'!$FQ$3</f>
        <v>2.0408163265306124E-3</v>
      </c>
      <c r="H7" s="484">
        <f>'RMC info'!FW3/'RMC info'!$FQ$3</f>
        <v>4.5918367346938778E-2</v>
      </c>
      <c r="I7" s="571">
        <f>'RMC info'!FT51/'RMC info'!FQ51</f>
        <v>9.5086634098337605E-2</v>
      </c>
      <c r="K7" s="144"/>
      <c r="L7" s="560">
        <f>'RMC info'!EX3/'RMC info'!EU3</f>
        <v>6.7192669890557388E-2</v>
      </c>
      <c r="M7" s="560">
        <f>'RMC info'!FT3/'RMC info'!FQ3</f>
        <v>7.4999999999999997E-2</v>
      </c>
      <c r="N7" s="568">
        <f t="shared" ref="N7:N8" si="0">AVERAGE(L7:M7)</f>
        <v>7.10963349452787E-2</v>
      </c>
    </row>
    <row r="8" spans="1:14" x14ac:dyDescent="0.25">
      <c r="B8" s="561" t="s">
        <v>603</v>
      </c>
      <c r="C8" s="562">
        <f>'RMC info'!FY3/'RMC info'!$FI$3</f>
        <v>6.527583611140983E-2</v>
      </c>
      <c r="D8" s="562">
        <f>'RMC info'!FZ3/'RMC info'!$FI$3</f>
        <v>0.23873534788686956</v>
      </c>
      <c r="E8" s="562">
        <f>'RMC info'!GA3/'RMC info'!$FI$3</f>
        <v>3.4304763953113236E-2</v>
      </c>
      <c r="F8" s="484">
        <f>'RMC info'!GB3/'RMC info'!$FX$3</f>
        <v>4.9586776859504134E-2</v>
      </c>
      <c r="G8" s="484">
        <f>'RMC info'!GC3/'RMC info'!$FX$3</f>
        <v>2.8607755880483152E-3</v>
      </c>
      <c r="H8" s="484">
        <f>'RMC info'!GD3/'RMC info'!$FX$3</f>
        <v>4.8951048951048952E-2</v>
      </c>
      <c r="I8" s="571">
        <f>'RMC info'!GA51/'RMC info'!FX51</f>
        <v>0.12310788345437046</v>
      </c>
      <c r="K8" s="144"/>
      <c r="L8" s="562">
        <f>'RMC info'!FE3/'RMC info'!FB3</f>
        <v>9.8252555225848998E-2</v>
      </c>
      <c r="M8" s="562">
        <f>'RMC info'!GA3/'RMC info'!FX3</f>
        <v>0.10139860139860139</v>
      </c>
      <c r="N8" s="568">
        <f t="shared" si="0"/>
        <v>9.9825578312225188E-2</v>
      </c>
    </row>
    <row r="9" spans="1:14" x14ac:dyDescent="0.25">
      <c r="B9" s="12" t="s">
        <v>663</v>
      </c>
      <c r="C9" s="162">
        <f>'RMC info'!CK4</f>
        <v>0.57718263656386248</v>
      </c>
      <c r="D9" s="162">
        <f>'RMC info'!CL4</f>
        <v>0.35578075676725079</v>
      </c>
      <c r="E9" s="608">
        <f>'RMC info'!CM4</f>
        <v>6.7036606668886806E-2</v>
      </c>
      <c r="F9" s="162">
        <f>'RMC info'!CN4</f>
        <v>2.7345895886324193E-2</v>
      </c>
      <c r="G9" s="162">
        <f>'RMC info'!CO4</f>
        <v>4.0648960415881077E-4</v>
      </c>
      <c r="H9" s="162">
        <f>'RMC info'!CP4</f>
        <v>3.9284221178403807E-2</v>
      </c>
      <c r="I9" s="63">
        <f t="shared" ref="I9:I17" si="1">$E$21</f>
        <v>8.60919627300962E-2</v>
      </c>
      <c r="K9" s="120">
        <f>'RMC info'!DP4</f>
        <v>5.88340143908124E-2</v>
      </c>
      <c r="L9" s="120">
        <f>'RMC info'!DO4</f>
        <v>5.8264893385050698E-2</v>
      </c>
      <c r="M9" s="120">
        <f>'RMC info'!DN4</f>
        <v>6.1341435159720091E-2</v>
      </c>
      <c r="N9" s="359">
        <f>AVERAGE(K9:M9)</f>
        <v>5.9480114311861065E-2</v>
      </c>
    </row>
    <row r="10" spans="1:14" x14ac:dyDescent="0.25">
      <c r="B10" s="563" t="s">
        <v>601</v>
      </c>
      <c r="C10" s="564">
        <f>'RMC info'!FK4/'RMC info'!$FI$4</f>
        <v>0.24263907324725473</v>
      </c>
      <c r="D10" s="564">
        <f>'RMC info'!FL4/'RMC info'!$FI$4</f>
        <v>3.4391215156268857E-3</v>
      </c>
      <c r="E10" s="564">
        <f>'RMC info'!FM4/'RMC info'!$FI$4</f>
        <v>2.1117412815252804E-3</v>
      </c>
      <c r="F10" s="564"/>
      <c r="G10" s="564"/>
      <c r="H10" s="564"/>
      <c r="I10" s="571">
        <f>I6</f>
        <v>1.1142866864005988E-2</v>
      </c>
      <c r="K10" s="120"/>
      <c r="L10" s="564">
        <f>'RMC info'!EQ4/'RMC info'!EN4</f>
        <v>6.2537582681900178E-3</v>
      </c>
      <c r="M10" s="564">
        <f>'RMC info'!FM4/'RMC info'!FJ4</f>
        <v>8.5085693448401604E-3</v>
      </c>
      <c r="N10" s="568">
        <f>AVERAGE(L10:M10)</f>
        <v>7.3811638065150887E-3</v>
      </c>
    </row>
    <row r="11" spans="1:14" x14ac:dyDescent="0.25">
      <c r="B11" s="557" t="s">
        <v>602</v>
      </c>
      <c r="C11" s="560">
        <f>'RMC info'!FR4/'RMC info'!$FI$4</f>
        <v>0.27003137444189695</v>
      </c>
      <c r="D11" s="560">
        <f>'RMC info'!FS4/'RMC info'!$FI$4</f>
        <v>0.13026426933751659</v>
      </c>
      <c r="E11" s="560">
        <f>'RMC info'!FT4/'RMC info'!$FI$4</f>
        <v>3.1585616025099551E-2</v>
      </c>
      <c r="F11" s="556"/>
      <c r="G11" s="556"/>
      <c r="H11" s="556"/>
      <c r="I11" s="571">
        <f>I7</f>
        <v>9.5086634098337605E-2</v>
      </c>
      <c r="K11" s="120"/>
      <c r="L11" s="560">
        <f>'RMC info'!EX4/'RMC info'!EU4</f>
        <v>6.2734546484457976E-2</v>
      </c>
      <c r="M11" s="560">
        <f>'RMC info'!FT4/'RMC info'!FQ4</f>
        <v>7.3134953897736804E-2</v>
      </c>
      <c r="N11" s="568">
        <f t="shared" ref="N11:N12" si="2">AVERAGE(L11:M11)</f>
        <v>6.793475019109739E-2</v>
      </c>
    </row>
    <row r="12" spans="1:14" x14ac:dyDescent="0.25">
      <c r="B12" s="561" t="s">
        <v>603</v>
      </c>
      <c r="C12" s="562">
        <f>'RMC info'!FY4/'RMC info'!$FI$4</f>
        <v>6.9023772173283454E-2</v>
      </c>
      <c r="D12" s="562">
        <f>'RMC info'!FZ4/'RMC info'!$FI$4</f>
        <v>0.21690599734523952</v>
      </c>
      <c r="E12" s="562">
        <f>'RMC info'!GA4/'RMC info'!$FI$4</f>
        <v>3.3999034632557018E-2</v>
      </c>
      <c r="F12" s="562"/>
      <c r="G12" s="562"/>
      <c r="H12" s="562"/>
      <c r="I12" s="571">
        <f>I8</f>
        <v>0.12310788345437046</v>
      </c>
      <c r="K12" s="120"/>
      <c r="L12" s="562">
        <f>'RMC info'!FE4/'RMC info'!FB4</f>
        <v>9.8695736811368506E-2</v>
      </c>
      <c r="M12" s="562">
        <f>'RMC info'!GA4/'RMC info'!FX4</f>
        <v>0.10627062706270628</v>
      </c>
      <c r="N12" s="568">
        <f t="shared" si="2"/>
        <v>0.1024831819370374</v>
      </c>
    </row>
    <row r="13" spans="1:14" x14ac:dyDescent="0.25">
      <c r="B13" s="558" t="str">
        <f>'RMC info'!$M$3</f>
        <v>'s-Hertogenbosch</v>
      </c>
      <c r="C13" s="559">
        <f>'gemeenten info'!CE3</f>
        <v>0.54202772963604851</v>
      </c>
      <c r="D13" s="559">
        <f>'gemeenten info'!CF3</f>
        <v>0.37694974003466203</v>
      </c>
      <c r="E13" s="609">
        <f>'gemeenten info'!CG3</f>
        <v>8.1022530329289424E-2</v>
      </c>
      <c r="F13" s="559">
        <f>'gemeenten info'!CH3</f>
        <v>3.292894280762565E-2</v>
      </c>
      <c r="G13" s="559">
        <f>'gemeenten info'!CI3</f>
        <v>2.5996533795493936E-3</v>
      </c>
      <c r="H13" s="559">
        <f>'gemeenten info'!CJ3</f>
        <v>4.5493934142114383E-2</v>
      </c>
      <c r="I13" s="63">
        <f t="shared" si="1"/>
        <v>8.60919627300962E-2</v>
      </c>
      <c r="K13" s="565">
        <f>'gemeenten info'!EI3</f>
        <v>0.08</v>
      </c>
      <c r="L13" s="565">
        <f>'gemeenten info'!DY3</f>
        <v>7.5221238938053103E-2</v>
      </c>
      <c r="M13" s="565">
        <f>'gemeenten info'!CG3</f>
        <v>8.1022530329289424E-2</v>
      </c>
      <c r="N13" s="359">
        <f>AVERAGE(K13:M13)</f>
        <v>7.8747923089114172E-2</v>
      </c>
    </row>
    <row r="14" spans="1:14" x14ac:dyDescent="0.25">
      <c r="B14" s="563" t="s">
        <v>601</v>
      </c>
      <c r="C14" s="564">
        <f>'gemeenten info'!FM3/'gemeenten info'!$FK$3</f>
        <v>0.20797227036395147</v>
      </c>
      <c r="D14" s="564">
        <f>'gemeenten info'!FN3/'gemeenten info'!$FK$3</f>
        <v>3.0329289428076256E-3</v>
      </c>
      <c r="E14" s="564">
        <f>'gemeenten info'!FO3/'gemeenten info'!$FK$3</f>
        <v>2.1663778162911611E-3</v>
      </c>
      <c r="F14" s="564"/>
      <c r="G14" s="564"/>
      <c r="H14" s="564"/>
      <c r="I14" s="571">
        <f>I10</f>
        <v>1.1142866864005988E-2</v>
      </c>
      <c r="L14" s="564">
        <f>'gemeenten info'!ES3/'gemeenten info'!EP3</f>
        <v>8.1135902636916835E-3</v>
      </c>
      <c r="M14" s="564">
        <f>'gemeenten info'!FO3/'gemeenten info'!FL3</f>
        <v>1.016260162601626E-2</v>
      </c>
      <c r="N14" s="568">
        <f>AVERAGE(L14:M14)</f>
        <v>9.1380959448539717E-3</v>
      </c>
    </row>
    <row r="15" spans="1:14" x14ac:dyDescent="0.25">
      <c r="B15" s="557" t="s">
        <v>602</v>
      </c>
      <c r="C15" s="560">
        <f>'gemeenten info'!FT3/'gemeenten info'!$FK$3</f>
        <v>0.24696707105719237</v>
      </c>
      <c r="D15" s="560">
        <f>'gemeenten info'!FU3/'gemeenten info'!$FK$3</f>
        <v>0.11308492201039862</v>
      </c>
      <c r="E15" s="560">
        <f>'gemeenten info'!FV3/'gemeenten info'!$FK$3</f>
        <v>3.8128249566724434E-2</v>
      </c>
      <c r="F15" s="560"/>
      <c r="G15" s="560"/>
      <c r="H15" s="560"/>
      <c r="I15" s="571">
        <f>I11</f>
        <v>9.5086634098337605E-2</v>
      </c>
      <c r="K15" s="566"/>
      <c r="L15" s="560">
        <f>'gemeenten info'!EZ3/'gemeenten info'!EW3</f>
        <v>9.1008771929824567E-2</v>
      </c>
      <c r="M15" s="560">
        <f>'gemeenten info'!FV3/'gemeenten info'!FS3</f>
        <v>9.5756256800870507E-2</v>
      </c>
      <c r="N15" s="568">
        <f t="shared" ref="N15:N16" si="3">AVERAGE(L15:M15)</f>
        <v>9.338251436534753E-2</v>
      </c>
    </row>
    <row r="16" spans="1:14" x14ac:dyDescent="0.25">
      <c r="B16" s="561" t="s">
        <v>603</v>
      </c>
      <c r="C16" s="562">
        <f>'gemeenten info'!GA3/'gemeenten info'!$FK$3</f>
        <v>8.708838821490468E-2</v>
      </c>
      <c r="D16" s="562">
        <f>'gemeenten info'!GB3/'gemeenten info'!$FK$3</f>
        <v>0.26083188908145583</v>
      </c>
      <c r="E16" s="562">
        <f>'gemeenten info'!GC3/'gemeenten info'!$FK$3</f>
        <v>4.0727902946273833E-2</v>
      </c>
      <c r="F16" s="562"/>
      <c r="G16" s="562"/>
      <c r="H16" s="562"/>
      <c r="I16" s="571">
        <f>I12</f>
        <v>0.12310788345437046</v>
      </c>
      <c r="K16" s="566"/>
      <c r="L16" s="562">
        <f>'gemeenten info'!FG3/'gemeenten info'!FD3</f>
        <v>9.9767981438515077E-2</v>
      </c>
      <c r="M16" s="562">
        <f>'gemeenten info'!GC3/'gemeenten info'!FZ3</f>
        <v>0.10479375696767002</v>
      </c>
      <c r="N16" s="568">
        <f t="shared" si="3"/>
        <v>0.10228086920309254</v>
      </c>
    </row>
    <row r="17" spans="2:14" x14ac:dyDescent="0.25">
      <c r="B17" s="239" t="s">
        <v>664</v>
      </c>
      <c r="C17" s="162">
        <f>'gemeenten info'!CE4</f>
        <v>0.57548193153765281</v>
      </c>
      <c r="D17" s="162">
        <f>'gemeenten info'!CF4</f>
        <v>0.3359512797253284</v>
      </c>
      <c r="E17" s="608">
        <f>'gemeenten info'!CG4</f>
        <v>8.8566788737018759E-2</v>
      </c>
      <c r="F17" s="162">
        <f>'gemeenten info'!CH4</f>
        <v>3.4829457233070973E-2</v>
      </c>
      <c r="G17" s="162">
        <f>'gemeenten info'!CI4</f>
        <v>2.5594264757313788E-3</v>
      </c>
      <c r="H17" s="162">
        <f>'gemeenten info'!CJ4</f>
        <v>5.1177905028216418E-2</v>
      </c>
      <c r="I17" s="63">
        <f t="shared" si="1"/>
        <v>8.60919627300962E-2</v>
      </c>
      <c r="K17" s="566">
        <f>'gemeenten info'!EI4</f>
        <v>7.9421080870087549E-2</v>
      </c>
      <c r="L17" s="566">
        <f>'gemeenten info'!DY4</f>
        <v>7.9388883681694625E-2</v>
      </c>
      <c r="M17" s="566">
        <f>'gemeenten info'!CG4</f>
        <v>8.8566788737018759E-2</v>
      </c>
      <c r="N17" s="359">
        <f>AVERAGE(K17:M17)</f>
        <v>8.245891776293364E-2</v>
      </c>
    </row>
    <row r="18" spans="2:14" x14ac:dyDescent="0.25">
      <c r="B18" s="563" t="s">
        <v>601</v>
      </c>
      <c r="C18" s="564">
        <f>'gemeenten info'!FM4/'gemeenten info'!$FK$4</f>
        <v>0.22405639332560007</v>
      </c>
      <c r="D18" s="564">
        <f>'gemeenten info'!FN4/'gemeenten info'!$FK$4</f>
        <v>3.2122780405103952E-3</v>
      </c>
      <c r="E18" s="564">
        <f>'gemeenten info'!FO4/'gemeenten info'!$FK$4</f>
        <v>2.3199785848130633E-3</v>
      </c>
      <c r="F18" s="564"/>
      <c r="G18" s="564"/>
      <c r="H18" s="564"/>
      <c r="I18" s="571">
        <f>I14</f>
        <v>1.1142866864005988E-2</v>
      </c>
      <c r="L18" s="564">
        <f>'gemeenten info'!ES4/'gemeenten info'!EP4</f>
        <v>9.6861681518791171E-3</v>
      </c>
      <c r="M18" s="564">
        <f>'gemeenten info'!FO4/'gemeenten info'!FL4</f>
        <v>1.0104935872522347E-2</v>
      </c>
      <c r="N18" s="568">
        <f>AVERAGE(L18:M18)</f>
        <v>9.8955520122007319E-3</v>
      </c>
    </row>
    <row r="19" spans="2:14" x14ac:dyDescent="0.25">
      <c r="B19" s="557" t="s">
        <v>602</v>
      </c>
      <c r="C19" s="560">
        <f>'gemeenten info'!FT4/'gemeenten info'!$FK$4</f>
        <v>0.27589899170161508</v>
      </c>
      <c r="D19" s="560">
        <f>'gemeenten info'!FU4/'gemeenten info'!$FK$4</f>
        <v>0.10948514321406264</v>
      </c>
      <c r="E19" s="560">
        <f>'gemeenten info'!FV4/'gemeenten info'!$FK$4</f>
        <v>4.1402694744356205E-2</v>
      </c>
      <c r="F19" s="556"/>
      <c r="G19" s="556"/>
      <c r="H19" s="556"/>
      <c r="I19" s="571">
        <f>I15</f>
        <v>9.5086634098337605E-2</v>
      </c>
      <c r="K19" s="566"/>
      <c r="L19" s="560">
        <f>'gemeenten info'!EZ4/'gemeenten info'!EW4</f>
        <v>8.3922072361378719E-2</v>
      </c>
      <c r="M19" s="560">
        <f>'gemeenten info'!FV4/'gemeenten info'!FS4</f>
        <v>9.7010244616349578E-2</v>
      </c>
      <c r="N19" s="568">
        <f t="shared" ref="N19:N20" si="4">AVERAGE(L19:M19)</f>
        <v>9.0466158488864148E-2</v>
      </c>
    </row>
    <row r="20" spans="2:14" x14ac:dyDescent="0.25">
      <c r="B20" s="561" t="s">
        <v>603</v>
      </c>
      <c r="C20" s="562">
        <f>'gemeenten info'!GA4/'gemeenten info'!$FK$4</f>
        <v>8.3786918889979481E-2</v>
      </c>
      <c r="D20" s="562">
        <f>'gemeenten info'!GB4/'gemeenten info'!$FK$4</f>
        <v>0.21736414740787008</v>
      </c>
      <c r="E20" s="562">
        <f>'gemeenten info'!GC4/'gemeenten info'!$FK$4</f>
        <v>4.2473454091193005E-2</v>
      </c>
      <c r="F20" s="562"/>
      <c r="G20" s="562"/>
      <c r="H20" s="562"/>
      <c r="I20" s="571">
        <f>I16</f>
        <v>0.12310788345437046</v>
      </c>
      <c r="K20" s="566"/>
      <c r="L20" s="562">
        <f>'gemeenten info'!FG4/'gemeenten info'!FD4</f>
        <v>0.11451398135818908</v>
      </c>
      <c r="M20" s="562">
        <f>'gemeenten info'!GC4/'gemeenten info'!FZ4</f>
        <v>0.12360425863412101</v>
      </c>
      <c r="N20" s="568">
        <f t="shared" si="4"/>
        <v>0.11905911999615504</v>
      </c>
    </row>
    <row r="21" spans="2:14" x14ac:dyDescent="0.25">
      <c r="B21" s="222" t="s">
        <v>665</v>
      </c>
      <c r="C21" s="231">
        <f>'RMC info'!CK51</f>
        <v>0.58620559048556931</v>
      </c>
      <c r="D21" s="231">
        <f>'RMC info'!CL51</f>
        <v>0.32770244678433452</v>
      </c>
      <c r="E21" s="231">
        <f>'RMC info'!CM51</f>
        <v>8.60919627300962E-2</v>
      </c>
      <c r="F21" s="231">
        <f>'RMC info'!CN51</f>
        <v>2.7157033558063783E-2</v>
      </c>
      <c r="G21" s="231">
        <f>'RMC info'!CO51</f>
        <v>2.0831755170062872E-3</v>
      </c>
      <c r="H21" s="231">
        <f>'RMC info'!CP51</f>
        <v>5.6851753655026135E-2</v>
      </c>
      <c r="K21" s="231">
        <f>'gemeenten info'!EI351</f>
        <v>8.0043308456749548E-2</v>
      </c>
      <c r="L21" s="231">
        <f>'gemeenten info'!DY351</f>
        <v>7.5300242196013195E-2</v>
      </c>
      <c r="M21" s="231">
        <f>'gemeenten info'!CG351</f>
        <v>8.60919627300962E-2</v>
      </c>
      <c r="N21" s="359">
        <f t="shared" ref="N21" si="5">AVERAGE(K21:M21)</f>
        <v>8.0478504460952976E-2</v>
      </c>
    </row>
    <row r="43" spans="1:5" s="161" customFormat="1" x14ac:dyDescent="0.25">
      <c r="A43" s="161" t="s">
        <v>648</v>
      </c>
      <c r="B43" s="161" t="s">
        <v>795</v>
      </c>
    </row>
    <row r="44" spans="1:5" x14ac:dyDescent="0.25">
      <c r="B44" s="604" t="s">
        <v>788</v>
      </c>
    </row>
    <row r="45" spans="1:5" ht="14.4" x14ac:dyDescent="0.3">
      <c r="B45" s="358" t="s">
        <v>796</v>
      </c>
    </row>
    <row r="46" spans="1:5" x14ac:dyDescent="0.25">
      <c r="B46" s="354"/>
      <c r="C46" s="355">
        <v>2020</v>
      </c>
      <c r="D46" s="355">
        <v>2021</v>
      </c>
      <c r="E46" s="355">
        <v>2022</v>
      </c>
    </row>
    <row r="47" spans="1:5" x14ac:dyDescent="0.25">
      <c r="B47" s="13" t="str">
        <f>'Selectie Benchmark Regio'!$D$3</f>
        <v>Noord-Oost-Brabant</v>
      </c>
      <c r="C47" s="13">
        <f>K5/$K5*100</f>
        <v>100</v>
      </c>
      <c r="D47" s="364">
        <f>L5/$K5*100</f>
        <v>83.545258441847949</v>
      </c>
      <c r="E47" s="364">
        <f>M5/$K5*100</f>
        <v>94.599113595447463</v>
      </c>
    </row>
    <row r="48" spans="1:5" x14ac:dyDescent="0.25">
      <c r="B48" s="12" t="s">
        <v>663</v>
      </c>
      <c r="C48" s="12">
        <f>K9/$K9*100</f>
        <v>100</v>
      </c>
      <c r="D48" s="252">
        <f>L9/$K9*100</f>
        <v>99.032666712182433</v>
      </c>
      <c r="E48" s="252">
        <f>M9/$K9*100</f>
        <v>104.26185565420001</v>
      </c>
    </row>
    <row r="49" spans="1:5" x14ac:dyDescent="0.25">
      <c r="B49" s="228" t="str">
        <f>'RMC info'!$M$3</f>
        <v>'s-Hertogenbosch</v>
      </c>
      <c r="C49" s="357">
        <f>K13/$K13*100</f>
        <v>100</v>
      </c>
      <c r="D49" s="357">
        <f>L13/$K13*100</f>
        <v>94.026548672566378</v>
      </c>
      <c r="E49" s="357">
        <f>M13/$K13*100</f>
        <v>101.27816291161179</v>
      </c>
    </row>
    <row r="50" spans="1:5" x14ac:dyDescent="0.25">
      <c r="B50" s="239" t="s">
        <v>664</v>
      </c>
      <c r="C50" s="12">
        <f>K17/$K17*100</f>
        <v>100</v>
      </c>
      <c r="D50" s="252">
        <f t="shared" ref="D50" si="6">L17/$K17*100</f>
        <v>99.959460148313028</v>
      </c>
      <c r="E50" s="252">
        <f>M17/$K17*100</f>
        <v>111.51546638088598</v>
      </c>
    </row>
    <row r="51" spans="1:5" x14ac:dyDescent="0.25">
      <c r="B51" s="222" t="s">
        <v>665</v>
      </c>
      <c r="C51" s="222">
        <f>K21/$K21*100</f>
        <v>100</v>
      </c>
      <c r="D51" s="356">
        <f>L21/$K21*100</f>
        <v>94.074375044980542</v>
      </c>
      <c r="E51" s="356">
        <f t="shared" ref="E51" si="7">M21/$K21*100</f>
        <v>107.556726964397</v>
      </c>
    </row>
    <row r="64" spans="1:5" s="161" customFormat="1" x14ac:dyDescent="0.25">
      <c r="A64" s="161" t="s">
        <v>650</v>
      </c>
      <c r="B64" s="161" t="s">
        <v>797</v>
      </c>
    </row>
    <row r="65" spans="2:28" ht="14.4" x14ac:dyDescent="0.3">
      <c r="B65" s="604" t="s">
        <v>788</v>
      </c>
      <c r="K65" s="358" t="s">
        <v>622</v>
      </c>
      <c r="P65" s="358" t="s">
        <v>792</v>
      </c>
      <c r="U65" s="358" t="s">
        <v>792</v>
      </c>
    </row>
    <row r="66" spans="2:28" x14ac:dyDescent="0.25">
      <c r="B66" s="10"/>
      <c r="C66" s="569" t="s">
        <v>798</v>
      </c>
      <c r="D66" s="569" t="s">
        <v>799</v>
      </c>
      <c r="E66" s="569" t="s">
        <v>800</v>
      </c>
      <c r="F66" s="569" t="s">
        <v>798</v>
      </c>
      <c r="G66" s="569" t="s">
        <v>799</v>
      </c>
      <c r="H66" s="569" t="s">
        <v>800</v>
      </c>
      <c r="I66" s="12" t="s">
        <v>801</v>
      </c>
      <c r="K66" s="108" t="s">
        <v>601</v>
      </c>
      <c r="L66" s="108" t="s">
        <v>602</v>
      </c>
      <c r="M66" s="108" t="s">
        <v>603</v>
      </c>
      <c r="N66" s="534"/>
      <c r="P66" s="570" t="s">
        <v>601</v>
      </c>
      <c r="Q66" s="570" t="s">
        <v>602</v>
      </c>
      <c r="R66" s="570" t="s">
        <v>603</v>
      </c>
      <c r="S66" s="296"/>
      <c r="U66" s="570" t="s">
        <v>601</v>
      </c>
      <c r="V66" s="570" t="s">
        <v>602</v>
      </c>
      <c r="W66" s="570" t="s">
        <v>603</v>
      </c>
      <c r="X66" s="296"/>
    </row>
    <row r="67" spans="2:28" x14ac:dyDescent="0.25">
      <c r="B67" s="13" t="str">
        <f>'Selectie Benchmark Regio'!$D$3</f>
        <v>Noord-Oost-Brabant</v>
      </c>
      <c r="C67" s="144">
        <f>F5</f>
        <v>2.9063509149623249E-2</v>
      </c>
      <c r="D67" s="144">
        <f>G5</f>
        <v>1.076426264800861E-3</v>
      </c>
      <c r="E67" s="144">
        <f>H5</f>
        <v>3.7674919268030141E-2</v>
      </c>
      <c r="F67" s="112">
        <f>IFERROR(C67/SUM($C67:$E67),"")</f>
        <v>0.42857142857142855</v>
      </c>
      <c r="G67" s="112">
        <f t="shared" ref="G67:H67" si="8">IFERROR(D67/SUM($C67:$E67),"")</f>
        <v>1.5873015873015872E-2</v>
      </c>
      <c r="H67" s="112">
        <f t="shared" si="8"/>
        <v>0.55555555555555558</v>
      </c>
      <c r="I67" s="63">
        <f>$E$71</f>
        <v>5.6851753655026135E-2</v>
      </c>
      <c r="K67" s="506">
        <f>'RMC info'!FM3/('RMC info'!$FM$3+'RMC info'!$FT$3+'RMC info'!$GA$3)</f>
        <v>3.15955766192733E-2</v>
      </c>
      <c r="L67" s="506">
        <f>'RMC info'!FT3/('RMC info'!$FM$3+'RMC info'!$FT$3+'RMC info'!$GA$3)</f>
        <v>0.46445497630331756</v>
      </c>
      <c r="M67" s="506">
        <f>'RMC info'!GA3/('RMC info'!$FM$3+'RMC info'!$FT$3+'RMC info'!$GA$3)</f>
        <v>0.50394944707740918</v>
      </c>
      <c r="P67" s="506">
        <f>'RMC info'!FP3/('RMC info'!$FP$3+'RMC info'!$FW$3+'RMC info'!$GD$3)</f>
        <v>5.6497175141242938E-2</v>
      </c>
      <c r="Q67" s="506">
        <f>'RMC info'!FW3/('RMC info'!$FP$3+'RMC info'!$FW$3+'RMC info'!$GD$3)</f>
        <v>0.50847457627118642</v>
      </c>
      <c r="R67" s="506">
        <f>'RMC info'!GD3/('RMC info'!$FP$3+'RMC info'!$FW$3+'RMC info'!$GD$3)</f>
        <v>0.43502824858757061</v>
      </c>
      <c r="U67" s="506">
        <f>P67*$E67</f>
        <v>2.1285265123180872E-3</v>
      </c>
      <c r="V67" s="506">
        <f>Q67*$E67</f>
        <v>1.9156738610862784E-2</v>
      </c>
      <c r="W67" s="506">
        <f t="shared" ref="W67" si="9">R67*$E67</f>
        <v>1.6389654144849271E-2</v>
      </c>
    </row>
    <row r="68" spans="2:28" x14ac:dyDescent="0.25">
      <c r="B68" s="12" t="s">
        <v>663</v>
      </c>
      <c r="C68" s="152">
        <f>F9</f>
        <v>2.7345895886324193E-2</v>
      </c>
      <c r="D68" s="152">
        <f>G9</f>
        <v>4.0648960415881077E-4</v>
      </c>
      <c r="E68" s="152">
        <f>H9</f>
        <v>3.9284221178403807E-2</v>
      </c>
      <c r="F68" s="112">
        <f t="shared" ref="F68:F71" si="10">IFERROR(C68/SUM($C68:$E68),"")</f>
        <v>0.40792482264792257</v>
      </c>
      <c r="G68" s="112">
        <f t="shared" ref="G68:G71" si="11">IFERROR(D68/SUM($C68:$E68),"")</f>
        <v>6.0636960066696175E-3</v>
      </c>
      <c r="H68" s="112">
        <f t="shared" ref="H68:H71" si="12">IFERROR(E68/SUM($C68:$E68),"")</f>
        <v>0.58601148134540793</v>
      </c>
      <c r="I68" s="63">
        <f t="shared" ref="I68:I70" si="13">$E$71</f>
        <v>5.6851753655026135E-2</v>
      </c>
      <c r="K68" s="506">
        <f>'RMC info'!FM4/('RMC info'!$FM$4+'RMC info'!$FT$4+'RMC info'!$GA$4)</f>
        <v>3.1194295900178252E-2</v>
      </c>
      <c r="L68" s="506">
        <f>'RMC info'!FT4/('RMC info'!$FM$4+'RMC info'!$FT$4+'RMC info'!$GA$4)</f>
        <v>0.46657754010695185</v>
      </c>
      <c r="M68" s="506">
        <f>'RMC info'!GA4/('RMC info'!$FM$4+'RMC info'!$FT$4+'RMC info'!$GA$4)</f>
        <v>0.50222816399286985</v>
      </c>
      <c r="P68" s="506">
        <f>'RMC info'!FP4/('RMC info'!$FP$4+'RMC info'!$FW$4+'RMC info'!$GD$4)</f>
        <v>5.3639846743295021E-2</v>
      </c>
      <c r="Q68" s="506">
        <f>'RMC info'!FW4/('RMC info'!$FP$4+'RMC info'!$FW$4+'RMC info'!$GD$4)</f>
        <v>0.49961685823754787</v>
      </c>
      <c r="R68" s="506">
        <f>'RMC info'!GD4/('RMC info'!$FP$4+'RMC info'!$FW$4+'RMC info'!$GD$4)</f>
        <v>0.44674329501915711</v>
      </c>
      <c r="U68" s="506">
        <f t="shared" ref="U68:U70" si="14">P68*$E68</f>
        <v>2.1071996034392848E-3</v>
      </c>
      <c r="V68" s="506">
        <f t="shared" ref="V68:V70" si="15">Q68*$E68</f>
        <v>1.9627059163463051E-2</v>
      </c>
      <c r="W68" s="506">
        <f t="shared" ref="W68:W70" si="16">R68*$E68</f>
        <v>1.7549962411501471E-2</v>
      </c>
    </row>
    <row r="69" spans="2:28" x14ac:dyDescent="0.25">
      <c r="B69" s="228" t="str">
        <f>'RMC info'!$M$3</f>
        <v>'s-Hertogenbosch</v>
      </c>
      <c r="C69" s="40">
        <f>F13</f>
        <v>3.292894280762565E-2</v>
      </c>
      <c r="D69" s="40">
        <f>G13</f>
        <v>2.5996533795493936E-3</v>
      </c>
      <c r="E69" s="40">
        <f>H13</f>
        <v>4.5493934142114383E-2</v>
      </c>
      <c r="F69" s="229">
        <f t="shared" si="10"/>
        <v>0.40641711229946526</v>
      </c>
      <c r="G69" s="229">
        <f t="shared" si="11"/>
        <v>3.2085561497326207E-2</v>
      </c>
      <c r="H69" s="229">
        <f t="shared" si="12"/>
        <v>0.56149732620320858</v>
      </c>
      <c r="I69" s="63">
        <f t="shared" si="13"/>
        <v>5.6851753655026135E-2</v>
      </c>
      <c r="K69" s="37">
        <f>'gemeenten info'!FO3/('gemeenten info'!$FO$3+'gemeenten info'!$FV$3+'gemeenten info'!$GC$3)</f>
        <v>2.6737967914438502E-2</v>
      </c>
      <c r="L69" s="37">
        <f>'gemeenten info'!FV3/('gemeenten info'!$FO$3+'gemeenten info'!$FV$3+'gemeenten info'!$GC$3)</f>
        <v>0.47058823529411764</v>
      </c>
      <c r="M69" s="37">
        <f>'gemeenten info'!GC3/('gemeenten info'!$FO$3+'gemeenten info'!$FV$3+'gemeenten info'!$GC$3)</f>
        <v>0.50267379679144386</v>
      </c>
      <c r="N69" s="10"/>
      <c r="P69" s="37">
        <f>'gemeenten info'!FR3/('gemeenten info'!$FR$3+'gemeenten info'!$FY$3+'gemeenten info'!$GF$3)</f>
        <v>4.7619047619047616E-2</v>
      </c>
      <c r="Q69" s="37">
        <f>'gemeenten info'!FY3/('gemeenten info'!$FR$3+'gemeenten info'!$FY$3+'gemeenten info'!$GF$3)</f>
        <v>0.53333333333333333</v>
      </c>
      <c r="R69" s="37">
        <f>'gemeenten info'!GF3/('gemeenten info'!$FR$3+'gemeenten info'!$FY$3+'gemeenten info'!$GF$3)</f>
        <v>0.41904761904761906</v>
      </c>
      <c r="S69" s="10"/>
      <c r="U69" s="37">
        <f t="shared" si="14"/>
        <v>2.1663778162911611E-3</v>
      </c>
      <c r="V69" s="37">
        <f t="shared" si="15"/>
        <v>2.4263431542461005E-2</v>
      </c>
      <c r="W69" s="37">
        <f t="shared" si="16"/>
        <v>1.9064124783362217E-2</v>
      </c>
      <c r="X69" s="10"/>
    </row>
    <row r="70" spans="2:28" x14ac:dyDescent="0.25">
      <c r="B70" s="12" t="s">
        <v>664</v>
      </c>
      <c r="C70" s="120">
        <f>F17</f>
        <v>3.4829457233070973E-2</v>
      </c>
      <c r="D70" s="120">
        <f>G17</f>
        <v>2.5594264757313788E-3</v>
      </c>
      <c r="E70" s="120">
        <f>H17</f>
        <v>5.1177905028216418E-2</v>
      </c>
      <c r="F70" s="112">
        <f t="shared" si="10"/>
        <v>0.39325640829645553</v>
      </c>
      <c r="G70" s="112">
        <f t="shared" si="11"/>
        <v>2.8898264374596215E-2</v>
      </c>
      <c r="H70" s="112">
        <f t="shared" si="12"/>
        <v>0.57784532732894822</v>
      </c>
      <c r="I70" s="63">
        <f t="shared" si="13"/>
        <v>5.6851753655026135E-2</v>
      </c>
      <c r="K70" s="19">
        <f>'gemeenten info'!FO4/('gemeenten info'!$FO$4+'gemeenten info'!$FV$4+'gemeenten info'!$GC$4)</f>
        <v>2.6915113871635612E-2</v>
      </c>
      <c r="L70" s="19">
        <f>'gemeenten info'!FV4/('gemeenten info'!$FO$4+'gemeenten info'!$FV$4+'gemeenten info'!$GC$4)</f>
        <v>0.48033126293995859</v>
      </c>
      <c r="M70" s="19">
        <f>'gemeenten info'!GC4/('gemeenten info'!$FO$4+'gemeenten info'!$FV$4+'gemeenten info'!$GC$4)</f>
        <v>0.49275362318840582</v>
      </c>
      <c r="P70" s="19">
        <f>'gemeenten info'!FR4/('gemeenten info'!$FR$4+'gemeenten info'!$FY$4+'gemeenten info'!$GF$4)</f>
        <v>4.553415061295972E-2</v>
      </c>
      <c r="Q70" s="19">
        <f>'gemeenten info'!FY4/('gemeenten info'!$FR$4+'gemeenten info'!$FY$4+'gemeenten info'!$GF$4)</f>
        <v>0.53940455341506133</v>
      </c>
      <c r="R70" s="19">
        <f>'gemeenten info'!GF4/('gemeenten info'!$FR$4+'gemeenten info'!$FY$4+'gemeenten info'!$GF$4)</f>
        <v>0.41506129597197899</v>
      </c>
      <c r="U70" s="19">
        <f t="shared" si="14"/>
        <v>2.330342435610555E-3</v>
      </c>
      <c r="V70" s="19">
        <f t="shared" si="15"/>
        <v>2.76055950064635E-2</v>
      </c>
      <c r="W70" s="19">
        <f t="shared" si="16"/>
        <v>2.1241967586142368E-2</v>
      </c>
    </row>
    <row r="71" spans="2:28" x14ac:dyDescent="0.25">
      <c r="B71" s="10" t="s">
        <v>665</v>
      </c>
      <c r="C71" s="27">
        <f t="shared" ref="C71:E71" si="17">F21</f>
        <v>2.7157033558063783E-2</v>
      </c>
      <c r="D71" s="27">
        <f t="shared" si="17"/>
        <v>2.0831755170062872E-3</v>
      </c>
      <c r="E71" s="27">
        <f t="shared" si="17"/>
        <v>5.6851753655026135E-2</v>
      </c>
      <c r="F71" s="27">
        <f t="shared" si="10"/>
        <v>0.31544214694236694</v>
      </c>
      <c r="G71" s="27">
        <f t="shared" si="11"/>
        <v>2.4197096348438186E-2</v>
      </c>
      <c r="H71" s="27">
        <f t="shared" si="12"/>
        <v>0.66036075670919492</v>
      </c>
      <c r="I71" s="63"/>
    </row>
    <row r="75" spans="2:28" x14ac:dyDescent="0.25">
      <c r="R75" s="572"/>
      <c r="T75" s="572"/>
      <c r="V75" s="572"/>
      <c r="Z75" s="572"/>
      <c r="AB75" s="572"/>
    </row>
    <row r="76" spans="2:28" x14ac:dyDescent="0.25">
      <c r="R76" s="585"/>
      <c r="T76" s="585"/>
      <c r="V76" s="585"/>
      <c r="Z76" s="585"/>
      <c r="AB76" s="585"/>
    </row>
    <row r="77" spans="2:28" x14ac:dyDescent="0.25">
      <c r="R77" s="585"/>
      <c r="T77" s="585"/>
      <c r="V77" s="585"/>
      <c r="Z77" s="585"/>
      <c r="AB77" s="585"/>
    </row>
    <row r="78" spans="2:28" x14ac:dyDescent="0.25">
      <c r="R78" s="585"/>
      <c r="T78" s="585"/>
      <c r="V78" s="585"/>
      <c r="Z78" s="585"/>
      <c r="AB78" s="585"/>
    </row>
    <row r="79" spans="2:28" x14ac:dyDescent="0.25">
      <c r="R79" s="585"/>
      <c r="T79" s="585"/>
      <c r="V79" s="585"/>
      <c r="Z79" s="585"/>
      <c r="AB79" s="585"/>
    </row>
    <row r="80" spans="2:28" x14ac:dyDescent="0.25">
      <c r="R80" s="585"/>
      <c r="T80" s="585"/>
      <c r="V80" s="585"/>
      <c r="Z80" s="585"/>
      <c r="AB80" s="585"/>
    </row>
    <row r="81" spans="1:30" x14ac:dyDescent="0.25">
      <c r="R81" s="585"/>
      <c r="T81" s="585"/>
      <c r="V81" s="585"/>
      <c r="X81" s="585"/>
      <c r="Z81" s="585"/>
      <c r="AB81" s="585"/>
    </row>
    <row r="82" spans="1:30" x14ac:dyDescent="0.25">
      <c r="R82" s="585"/>
      <c r="T82" s="585"/>
      <c r="V82" s="585"/>
      <c r="X82" s="585"/>
      <c r="Z82" s="585"/>
      <c r="AB82" s="585"/>
    </row>
    <row r="83" spans="1:30" x14ac:dyDescent="0.25">
      <c r="R83" s="585"/>
      <c r="T83" s="585"/>
      <c r="V83" s="585"/>
      <c r="X83" s="585"/>
      <c r="Z83" s="585"/>
      <c r="AB83" s="585"/>
    </row>
    <row r="90" spans="1:30" s="161" customFormat="1" x14ac:dyDescent="0.25">
      <c r="A90" s="161" t="s">
        <v>655</v>
      </c>
      <c r="B90" s="161" t="s">
        <v>802</v>
      </c>
    </row>
    <row r="91" spans="1:30" x14ac:dyDescent="0.25">
      <c r="B91" s="604" t="s">
        <v>803</v>
      </c>
    </row>
    <row r="92" spans="1:30" x14ac:dyDescent="0.25">
      <c r="B92" s="604" t="s">
        <v>804</v>
      </c>
    </row>
    <row r="93" spans="1:30" x14ac:dyDescent="0.25">
      <c r="B93" s="296" t="str">
        <f>B67</f>
        <v>Noord-Oost-Brabant</v>
      </c>
      <c r="C93" s="580">
        <f>E93+F93+G93</f>
        <v>6330</v>
      </c>
      <c r="D93" s="10"/>
      <c r="E93" s="581">
        <f>'RMC info'!FM3</f>
        <v>200</v>
      </c>
      <c r="F93" s="581">
        <f>'RMC info'!FT3</f>
        <v>2940</v>
      </c>
      <c r="G93" s="581">
        <f>'RMC info'!GA3</f>
        <v>3190</v>
      </c>
    </row>
    <row r="94" spans="1:30" ht="14.4" x14ac:dyDescent="0.3">
      <c r="B94" s="262"/>
      <c r="C94" s="573" t="s">
        <v>791</v>
      </c>
      <c r="D94" s="262"/>
      <c r="E94" s="574" t="s">
        <v>601</v>
      </c>
      <c r="F94" s="575" t="s">
        <v>602</v>
      </c>
      <c r="G94" s="576" t="s">
        <v>603</v>
      </c>
      <c r="AA94" s="110"/>
    </row>
    <row r="95" spans="1:30" ht="14.4" x14ac:dyDescent="0.3">
      <c r="B95" s="577" t="s">
        <v>805</v>
      </c>
      <c r="C95" s="577"/>
      <c r="D95" s="582">
        <f>E95+F95+G95</f>
        <v>2790</v>
      </c>
      <c r="E95" s="578">
        <f>'RMC info'!FN3+'RMC info'!FO3</f>
        <v>0</v>
      </c>
      <c r="F95" s="578">
        <f>'RMC info'!FU3+'RMC info'!FV3</f>
        <v>1140</v>
      </c>
      <c r="G95" s="578">
        <f>'RMC info'!GB3+'RMC info'!GC3</f>
        <v>1650</v>
      </c>
      <c r="X95" s="222"/>
      <c r="Y95" s="222" t="s">
        <v>806</v>
      </c>
      <c r="AA95" s="590"/>
      <c r="AB95" s="591">
        <f>D100</f>
        <v>3540</v>
      </c>
      <c r="AC95" s="591">
        <f>D95</f>
        <v>2790</v>
      </c>
      <c r="AD95" s="591">
        <f>AB95+AC95</f>
        <v>6330</v>
      </c>
    </row>
    <row r="96" spans="1:30" x14ac:dyDescent="0.25">
      <c r="B96" s="12" t="s">
        <v>807</v>
      </c>
      <c r="C96" s="47">
        <f>F96+G96</f>
        <v>381.22416938881463</v>
      </c>
      <c r="E96" s="201"/>
      <c r="F96" s="201">
        <f>F121-F120</f>
        <v>211.49147240364468</v>
      </c>
      <c r="G96" s="201">
        <f>G121-G120</f>
        <v>169.73269698516992</v>
      </c>
      <c r="X96" s="12" t="s">
        <v>807</v>
      </c>
      <c r="Y96" s="19">
        <f>AB97/$AB$102</f>
        <v>7.179362888678241E-2</v>
      </c>
      <c r="AA96" s="222"/>
      <c r="AB96" s="222" t="s">
        <v>806</v>
      </c>
      <c r="AC96" s="222" t="s">
        <v>805</v>
      </c>
      <c r="AD96" s="262"/>
    </row>
    <row r="97" spans="2:30" x14ac:dyDescent="0.25">
      <c r="B97" s="12" t="s">
        <v>808</v>
      </c>
      <c r="C97" s="201">
        <f>C124-D124</f>
        <v>103.69999999999993</v>
      </c>
      <c r="E97" s="201"/>
      <c r="F97" s="201">
        <f>C97</f>
        <v>103.69999999999993</v>
      </c>
      <c r="G97" s="201"/>
      <c r="X97" s="12" t="s">
        <v>45</v>
      </c>
      <c r="Y97" s="19">
        <f>AB98/$AB$102</f>
        <v>0.2636440677966102</v>
      </c>
      <c r="AA97" s="12" t="s">
        <v>807</v>
      </c>
      <c r="AB97" s="201">
        <f>C101</f>
        <v>254.14944625920975</v>
      </c>
      <c r="AC97" s="201">
        <f>C96</f>
        <v>381.22416938881463</v>
      </c>
      <c r="AD97" s="201">
        <f>AB97+AC97</f>
        <v>635.37361564802438</v>
      </c>
    </row>
    <row r="98" spans="2:30" x14ac:dyDescent="0.25">
      <c r="B98" s="12" t="s">
        <v>809</v>
      </c>
      <c r="C98" s="201">
        <f>E98+F98+G98</f>
        <v>910.07583061118544</v>
      </c>
      <c r="E98" s="201">
        <f>E95-E96-E99</f>
        <v>0</v>
      </c>
      <c r="F98" s="201">
        <f>F95-F96-F97-F99</f>
        <v>254.80852759635536</v>
      </c>
      <c r="G98" s="201">
        <f>G95-G96-G97-G99</f>
        <v>655.26730301483008</v>
      </c>
      <c r="X98" s="12" t="s">
        <v>810</v>
      </c>
      <c r="Y98" s="19">
        <f>AB99/$AB$102</f>
        <v>0.18554939793122979</v>
      </c>
      <c r="AA98" s="12" t="s">
        <v>45</v>
      </c>
      <c r="AB98" s="201">
        <f>C102+C103</f>
        <v>933.30000000000007</v>
      </c>
      <c r="AC98" s="201"/>
      <c r="AD98" s="201">
        <f>AB98+AC98</f>
        <v>933.30000000000007</v>
      </c>
    </row>
    <row r="99" spans="2:30" x14ac:dyDescent="0.25">
      <c r="B99" s="12" t="s">
        <v>811</v>
      </c>
      <c r="C99" s="201">
        <f>E99+F99+G99</f>
        <v>1395</v>
      </c>
      <c r="E99" s="47">
        <f>E95*(1-E113)</f>
        <v>0</v>
      </c>
      <c r="F99" s="47">
        <f>F95*(1-F113)</f>
        <v>570</v>
      </c>
      <c r="G99" s="47">
        <f>G95*(1-G113)</f>
        <v>825</v>
      </c>
      <c r="X99" s="12" t="s">
        <v>811</v>
      </c>
      <c r="Y99" s="19">
        <f>AB101/$AB$102</f>
        <v>0.47901290538537766</v>
      </c>
      <c r="AA99" s="12" t="s">
        <v>810</v>
      </c>
      <c r="AB99" s="201">
        <f>C104</f>
        <v>656.84486867655346</v>
      </c>
      <c r="AD99" s="201">
        <f>AB99+AC99</f>
        <v>656.84486867655346</v>
      </c>
    </row>
    <row r="100" spans="2:30" ht="14.4" x14ac:dyDescent="0.3">
      <c r="B100" s="577" t="s">
        <v>806</v>
      </c>
      <c r="C100" s="577"/>
      <c r="D100" s="582">
        <f>E100+F100+G100</f>
        <v>3540</v>
      </c>
      <c r="E100" s="578">
        <f>E93-E95</f>
        <v>200</v>
      </c>
      <c r="F100" s="578">
        <f>F93-F95</f>
        <v>1800</v>
      </c>
      <c r="G100" s="578">
        <f>G93-G95</f>
        <v>1540</v>
      </c>
      <c r="X100" s="262"/>
      <c r="Y100" s="588">
        <f>Y102+Y103</f>
        <v>3.7674919268030141E-2</v>
      </c>
      <c r="AA100" s="12" t="s">
        <v>809</v>
      </c>
      <c r="AC100" s="201">
        <f>C98+C97</f>
        <v>1013.7758306111854</v>
      </c>
      <c r="AD100" s="201">
        <f>AB100+AC100</f>
        <v>1013.7758306111854</v>
      </c>
    </row>
    <row r="101" spans="2:30" x14ac:dyDescent="0.25">
      <c r="B101" s="12" t="s">
        <v>807</v>
      </c>
      <c r="C101" s="47">
        <f>F101+G101</f>
        <v>254.14944625920975</v>
      </c>
      <c r="E101" s="201"/>
      <c r="F101" s="201">
        <f>F120</f>
        <v>140.99431493576313</v>
      </c>
      <c r="G101" s="201">
        <f>G120</f>
        <v>113.15513132344664</v>
      </c>
      <c r="AA101" s="12" t="s">
        <v>811</v>
      </c>
      <c r="AB101" s="201">
        <f>C105</f>
        <v>1695.7056850642368</v>
      </c>
      <c r="AC101" s="201">
        <f>C99</f>
        <v>1395</v>
      </c>
      <c r="AD101" s="201">
        <f>AB101+AC101</f>
        <v>3090.7056850642366</v>
      </c>
    </row>
    <row r="102" spans="2:30" x14ac:dyDescent="0.25">
      <c r="B102" s="12" t="s">
        <v>812</v>
      </c>
      <c r="C102" s="201">
        <f>D124</f>
        <v>933.30000000000007</v>
      </c>
      <c r="E102" s="201">
        <f>E100-E101-E105</f>
        <v>100</v>
      </c>
      <c r="F102" s="201">
        <f>C102-E102</f>
        <v>833.30000000000007</v>
      </c>
      <c r="G102" s="201"/>
      <c r="AA102" s="262"/>
      <c r="AB102" s="588">
        <f>AB103+AB104</f>
        <v>3540</v>
      </c>
      <c r="AC102" s="588">
        <f>AC103+AC104</f>
        <v>2790</v>
      </c>
      <c r="AD102" s="588">
        <f>AD103+AD104</f>
        <v>6330</v>
      </c>
    </row>
    <row r="103" spans="2:30" ht="14.4" x14ac:dyDescent="0.3">
      <c r="B103" s="12" t="s">
        <v>808</v>
      </c>
      <c r="C103" s="201">
        <f>E103+F103+G103</f>
        <v>0</v>
      </c>
      <c r="E103" s="201"/>
      <c r="F103" s="201">
        <f>IF(F114-F102-F101&gt;0,F114-F102-F101,0)</f>
        <v>0</v>
      </c>
      <c r="G103" s="201"/>
      <c r="X103" s="12" t="s">
        <v>813</v>
      </c>
      <c r="Y103" s="63">
        <f>E67</f>
        <v>3.7674919268030141E-2</v>
      </c>
      <c r="AA103" s="583" t="s">
        <v>809</v>
      </c>
      <c r="AB103" s="584">
        <f>AB97+AB98+AB99+AB100</f>
        <v>1844.2943149357632</v>
      </c>
      <c r="AC103" s="584">
        <f t="shared" ref="AC103:AD103" si="18">AC97+AC98+AC99+AC100</f>
        <v>1395</v>
      </c>
      <c r="AD103" s="584">
        <f t="shared" si="18"/>
        <v>3239.2943149357634</v>
      </c>
    </row>
    <row r="104" spans="2:30" ht="14.4" x14ac:dyDescent="0.3">
      <c r="B104" s="12" t="s">
        <v>810</v>
      </c>
      <c r="C104" s="47">
        <f>G100-G101-G105</f>
        <v>656.84486867655346</v>
      </c>
      <c r="E104" s="201"/>
      <c r="F104" s="201"/>
      <c r="G104" s="201">
        <f>C104</f>
        <v>656.84486867655346</v>
      </c>
      <c r="X104" s="222"/>
      <c r="Y104" s="222" t="str">
        <f>B93</f>
        <v>Noord-Oost-Brabant</v>
      </c>
      <c r="AA104" s="583" t="s">
        <v>811</v>
      </c>
      <c r="AB104" s="584">
        <f>AB101</f>
        <v>1695.7056850642368</v>
      </c>
      <c r="AC104" s="584">
        <f>AC101</f>
        <v>1395</v>
      </c>
      <c r="AD104" s="584">
        <f>AD101</f>
        <v>3090.7056850642366</v>
      </c>
    </row>
    <row r="105" spans="2:30" x14ac:dyDescent="0.25">
      <c r="B105" s="12" t="s">
        <v>811</v>
      </c>
      <c r="C105" s="201">
        <f>E105+F105+G105</f>
        <v>1695.7056850642368</v>
      </c>
      <c r="E105" s="201">
        <f>(E100)*(1-E113)</f>
        <v>100</v>
      </c>
      <c r="F105" s="201">
        <f>(F100-F114)-IF(F114-F102-F101&lt;0,-(F114-F102-F101),0)</f>
        <v>825.70568506423683</v>
      </c>
      <c r="G105" s="201">
        <f>(G100)*(1-G113)</f>
        <v>770</v>
      </c>
      <c r="X105" s="12" t="s">
        <v>807</v>
      </c>
      <c r="Y105" s="19">
        <f>$Y$103*Y96</f>
        <v>2.7048191722684441E-3</v>
      </c>
    </row>
    <row r="106" spans="2:30" x14ac:dyDescent="0.25">
      <c r="B106" s="262"/>
      <c r="C106" s="586">
        <f>SUM(C95:C105)</f>
        <v>6330</v>
      </c>
      <c r="D106" s="586">
        <f t="shared" ref="D106" si="19">SUM(D95:D105)</f>
        <v>6330</v>
      </c>
      <c r="E106" s="586">
        <f>SUM(E96:E105)-E100</f>
        <v>200</v>
      </c>
      <c r="F106" s="586">
        <f t="shared" ref="F106:G106" si="20">SUM(F96:F105)-F100</f>
        <v>2940</v>
      </c>
      <c r="G106" s="586">
        <f t="shared" si="20"/>
        <v>3190</v>
      </c>
      <c r="X106" s="12" t="s">
        <v>45</v>
      </c>
      <c r="Y106" s="19">
        <f>$Y$103*Y97</f>
        <v>9.932768969732355E-3</v>
      </c>
    </row>
    <row r="107" spans="2:30" x14ac:dyDescent="0.25">
      <c r="X107" s="12" t="s">
        <v>810</v>
      </c>
      <c r="Y107" s="19">
        <f>$Y$103*Y98</f>
        <v>6.9905585872906814E-3</v>
      </c>
    </row>
    <row r="108" spans="2:30" x14ac:dyDescent="0.25">
      <c r="X108" s="12" t="s">
        <v>811</v>
      </c>
      <c r="Y108" s="19">
        <f>$Y$103*Y99</f>
        <v>1.8046772538738664E-2</v>
      </c>
    </row>
    <row r="109" spans="2:30" x14ac:dyDescent="0.25">
      <c r="X109" s="262"/>
      <c r="Y109" s="262"/>
    </row>
    <row r="112" spans="2:30" ht="14.4" hidden="1" x14ac:dyDescent="0.3">
      <c r="B112" s="579" t="s">
        <v>814</v>
      </c>
    </row>
    <row r="113" spans="1:7" ht="14.4" hidden="1" x14ac:dyDescent="0.3">
      <c r="B113" s="10" t="s">
        <v>815</v>
      </c>
      <c r="C113" s="613">
        <v>0.5</v>
      </c>
      <c r="D113" s="611" t="s">
        <v>816</v>
      </c>
      <c r="E113" s="370">
        <f>$C$113</f>
        <v>0.5</v>
      </c>
      <c r="F113" s="370">
        <f>$C$113</f>
        <v>0.5</v>
      </c>
      <c r="G113" s="370">
        <f>$C$113</f>
        <v>0.5</v>
      </c>
    </row>
    <row r="114" spans="1:7" hidden="1" x14ac:dyDescent="0.25">
      <c r="E114" s="201">
        <f>E113*E100</f>
        <v>100</v>
      </c>
      <c r="F114" s="201">
        <f>F113*F100</f>
        <v>900</v>
      </c>
      <c r="G114" s="201">
        <f>G113*G100</f>
        <v>770</v>
      </c>
    </row>
    <row r="115" spans="1:7" hidden="1" x14ac:dyDescent="0.25">
      <c r="C115" s="13" t="str">
        <f>B93</f>
        <v>Noord-Oost-Brabant</v>
      </c>
    </row>
    <row r="116" spans="1:7" hidden="1" x14ac:dyDescent="0.25">
      <c r="B116" s="639" t="s">
        <v>817</v>
      </c>
      <c r="C116" s="587">
        <f>'RMC info'!V3</f>
        <v>7.5999999999999998E-2</v>
      </c>
    </row>
    <row r="117" spans="1:7" hidden="1" x14ac:dyDescent="0.25">
      <c r="B117" s="639" t="s">
        <v>818</v>
      </c>
      <c r="C117" s="587">
        <f>'III. Stroomschema'!V16+'III. Stroomschema'!V19</f>
        <v>3.5967937483613044E-2</v>
      </c>
    </row>
    <row r="118" spans="1:7" hidden="1" x14ac:dyDescent="0.25">
      <c r="B118" s="639" t="s">
        <v>819</v>
      </c>
      <c r="C118" s="63"/>
      <c r="D118" s="201">
        <f>E118+F118+G118</f>
        <v>92990</v>
      </c>
      <c r="E118" s="589">
        <f>'RMC info'!FJ3</f>
        <v>22330</v>
      </c>
      <c r="F118" s="589">
        <f>'RMC info'!FQ3</f>
        <v>39200</v>
      </c>
      <c r="G118" s="589">
        <f>'RMC info'!FX3</f>
        <v>31460</v>
      </c>
    </row>
    <row r="119" spans="1:7" hidden="1" x14ac:dyDescent="0.25">
      <c r="B119" s="639" t="s">
        <v>820</v>
      </c>
      <c r="C119" s="63"/>
      <c r="D119" s="201">
        <f>E119+F119+G119</f>
        <v>3344.6585066011767</v>
      </c>
      <c r="E119" s="589">
        <f>E118*$C$117</f>
        <v>803.16404400907925</v>
      </c>
      <c r="F119" s="589">
        <f>F118*$C$117</f>
        <v>1409.9431493576312</v>
      </c>
      <c r="G119" s="589">
        <f>G118*$C$117</f>
        <v>1131.5513132344663</v>
      </c>
    </row>
    <row r="120" spans="1:7" hidden="1" x14ac:dyDescent="0.25">
      <c r="A120" s="63">
        <v>0.4</v>
      </c>
      <c r="B120" s="639" t="s">
        <v>821</v>
      </c>
      <c r="C120" s="610"/>
      <c r="D120" s="201">
        <f>E120+F120+G120</f>
        <v>334.46585066011772</v>
      </c>
      <c r="E120" s="589">
        <f>E119*$C$122</f>
        <v>80.316404400907928</v>
      </c>
      <c r="F120" s="589">
        <f>F119*$C$122</f>
        <v>140.99431493576313</v>
      </c>
      <c r="G120" s="589">
        <f>G119*$C$122</f>
        <v>113.15513132344664</v>
      </c>
    </row>
    <row r="121" spans="1:7" hidden="1" x14ac:dyDescent="0.25">
      <c r="B121" s="639" t="s">
        <v>822</v>
      </c>
      <c r="C121" s="63"/>
      <c r="D121" s="201">
        <f>E121+F121+G121</f>
        <v>836.16462665029417</v>
      </c>
      <c r="E121" s="589">
        <f>E120/$A$120</f>
        <v>200.79101100226981</v>
      </c>
      <c r="F121" s="589">
        <f>F120/$A$120</f>
        <v>352.48578733940781</v>
      </c>
      <c r="G121" s="589">
        <f>G120/$A$120</f>
        <v>282.88782830861658</v>
      </c>
    </row>
    <row r="122" spans="1:7" ht="14.4" hidden="1" x14ac:dyDescent="0.3">
      <c r="B122" s="639" t="s">
        <v>821</v>
      </c>
      <c r="C122" s="610">
        <v>0.1</v>
      </c>
      <c r="D122" s="611" t="s">
        <v>823</v>
      </c>
    </row>
    <row r="123" spans="1:7" hidden="1" x14ac:dyDescent="0.25"/>
    <row r="124" spans="1:7" hidden="1" x14ac:dyDescent="0.25">
      <c r="B124" s="12" t="s">
        <v>812</v>
      </c>
      <c r="C124" s="589">
        <f>'RMC info'!Y3</f>
        <v>1037</v>
      </c>
      <c r="D124" s="201">
        <f>C124*C125</f>
        <v>933.30000000000007</v>
      </c>
    </row>
    <row r="125" spans="1:7" ht="14.4" hidden="1" x14ac:dyDescent="0.3">
      <c r="B125" s="12" t="s">
        <v>824</v>
      </c>
      <c r="C125" s="612">
        <v>0.9</v>
      </c>
      <c r="D125" s="611" t="s">
        <v>816</v>
      </c>
    </row>
    <row r="126" spans="1:7" hidden="1" x14ac:dyDescent="0.25"/>
    <row r="127" spans="1:7" hidden="1" x14ac:dyDescent="0.25"/>
    <row r="128" spans="1:7" hidden="1" x14ac:dyDescent="0.25"/>
    <row r="130" spans="1:2" s="577" customFormat="1" x14ac:dyDescent="0.25">
      <c r="A130" s="577" t="s">
        <v>654</v>
      </c>
      <c r="B130" s="577" t="s">
        <v>825</v>
      </c>
    </row>
    <row r="131" spans="1:2" x14ac:dyDescent="0.25">
      <c r="B131" s="604" t="s">
        <v>803</v>
      </c>
    </row>
    <row r="152" spans="1:9" s="161" customFormat="1" x14ac:dyDescent="0.25">
      <c r="A152" s="161" t="s">
        <v>697</v>
      </c>
      <c r="B152" s="161" t="s">
        <v>826</v>
      </c>
    </row>
    <row r="153" spans="1:9" x14ac:dyDescent="0.25">
      <c r="B153" s="604" t="s">
        <v>788</v>
      </c>
    </row>
    <row r="154" spans="1:9" ht="14.4" x14ac:dyDescent="0.3">
      <c r="B154" s="10"/>
      <c r="C154" s="104" t="s">
        <v>798</v>
      </c>
      <c r="D154" s="104" t="s">
        <v>799</v>
      </c>
      <c r="E154" s="104" t="s">
        <v>827</v>
      </c>
      <c r="F154" s="104" t="s">
        <v>538</v>
      </c>
      <c r="G154" s="104" t="s">
        <v>539</v>
      </c>
      <c r="H154" s="104" t="s">
        <v>540</v>
      </c>
      <c r="I154" s="294" t="s">
        <v>34</v>
      </c>
    </row>
    <row r="155" spans="1:9" ht="14.4" x14ac:dyDescent="0.3">
      <c r="B155" s="228" t="str">
        <f>'RMC info'!$M$3</f>
        <v>'s-Hertogenbosch</v>
      </c>
      <c r="C155" s="40">
        <f>C69</f>
        <v>3.292894280762565E-2</v>
      </c>
      <c r="D155" s="40">
        <f>D69</f>
        <v>2.5996533795493936E-3</v>
      </c>
      <c r="E155" s="40">
        <f>E69</f>
        <v>4.5493934142114383E-2</v>
      </c>
      <c r="F155" s="229">
        <f t="shared" ref="F155" si="21">IFERROR(C155/SUM($C155:$E155),"")</f>
        <v>0.40641711229946526</v>
      </c>
      <c r="G155" s="229">
        <f t="shared" ref="G155" si="22">IFERROR(D155/SUM($C155:$E155),"")</f>
        <v>3.2085561497326207E-2</v>
      </c>
      <c r="H155" s="229">
        <f t="shared" ref="H155" si="23">IFERROR(E155/SUM($C155:$E155),"")</f>
        <v>0.56149732620320858</v>
      </c>
      <c r="I155" s="295">
        <f>E167</f>
        <v>5.1177905028216418E-2</v>
      </c>
    </row>
    <row r="156" spans="1:9" ht="14.4" x14ac:dyDescent="0.3">
      <c r="A156" s="43">
        <v>1</v>
      </c>
      <c r="B156" s="12" t="str">
        <f>'IV. DSP'!B62</f>
        <v>Alkmaar</v>
      </c>
      <c r="C156" s="120">
        <f>IFERROR(VLOOKUP($B156,'gemeenten info'!$A$9:$CT$350,'gemeenten info'!CH$1,FALSE),"")</f>
        <v>3.7212449255751012E-2</v>
      </c>
      <c r="D156" s="120">
        <f>IFERROR(VLOOKUP($B156,'gemeenten info'!$A$9:$CT$350,'gemeenten info'!CI$1,FALSE),"")</f>
        <v>2.7063599458728013E-3</v>
      </c>
      <c r="E156" s="120">
        <f>IFERROR(VLOOKUP($B156,'gemeenten info'!$A$9:$CT$350,'gemeenten info'!CJ$1,FALSE),"")</f>
        <v>4.7361299052774017E-2</v>
      </c>
      <c r="F156" s="120">
        <f>IFERROR(C156/SUM($C156:$E156),"")</f>
        <v>0.4263565891472868</v>
      </c>
      <c r="G156" s="120">
        <f t="shared" ref="G156" si="24">IFERROR(D156/SUM($C156:$E156),"")</f>
        <v>3.1007751937984499E-2</v>
      </c>
      <c r="H156" s="120">
        <f t="shared" ref="H156" si="25">IFERROR(E156/SUM($C156:$E156),"")</f>
        <v>0.54263565891472865</v>
      </c>
      <c r="I156" s="295">
        <f>I155</f>
        <v>5.1177905028216418E-2</v>
      </c>
    </row>
    <row r="157" spans="1:9" ht="14.4" x14ac:dyDescent="0.3">
      <c r="A157" s="43">
        <v>2</v>
      </c>
      <c r="B157" s="12" t="str">
        <f>'IV. DSP'!B63</f>
        <v>Assen</v>
      </c>
      <c r="C157" s="120">
        <f>IFERROR(VLOOKUP($B157,'gemeenten info'!$A$9:$CT$350,'gemeenten info'!CH$1,FALSE),"")</f>
        <v>4.5816733067729085E-2</v>
      </c>
      <c r="D157" s="120">
        <f>IFERROR(VLOOKUP($B157,'gemeenten info'!$A$9:$CT$350,'gemeenten info'!CI$1,FALSE),"")</f>
        <v>3.9840637450199202E-3</v>
      </c>
      <c r="E157" s="120">
        <f>IFERROR(VLOOKUP($B157,'gemeenten info'!$A$9:$CT$350,'gemeenten info'!CJ$1,FALSE),"")</f>
        <v>4.1832669322709161E-2</v>
      </c>
      <c r="F157" s="120">
        <f t="shared" ref="F157:F165" si="26">IFERROR(C157/SUM($C157:$E157),"")</f>
        <v>0.5</v>
      </c>
      <c r="G157" s="120">
        <f t="shared" ref="G157:G165" si="27">IFERROR(D157/SUM($C157:$E157),"")</f>
        <v>4.3478260869565216E-2</v>
      </c>
      <c r="H157" s="120">
        <f t="shared" ref="H157:H165" si="28">IFERROR(E157/SUM($C157:$E157),"")</f>
        <v>0.45652173913043476</v>
      </c>
      <c r="I157" s="295">
        <f t="shared" ref="I157:I165" si="29">I156</f>
        <v>5.1177905028216418E-2</v>
      </c>
    </row>
    <row r="158" spans="1:9" ht="14.4" x14ac:dyDescent="0.3">
      <c r="A158" s="43">
        <v>3</v>
      </c>
      <c r="B158" s="12" t="str">
        <f>'IV. DSP'!B64</f>
        <v>Bergen op Zoom</v>
      </c>
      <c r="C158" s="120">
        <f>IFERROR(VLOOKUP($B158,'gemeenten info'!$A$9:$CT$350,'gemeenten info'!CH$1,FALSE),"")</f>
        <v>3.90625E-2</v>
      </c>
      <c r="D158" s="120">
        <f>IFERROR(VLOOKUP($B158,'gemeenten info'!$A$9:$CT$350,'gemeenten info'!CI$1,FALSE),"")</f>
        <v>2.232142857142857E-3</v>
      </c>
      <c r="E158" s="120">
        <f>IFERROR(VLOOKUP($B158,'gemeenten info'!$A$9:$CT$350,'gemeenten info'!CJ$1,FALSE),"")</f>
        <v>4.5758928571428568E-2</v>
      </c>
      <c r="F158" s="120">
        <f t="shared" si="26"/>
        <v>0.44871794871794873</v>
      </c>
      <c r="G158" s="120">
        <f t="shared" si="27"/>
        <v>2.564102564102564E-2</v>
      </c>
      <c r="H158" s="120">
        <f t="shared" si="28"/>
        <v>0.52564102564102566</v>
      </c>
      <c r="I158" s="295">
        <f t="shared" si="29"/>
        <v>5.1177905028216418E-2</v>
      </c>
    </row>
    <row r="159" spans="1:9" ht="14.4" x14ac:dyDescent="0.3">
      <c r="A159" s="43">
        <v>4</v>
      </c>
      <c r="B159" s="12" t="str">
        <f>'IV. DSP'!B65</f>
        <v>Breda</v>
      </c>
      <c r="C159" s="120">
        <f>IFERROR(VLOOKUP($B159,'gemeenten info'!$A$9:$CT$350,'gemeenten info'!CH$1,FALSE),"")</f>
        <v>2.2947640594699416E-2</v>
      </c>
      <c r="D159" s="120">
        <f>IFERROR(VLOOKUP($B159,'gemeenten info'!$A$9:$CT$350,'gemeenten info'!CI$1,FALSE),"")</f>
        <v>2.2624434389140274E-3</v>
      </c>
      <c r="E159" s="120">
        <f>IFERROR(VLOOKUP($B159,'gemeenten info'!$A$9:$CT$350,'gemeenten info'!CJ$1,FALSE),"")</f>
        <v>5.526826115061409E-2</v>
      </c>
      <c r="F159" s="120">
        <f t="shared" si="26"/>
        <v>0.28514056224899598</v>
      </c>
      <c r="G159" s="120">
        <f t="shared" si="27"/>
        <v>2.8112449799196793E-2</v>
      </c>
      <c r="H159" s="120">
        <f t="shared" si="28"/>
        <v>0.68674698795180722</v>
      </c>
      <c r="I159" s="295">
        <f t="shared" si="29"/>
        <v>5.1177905028216418E-2</v>
      </c>
    </row>
    <row r="160" spans="1:9" ht="14.4" x14ac:dyDescent="0.3">
      <c r="A160" s="43">
        <v>5</v>
      </c>
      <c r="B160" s="12" t="str">
        <f>'IV. DSP'!B66</f>
        <v>Hilversum</v>
      </c>
      <c r="C160" s="120">
        <f>IFERROR(VLOOKUP($B160,'gemeenten info'!$A$9:$CT$350,'gemeenten info'!CH$1,FALSE),"")</f>
        <v>2.5040387722132473E-2</v>
      </c>
      <c r="D160" s="120">
        <f>IFERROR(VLOOKUP($B160,'gemeenten info'!$A$9:$CT$350,'gemeenten info'!CI$1,FALSE),"")</f>
        <v>2.4232633279483036E-3</v>
      </c>
      <c r="E160" s="120">
        <f>IFERROR(VLOOKUP($B160,'gemeenten info'!$A$9:$CT$350,'gemeenten info'!CJ$1,FALSE),"")</f>
        <v>6.3004846526655903E-2</v>
      </c>
      <c r="F160" s="120">
        <f t="shared" si="26"/>
        <v>0.27678571428571425</v>
      </c>
      <c r="G160" s="120">
        <f t="shared" si="27"/>
        <v>2.6785714285714281E-2</v>
      </c>
      <c r="H160" s="120">
        <f t="shared" si="28"/>
        <v>0.6964285714285714</v>
      </c>
      <c r="I160" s="295">
        <f t="shared" si="29"/>
        <v>5.1177905028216418E-2</v>
      </c>
    </row>
    <row r="161" spans="1:9" ht="14.4" x14ac:dyDescent="0.3">
      <c r="A161" s="43">
        <v>6</v>
      </c>
      <c r="B161" s="12" t="str">
        <f>'IV. DSP'!B67</f>
        <v>Middelburg (Z.)</v>
      </c>
      <c r="C161" s="120">
        <f>IFERROR(VLOOKUP($B161,'gemeenten info'!$A$9:$CT$350,'gemeenten info'!CH$1,FALSE),"")</f>
        <v>3.9348710990502037E-2</v>
      </c>
      <c r="D161" s="120">
        <f>IFERROR(VLOOKUP($B161,'gemeenten info'!$A$9:$CT$350,'gemeenten info'!CI$1,FALSE),"")</f>
        <v>1.3568521031207597E-3</v>
      </c>
      <c r="E161" s="120">
        <f>IFERROR(VLOOKUP($B161,'gemeenten info'!$A$9:$CT$350,'gemeenten info'!CJ$1,FALSE),"")</f>
        <v>5.9701492537313432E-2</v>
      </c>
      <c r="F161" s="120">
        <f t="shared" si="26"/>
        <v>0.39189189189189189</v>
      </c>
      <c r="G161" s="120">
        <f t="shared" si="27"/>
        <v>1.3513513513513513E-2</v>
      </c>
      <c r="H161" s="120">
        <f t="shared" si="28"/>
        <v>0.59459459459459463</v>
      </c>
      <c r="I161" s="295">
        <f t="shared" si="29"/>
        <v>5.1177905028216418E-2</v>
      </c>
    </row>
    <row r="162" spans="1:9" ht="14.4" x14ac:dyDescent="0.3">
      <c r="A162" s="43">
        <v>7</v>
      </c>
      <c r="B162" s="12" t="str">
        <f>'IV. DSP'!B68</f>
        <v>Tiel</v>
      </c>
      <c r="C162" s="120">
        <f>IFERROR(VLOOKUP($B162,'gemeenten info'!$A$9:$CT$350,'gemeenten info'!CH$1,FALSE),"")</f>
        <v>3.15955766192733E-2</v>
      </c>
      <c r="D162" s="120">
        <f>IFERROR(VLOOKUP($B162,'gemeenten info'!$A$9:$CT$350,'gemeenten info'!CI$1,FALSE),"")</f>
        <v>3.1595576619273301E-3</v>
      </c>
      <c r="E162" s="120">
        <f>IFERROR(VLOOKUP($B162,'gemeenten info'!$A$9:$CT$350,'gemeenten info'!CJ$1,FALSE),"")</f>
        <v>5.3712480252764615E-2</v>
      </c>
      <c r="F162" s="120">
        <f t="shared" si="26"/>
        <v>0.3571428571428571</v>
      </c>
      <c r="G162" s="120">
        <f t="shared" si="27"/>
        <v>3.5714285714285712E-2</v>
      </c>
      <c r="H162" s="120">
        <f t="shared" si="28"/>
        <v>0.6071428571428571</v>
      </c>
      <c r="I162" s="295">
        <f t="shared" si="29"/>
        <v>5.1177905028216418E-2</v>
      </c>
    </row>
    <row r="163" spans="1:9" ht="14.4" x14ac:dyDescent="0.3">
      <c r="A163" s="43">
        <v>8</v>
      </c>
      <c r="B163" s="12" t="str">
        <f>'IV. DSP'!B69</f>
        <v>Zwolle</v>
      </c>
      <c r="C163" s="120">
        <f>IFERROR(VLOOKUP($B163,'gemeenten info'!$A$9:$CT$350,'gemeenten info'!CH$1,FALSE),"")</f>
        <v>3.7611659614480486E-2</v>
      </c>
      <c r="D163" s="120">
        <f>IFERROR(VLOOKUP($B163,'gemeenten info'!$A$9:$CT$350,'gemeenten info'!CI$1,FALSE),"")</f>
        <v>2.3507287259050304E-3</v>
      </c>
      <c r="E163" s="120">
        <f>IFERROR(VLOOKUP($B163,'gemeenten info'!$A$9:$CT$350,'gemeenten info'!CJ$1,FALSE),"")</f>
        <v>4.2783262811471559E-2</v>
      </c>
      <c r="F163" s="120">
        <f t="shared" si="26"/>
        <v>0.45454545454545453</v>
      </c>
      <c r="G163" s="120">
        <f t="shared" si="27"/>
        <v>2.8409090909090908E-2</v>
      </c>
      <c r="H163" s="120">
        <f t="shared" si="28"/>
        <v>0.51704545454545459</v>
      </c>
      <c r="I163" s="295">
        <f t="shared" si="29"/>
        <v>5.1177905028216418E-2</v>
      </c>
    </row>
    <row r="164" spans="1:9" ht="14.4" x14ac:dyDescent="0.3">
      <c r="A164" s="43">
        <v>9</v>
      </c>
      <c r="B164" s="12" t="str">
        <f>'IV. DSP'!B70</f>
        <v/>
      </c>
      <c r="C164" s="120" t="str">
        <f>IFERROR(VLOOKUP($B164,'gemeenten info'!$A$9:$CT$350,'gemeenten info'!CH$1,FALSE),"")</f>
        <v/>
      </c>
      <c r="D164" s="120" t="str">
        <f>IFERROR(VLOOKUP($B164,'gemeenten info'!$A$9:$CT$350,'gemeenten info'!CI$1,FALSE),"")</f>
        <v/>
      </c>
      <c r="E164" s="120" t="str">
        <f>IFERROR(VLOOKUP($B164,'gemeenten info'!$A$9:$CT$350,'gemeenten info'!CJ$1,FALSE),"")</f>
        <v/>
      </c>
      <c r="F164" s="120" t="str">
        <f t="shared" si="26"/>
        <v/>
      </c>
      <c r="G164" s="120" t="str">
        <f t="shared" si="27"/>
        <v/>
      </c>
      <c r="H164" s="120" t="str">
        <f t="shared" si="28"/>
        <v/>
      </c>
      <c r="I164" s="295">
        <f t="shared" si="29"/>
        <v>5.1177905028216418E-2</v>
      </c>
    </row>
    <row r="165" spans="1:9" ht="14.4" x14ac:dyDescent="0.3">
      <c r="A165" s="43">
        <v>10</v>
      </c>
      <c r="C165" s="120" t="str">
        <f>IFERROR(VLOOKUP($B165,'gemeenten info'!$A$9:$CT$350,'gemeenten info'!CH$1,FALSE),"")</f>
        <v/>
      </c>
      <c r="D165" s="120" t="str">
        <f>IFERROR(VLOOKUP($B165,'gemeenten info'!$A$9:$CT$350,'gemeenten info'!CI$1,FALSE),"")</f>
        <v/>
      </c>
      <c r="E165" s="120" t="str">
        <f>IFERROR(VLOOKUP($B165,'gemeenten info'!$A$9:$CT$350,'gemeenten info'!CJ$1,FALSE),"")</f>
        <v/>
      </c>
      <c r="F165" s="120" t="str">
        <f t="shared" si="26"/>
        <v/>
      </c>
      <c r="G165" s="120" t="str">
        <f t="shared" si="27"/>
        <v/>
      </c>
      <c r="H165" s="120" t="str">
        <f t="shared" si="28"/>
        <v/>
      </c>
      <c r="I165" s="295">
        <f t="shared" si="29"/>
        <v>5.1177905028216418E-2</v>
      </c>
    </row>
    <row r="166" spans="1:9" x14ac:dyDescent="0.25">
      <c r="A166" s="45"/>
      <c r="B166" s="222" t="s">
        <v>692</v>
      </c>
      <c r="C166" s="291">
        <f>AVERAGE(C155:C165)</f>
        <v>3.4618288963577055E-2</v>
      </c>
      <c r="D166" s="291">
        <f t="shared" ref="D166:E166" si="30">AVERAGE(D155:D165)</f>
        <v>2.563896131711158E-3</v>
      </c>
      <c r="E166" s="291">
        <f t="shared" si="30"/>
        <v>5.0546352707538406E-2</v>
      </c>
      <c r="F166" s="291">
        <f t="shared" ref="F166" si="31">IFERROR(C166/SUM($C166:$E166),"")</f>
        <v>0.39460692986110218</v>
      </c>
      <c r="G166" s="291">
        <f t="shared" ref="G166:G167" si="32">IFERROR(D166/SUM($C166:$E166),"")</f>
        <v>2.9225337568872019E-2</v>
      </c>
      <c r="H166" s="291">
        <f t="shared" ref="H166:H167" si="33">IFERROR(E166/SUM($C166:$E166),"")</f>
        <v>0.57616773257002574</v>
      </c>
    </row>
    <row r="167" spans="1:9" x14ac:dyDescent="0.25">
      <c r="B167" s="10" t="s">
        <v>664</v>
      </c>
      <c r="C167" s="292">
        <f>C70</f>
        <v>3.4829457233070973E-2</v>
      </c>
      <c r="D167" s="292">
        <f>D70</f>
        <v>2.5594264757313788E-3</v>
      </c>
      <c r="E167" s="292">
        <f>E70</f>
        <v>5.1177905028216418E-2</v>
      </c>
      <c r="F167" s="292">
        <f>IFERROR(C167/SUM($C167:$E167),"")</f>
        <v>0.39325640829645553</v>
      </c>
      <c r="G167" s="292">
        <f t="shared" si="32"/>
        <v>2.8898264374596215E-2</v>
      </c>
      <c r="H167" s="292">
        <f t="shared" si="33"/>
        <v>0.57784532732894822</v>
      </c>
    </row>
    <row r="191" spans="1:2" s="161" customFormat="1" x14ac:dyDescent="0.25">
      <c r="A191" s="161" t="s">
        <v>828</v>
      </c>
      <c r="B191" s="161" t="s">
        <v>829</v>
      </c>
    </row>
    <row r="192" spans="1:2" x14ac:dyDescent="0.25">
      <c r="B192" s="604" t="s">
        <v>788</v>
      </c>
    </row>
    <row r="193" spans="1:15" ht="14.4" x14ac:dyDescent="0.3">
      <c r="B193" s="10"/>
      <c r="C193" s="104" t="s">
        <v>798</v>
      </c>
      <c r="D193" s="104" t="s">
        <v>799</v>
      </c>
      <c r="E193" s="104" t="s">
        <v>827</v>
      </c>
      <c r="F193" s="104" t="s">
        <v>538</v>
      </c>
      <c r="G193" s="104" t="s">
        <v>539</v>
      </c>
      <c r="H193" s="104" t="s">
        <v>540</v>
      </c>
      <c r="I193" s="294" t="s">
        <v>692</v>
      </c>
      <c r="K193" s="363">
        <v>2020</v>
      </c>
      <c r="L193" s="363">
        <v>2021</v>
      </c>
      <c r="M193" s="363">
        <v>2022</v>
      </c>
      <c r="N193" s="360" t="s">
        <v>794</v>
      </c>
      <c r="O193" s="526" t="s">
        <v>830</v>
      </c>
    </row>
    <row r="194" spans="1:15" ht="14.4" x14ac:dyDescent="0.3">
      <c r="A194" s="43">
        <v>1</v>
      </c>
      <c r="B194" s="239" t="str">
        <f>'IV. DSP'!B144</f>
        <v>Bernheze</v>
      </c>
      <c r="C194" s="120">
        <f>IFERROR(VLOOKUP($B194,'gemeenten info'!$A$9:$CT$350,'gemeenten info'!CH$1,FALSE),"")</f>
        <v>2.5052192066805846E-2</v>
      </c>
      <c r="D194" s="120">
        <f>IFERROR(VLOOKUP($B194,'gemeenten info'!$A$9:$CT$350,'gemeenten info'!CI$1,FALSE),"")</f>
        <v>2.0876826722338203E-3</v>
      </c>
      <c r="E194" s="120">
        <f>IFERROR(VLOOKUP($B194,'gemeenten info'!$A$9:$CT$350,'gemeenten info'!CJ$1,FALSE),"")</f>
        <v>2.7139874739039668E-2</v>
      </c>
      <c r="F194" s="120">
        <f t="shared" ref="F194:F195" si="34">IFERROR(C194/SUM($C194:$E194),"")</f>
        <v>0.46153846153846151</v>
      </c>
      <c r="G194" s="120">
        <f t="shared" ref="G194:G195" si="35">IFERROR(D194/SUM($C194:$E194),"")</f>
        <v>3.8461538461538457E-2</v>
      </c>
      <c r="H194" s="120">
        <f t="shared" ref="H194:H195" si="36">IFERROR(E194/SUM($C194:$E194),"")</f>
        <v>0.5</v>
      </c>
      <c r="I194" s="295">
        <f>E215</f>
        <v>3.6604344761653092E-2</v>
      </c>
      <c r="J194" s="12" t="str">
        <f>B194</f>
        <v>Bernheze</v>
      </c>
      <c r="K194" s="148">
        <f>IFERROR(VLOOKUP($B194,'gemeenten info'!$A$9:$EI$350,'gemeenten info'!EI$1,FALSE),"")</f>
        <v>4.2553191489361701E-2</v>
      </c>
      <c r="L194" s="148">
        <f>IFERROR(VLOOKUP($B194,'gemeenten info'!$A$9:$EI$350,'gemeenten info'!DY$1,FALSE),"")</f>
        <v>4.2553191489361701E-2</v>
      </c>
      <c r="M194" s="148">
        <f>IFERROR(VLOOKUP($B194,'gemeenten info'!$A$9:$EI$350,'gemeenten info'!CG$1,FALSE),"")</f>
        <v>5.4279749478079335E-2</v>
      </c>
      <c r="N194" s="253">
        <f>IFERROR(AVERAGE(K194:M194),"")</f>
        <v>4.6462044152267575E-2</v>
      </c>
      <c r="O194" s="527">
        <f>IFERROR(VLOOKUP($B194,'gemeenten info'!$A$9:$EN$350,'gemeenten info'!EN$1,FALSE),"")</f>
        <v>5.4101799999999999E-2</v>
      </c>
    </row>
    <row r="195" spans="1:15" ht="14.4" x14ac:dyDescent="0.3">
      <c r="A195" s="43">
        <v>2</v>
      </c>
      <c r="B195" s="239" t="str">
        <f>'IV. DSP'!B145</f>
        <v>Boekel</v>
      </c>
      <c r="C195" s="120">
        <f>IFERROR(VLOOKUP($B195,'gemeenten info'!$A$9:$CT$350,'gemeenten info'!CH$1,FALSE),"")</f>
        <v>1.7751479289940829E-2</v>
      </c>
      <c r="D195" s="120">
        <f>IFERROR(VLOOKUP($B195,'gemeenten info'!$A$9:$CT$350,'gemeenten info'!CI$1,FALSE),"")</f>
        <v>0</v>
      </c>
      <c r="E195" s="120">
        <f>IFERROR(VLOOKUP($B195,'gemeenten info'!$A$9:$CT$350,'gemeenten info'!CJ$1,FALSE),"")</f>
        <v>2.3668639053254437E-2</v>
      </c>
      <c r="F195" s="120">
        <f t="shared" si="34"/>
        <v>0.42857142857142855</v>
      </c>
      <c r="G195" s="120">
        <f t="shared" si="35"/>
        <v>0</v>
      </c>
      <c r="H195" s="120">
        <f t="shared" si="36"/>
        <v>0.5714285714285714</v>
      </c>
      <c r="I195" s="295">
        <f>I194</f>
        <v>3.6604344761653092E-2</v>
      </c>
      <c r="J195" s="12" t="str">
        <f t="shared" ref="J195:J214" si="37">B195</f>
        <v>Boekel</v>
      </c>
      <c r="K195" s="148">
        <f>IFERROR(VLOOKUP($B195,'gemeenten info'!$A$9:$EI$350,'gemeenten info'!EI$1,FALSE),"")</f>
        <v>5.5555555555555552E-2</v>
      </c>
      <c r="L195" s="148">
        <f>IFERROR(VLOOKUP($B195,'gemeenten info'!$A$9:$EI$350,'gemeenten info'!DY$1,FALSE),"")</f>
        <v>0</v>
      </c>
      <c r="M195" s="148">
        <f>IFERROR(VLOOKUP($B195,'gemeenten info'!$A$9:$EI$350,'gemeenten info'!CG$1,FALSE),"")</f>
        <v>4.142011834319527E-2</v>
      </c>
      <c r="N195" s="253">
        <f t="shared" ref="N195:N214" si="38">IFERROR(AVERAGE(K195:M195),"")</f>
        <v>3.2325224632916941E-2</v>
      </c>
      <c r="O195" s="527">
        <f>IFERROR(VLOOKUP($B195,'gemeenten info'!$A$9:$EN$350,'gemeenten info'!EN$1,FALSE),"")</f>
        <v>4.8786400000000008E-2</v>
      </c>
    </row>
    <row r="196" spans="1:15" ht="14.4" x14ac:dyDescent="0.3">
      <c r="A196" s="43">
        <v>3</v>
      </c>
      <c r="B196" s="239" t="str">
        <f>'IV. DSP'!B146</f>
        <v>Boxtel</v>
      </c>
      <c r="C196" s="120">
        <f>IFERROR(VLOOKUP($B196,'gemeenten info'!$A$9:$CT$350,'gemeenten info'!CH$1,FALSE),"")</f>
        <v>2.3454157782515993E-2</v>
      </c>
      <c r="D196" s="120">
        <f>IFERROR(VLOOKUP($B196,'gemeenten info'!$A$9:$CT$350,'gemeenten info'!CI$1,FALSE),"")</f>
        <v>0</v>
      </c>
      <c r="E196" s="120">
        <f>IFERROR(VLOOKUP($B196,'gemeenten info'!$A$9:$CT$350,'gemeenten info'!CJ$1,FALSE),"")</f>
        <v>4.0511727078891259E-2</v>
      </c>
      <c r="F196" s="120">
        <f t="shared" ref="F196:F204" si="39">IFERROR(C196/SUM($C196:$E196),"")</f>
        <v>0.3666666666666667</v>
      </c>
      <c r="G196" s="120">
        <f t="shared" ref="G196:G204" si="40">IFERROR(D196/SUM($C196:$E196),"")</f>
        <v>0</v>
      </c>
      <c r="H196" s="120">
        <f t="shared" ref="H196:H204" si="41">IFERROR(E196/SUM($C196:$E196),"")</f>
        <v>0.6333333333333333</v>
      </c>
      <c r="I196" s="295">
        <f t="shared" ref="I196:I214" si="42">I195</f>
        <v>3.6604344761653092E-2</v>
      </c>
      <c r="J196" s="12" t="str">
        <f t="shared" si="37"/>
        <v>Boxtel</v>
      </c>
      <c r="K196" s="148">
        <f>IFERROR(VLOOKUP($B196,'gemeenten info'!$A$9:$EI$350,'gemeenten info'!EI$1,FALSE),"")</f>
        <v>6.5217391304347824E-2</v>
      </c>
      <c r="L196" s="148">
        <f>IFERROR(VLOOKUP($B196,'gemeenten info'!$A$9:$EI$350,'gemeenten info'!DY$1,FALSE),"")</f>
        <v>4.4444444444444446E-2</v>
      </c>
      <c r="M196" s="148">
        <f>IFERROR(VLOOKUP($B196,'gemeenten info'!$A$9:$EI$350,'gemeenten info'!CG$1,FALSE),"")</f>
        <v>6.3965884861407252E-2</v>
      </c>
      <c r="N196" s="253">
        <f t="shared" si="38"/>
        <v>5.7875906870066503E-2</v>
      </c>
      <c r="O196" s="527">
        <f>IFERROR(VLOOKUP($B196,'gemeenten info'!$A$9:$EN$350,'gemeenten info'!EN$1,FALSE),"")</f>
        <v>6.1189E-2</v>
      </c>
    </row>
    <row r="197" spans="1:15" ht="14.4" x14ac:dyDescent="0.3">
      <c r="A197" s="43">
        <v>4</v>
      </c>
      <c r="B197" s="239" t="str">
        <f>'IV. DSP'!B147</f>
        <v>Heusden</v>
      </c>
      <c r="C197" s="120">
        <f>IFERROR(VLOOKUP($B197,'gemeenten info'!$A$9:$CT$350,'gemeenten info'!CH$1,FALSE),"")</f>
        <v>2.4958402662229616E-2</v>
      </c>
      <c r="D197" s="120">
        <f>IFERROR(VLOOKUP($B197,'gemeenten info'!$A$9:$CT$350,'gemeenten info'!CI$1,FALSE),"")</f>
        <v>1.6638935108153079E-3</v>
      </c>
      <c r="E197" s="120">
        <f>IFERROR(VLOOKUP($B197,'gemeenten info'!$A$9:$CT$350,'gemeenten info'!CJ$1,FALSE),"")</f>
        <v>3.6605657237936774E-2</v>
      </c>
      <c r="F197" s="120">
        <f t="shared" si="39"/>
        <v>0.39473684210526316</v>
      </c>
      <c r="G197" s="120">
        <f t="shared" si="40"/>
        <v>2.6315789473684213E-2</v>
      </c>
      <c r="H197" s="120">
        <f t="shared" si="41"/>
        <v>0.57894736842105265</v>
      </c>
      <c r="I197" s="295">
        <f t="shared" si="42"/>
        <v>3.6604344761653092E-2</v>
      </c>
      <c r="J197" s="12" t="str">
        <f t="shared" si="37"/>
        <v>Heusden</v>
      </c>
      <c r="K197" s="148">
        <f>IFERROR(VLOOKUP($B197,'gemeenten info'!$A$9:$EI$350,'gemeenten info'!EI$1,FALSE),"")</f>
        <v>6.5573770491803282E-2</v>
      </c>
      <c r="L197" s="148">
        <f>IFERROR(VLOOKUP($B197,'gemeenten info'!$A$9:$EI$350,'gemeenten info'!DY$1,FALSE),"")</f>
        <v>6.5573770491803282E-2</v>
      </c>
      <c r="M197" s="148">
        <f>IFERROR(VLOOKUP($B197,'gemeenten info'!$A$9:$EI$350,'gemeenten info'!CG$1,FALSE),"")</f>
        <v>6.3227953410981697E-2</v>
      </c>
      <c r="N197" s="253">
        <f t="shared" si="38"/>
        <v>6.4791831464862754E-2</v>
      </c>
      <c r="O197" s="527">
        <f>IFERROR(VLOOKUP($B197,'gemeenten info'!$A$9:$EN$350,'gemeenten info'!EN$1,FALSE),"")</f>
        <v>6.0598400000000004E-2</v>
      </c>
    </row>
    <row r="198" spans="1:15" ht="14.4" x14ac:dyDescent="0.3">
      <c r="A198" s="43">
        <v>5</v>
      </c>
      <c r="B198" s="239" t="str">
        <f>'IV. DSP'!B148</f>
        <v>Land van Cuijk</v>
      </c>
      <c r="C198" s="120">
        <f>IFERROR(VLOOKUP($B198,'gemeenten info'!$A$9:$CT$350,'gemeenten info'!CH$1,FALSE),"")</f>
        <v>2.6548672566371681E-2</v>
      </c>
      <c r="D198" s="120">
        <f>IFERROR(VLOOKUP($B198,'gemeenten info'!$A$9:$CT$350,'gemeenten info'!CI$1,FALSE),"")</f>
        <v>1.6090104585679806E-3</v>
      </c>
      <c r="E198" s="120">
        <f>IFERROR(VLOOKUP($B198,'gemeenten info'!$A$9:$CT$350,'gemeenten info'!CJ$1,FALSE),"")</f>
        <v>3.3789219629927592E-2</v>
      </c>
      <c r="F198" s="120">
        <f t="shared" si="39"/>
        <v>0.42857142857142855</v>
      </c>
      <c r="G198" s="120">
        <f t="shared" si="40"/>
        <v>2.5974025974025972E-2</v>
      </c>
      <c r="H198" s="120">
        <f t="shared" si="41"/>
        <v>0.54545454545454541</v>
      </c>
      <c r="I198" s="295">
        <f t="shared" si="42"/>
        <v>3.6604344761653092E-2</v>
      </c>
      <c r="J198" s="12" t="str">
        <f t="shared" si="37"/>
        <v>Land van Cuijk</v>
      </c>
      <c r="K198" s="148">
        <f>IFERROR(VLOOKUP($B198,'gemeenten info'!$A$9:$EI$350,'gemeenten info'!EI$1,FALSE),"")</f>
        <v>6.2992125984251968E-2</v>
      </c>
      <c r="L198" s="148">
        <f>IFERROR(VLOOKUP($B198,'gemeenten info'!$A$9:$EI$350,'gemeenten info'!DY$1,FALSE),"")</f>
        <v>5.6000000000000001E-2</v>
      </c>
      <c r="M198" s="148">
        <f>IFERROR(VLOOKUP($B198,'gemeenten info'!$A$9:$EI$350,'gemeenten info'!CG$1,FALSE),"")</f>
        <v>6.1946902654867256E-2</v>
      </c>
      <c r="N198" s="253">
        <f t="shared" si="38"/>
        <v>6.0313009546373066E-2</v>
      </c>
      <c r="O198" s="527">
        <f>IFERROR(VLOOKUP($B198,'gemeenten info'!$A$9:$EN$350,'gemeenten info'!EN$1,FALSE),"")</f>
        <v>6.00078E-2</v>
      </c>
    </row>
    <row r="199" spans="1:15" ht="14.4" x14ac:dyDescent="0.3">
      <c r="A199" s="43">
        <v>6</v>
      </c>
      <c r="B199" s="239" t="str">
        <f>'IV. DSP'!B149</f>
        <v>Maashorst</v>
      </c>
      <c r="C199" s="120">
        <f>IFERROR(VLOOKUP($B199,'gemeenten info'!$A$9:$CT$350,'gemeenten info'!CH$1,FALSE),"")</f>
        <v>2.6119402985074626E-2</v>
      </c>
      <c r="D199" s="120">
        <f>IFERROR(VLOOKUP($B199,'gemeenten info'!$A$9:$CT$350,'gemeenten info'!CI$1,FALSE),"")</f>
        <v>1.2437810945273632E-3</v>
      </c>
      <c r="E199" s="120">
        <f>IFERROR(VLOOKUP($B199,'gemeenten info'!$A$9:$CT$350,'gemeenten info'!CJ$1,FALSE),"")</f>
        <v>3.2338308457711441E-2</v>
      </c>
      <c r="F199" s="120">
        <f t="shared" si="39"/>
        <v>0.4375</v>
      </c>
      <c r="G199" s="120">
        <f t="shared" si="40"/>
        <v>2.0833333333333332E-2</v>
      </c>
      <c r="H199" s="120">
        <f t="shared" si="41"/>
        <v>0.54166666666666663</v>
      </c>
      <c r="I199" s="295">
        <f t="shared" si="42"/>
        <v>3.6604344761653092E-2</v>
      </c>
      <c r="J199" s="12" t="str">
        <f t="shared" si="37"/>
        <v>Maashorst</v>
      </c>
      <c r="K199" s="148">
        <f>IFERROR(VLOOKUP($B199,'gemeenten info'!$A$9:$EI$350,'gemeenten info'!EI$1,FALSE),"")</f>
        <v>0.05</v>
      </c>
      <c r="L199" s="148">
        <f>IFERROR(VLOOKUP($B199,'gemeenten info'!$A$9:$EI$350,'gemeenten info'!DY$1,FALSE),"")</f>
        <v>0.05</v>
      </c>
      <c r="M199" s="148">
        <f>IFERROR(VLOOKUP($B199,'gemeenten info'!$A$9:$EI$350,'gemeenten info'!CG$1,FALSE),"")</f>
        <v>5.9701492537313432E-2</v>
      </c>
      <c r="N199" s="253">
        <f t="shared" si="38"/>
        <v>5.323383084577115E-2</v>
      </c>
      <c r="O199" s="527">
        <f>IFERROR(VLOOKUP($B199,'gemeenten info'!$A$9:$EN$350,'gemeenten info'!EN$1,FALSE),"")</f>
        <v>6.3551400000000008E-2</v>
      </c>
    </row>
    <row r="200" spans="1:15" ht="14.4" x14ac:dyDescent="0.3">
      <c r="A200" s="43">
        <v>7</v>
      </c>
      <c r="B200" s="239" t="str">
        <f>'IV. DSP'!B150</f>
        <v>Meierijstad</v>
      </c>
      <c r="C200" s="120">
        <f>IFERROR(VLOOKUP($B200,'gemeenten info'!$A$9:$CT$350,'gemeenten info'!CH$1,FALSE),"")</f>
        <v>2.3746701846965697E-2</v>
      </c>
      <c r="D200" s="120">
        <f>IFERROR(VLOOKUP($B200,'gemeenten info'!$A$9:$CT$350,'gemeenten info'!CI$1,FALSE),"")</f>
        <v>1.7590149516270889E-3</v>
      </c>
      <c r="E200" s="120">
        <f>IFERROR(VLOOKUP($B200,'gemeenten info'!$A$9:$CT$350,'gemeenten info'!CJ$1,FALSE),"")</f>
        <v>2.6385224274406333E-2</v>
      </c>
      <c r="F200" s="120">
        <f t="shared" si="39"/>
        <v>0.4576271186440678</v>
      </c>
      <c r="G200" s="120">
        <f t="shared" si="40"/>
        <v>3.389830508474577E-2</v>
      </c>
      <c r="H200" s="120">
        <f t="shared" si="41"/>
        <v>0.50847457627118653</v>
      </c>
      <c r="I200" s="295">
        <f t="shared" si="42"/>
        <v>3.6604344761653092E-2</v>
      </c>
      <c r="J200" s="12" t="str">
        <f t="shared" si="37"/>
        <v>Meierijstad</v>
      </c>
      <c r="K200" s="148">
        <f>IFERROR(VLOOKUP($B200,'gemeenten info'!$A$9:$EI$350,'gemeenten info'!EI$1,FALSE),"")</f>
        <v>5.3571428571428568E-2</v>
      </c>
      <c r="L200" s="148">
        <f>IFERROR(VLOOKUP($B200,'gemeenten info'!$A$9:$EI$350,'gemeenten info'!DY$1,FALSE),"")</f>
        <v>5.2631578947368418E-2</v>
      </c>
      <c r="M200" s="148">
        <f>IFERROR(VLOOKUP($B200,'gemeenten info'!$A$9:$EI$350,'gemeenten info'!CG$1,FALSE),"")</f>
        <v>5.1890941072999124E-2</v>
      </c>
      <c r="N200" s="253">
        <f t="shared" si="38"/>
        <v>5.2697982863932041E-2</v>
      </c>
      <c r="O200" s="527">
        <f>IFERROR(VLOOKUP($B200,'gemeenten info'!$A$9:$EN$350,'gemeenten info'!EN$1,FALSE),"")</f>
        <v>5.5873599999999995E-2</v>
      </c>
    </row>
    <row r="201" spans="1:15" ht="14.4" x14ac:dyDescent="0.3">
      <c r="A201" s="43">
        <v>8</v>
      </c>
      <c r="B201" s="239" t="str">
        <f>'IV. DSP'!B151</f>
        <v>Oss</v>
      </c>
      <c r="C201" s="120">
        <f>IFERROR(VLOOKUP($B201,'gemeenten info'!$A$9:$CT$350,'gemeenten info'!CH$1,FALSE),"")</f>
        <v>3.5740878629932984E-2</v>
      </c>
      <c r="D201" s="120">
        <f>IFERROR(VLOOKUP($B201,'gemeenten info'!$A$9:$CT$350,'gemeenten info'!CI$1,FALSE),"")</f>
        <v>2.2338049143708115E-3</v>
      </c>
      <c r="E201" s="120">
        <f>IFERROR(VLOOKUP($B201,'gemeenten info'!$A$9:$CT$350,'gemeenten info'!CJ$1,FALSE),"")</f>
        <v>4.3186895011169027E-2</v>
      </c>
      <c r="F201" s="120">
        <f t="shared" si="39"/>
        <v>0.44036697247706424</v>
      </c>
      <c r="G201" s="120">
        <f t="shared" si="40"/>
        <v>2.7522935779816515E-2</v>
      </c>
      <c r="H201" s="120">
        <f t="shared" si="41"/>
        <v>0.5321100917431193</v>
      </c>
      <c r="I201" s="295">
        <f t="shared" si="42"/>
        <v>3.6604344761653092E-2</v>
      </c>
      <c r="J201" s="12" t="str">
        <f t="shared" si="37"/>
        <v>Oss</v>
      </c>
      <c r="K201" s="148">
        <f>IFERROR(VLOOKUP($B201,'gemeenten info'!$A$9:$EI$350,'gemeenten info'!EI$1,FALSE),"")</f>
        <v>7.5187969924812026E-2</v>
      </c>
      <c r="L201" s="148">
        <f>IFERROR(VLOOKUP($B201,'gemeenten info'!$A$9:$EI$350,'gemeenten info'!DY$1,FALSE),"")</f>
        <v>6.8181818181818177E-2</v>
      </c>
      <c r="M201" s="148">
        <f>IFERROR(VLOOKUP($B201,'gemeenten info'!$A$9:$EI$350,'gemeenten info'!CG$1,FALSE),"")</f>
        <v>8.1161578555472819E-2</v>
      </c>
      <c r="N201" s="253">
        <f t="shared" si="38"/>
        <v>7.4843788887367674E-2</v>
      </c>
      <c r="O201" s="527">
        <f>IFERROR(VLOOKUP($B201,'gemeenten info'!$A$9:$EN$350,'gemeenten info'!EN$1,FALSE),"")</f>
        <v>7.1819800000000003E-2</v>
      </c>
    </row>
    <row r="202" spans="1:15" ht="14.4" x14ac:dyDescent="0.3">
      <c r="A202" s="43">
        <v>9</v>
      </c>
      <c r="B202" s="239" t="str">
        <f>'IV. DSP'!B152</f>
        <v>'s-Hertogenbosch</v>
      </c>
      <c r="C202" s="120">
        <f>IFERROR(VLOOKUP($B202,'gemeenten info'!$A$9:$CT$350,'gemeenten info'!CH$1,FALSE),"")</f>
        <v>3.292894280762565E-2</v>
      </c>
      <c r="D202" s="120">
        <f>IFERROR(VLOOKUP($B202,'gemeenten info'!$A$9:$CT$350,'gemeenten info'!CI$1,FALSE),"")</f>
        <v>2.5996533795493936E-3</v>
      </c>
      <c r="E202" s="120">
        <f>IFERROR(VLOOKUP($B202,'gemeenten info'!$A$9:$CT$350,'gemeenten info'!CJ$1,FALSE),"")</f>
        <v>4.5493934142114383E-2</v>
      </c>
      <c r="F202" s="120">
        <f t="shared" si="39"/>
        <v>0.40641711229946526</v>
      </c>
      <c r="G202" s="120">
        <f t="shared" si="40"/>
        <v>3.2085561497326207E-2</v>
      </c>
      <c r="H202" s="120">
        <f t="shared" si="41"/>
        <v>0.56149732620320858</v>
      </c>
      <c r="I202" s="295">
        <f t="shared" si="42"/>
        <v>3.6604344761653092E-2</v>
      </c>
      <c r="J202" s="12" t="str">
        <f t="shared" si="37"/>
        <v>'s-Hertogenbosch</v>
      </c>
      <c r="K202" s="148">
        <f>IFERROR(VLOOKUP($B202,'gemeenten info'!$A$9:$EI$350,'gemeenten info'!EI$1,FALSE),"")</f>
        <v>0.08</v>
      </c>
      <c r="L202" s="148">
        <f>IFERROR(VLOOKUP($B202,'gemeenten info'!$A$9:$EI$350,'gemeenten info'!DY$1,FALSE),"")</f>
        <v>7.5221238938053103E-2</v>
      </c>
      <c r="M202" s="148">
        <f>IFERROR(VLOOKUP($B202,'gemeenten info'!$A$9:$EI$350,'gemeenten info'!CG$1,FALSE),"")</f>
        <v>8.1022530329289424E-2</v>
      </c>
      <c r="N202" s="253">
        <f t="shared" si="38"/>
        <v>7.8747923089114172E-2</v>
      </c>
      <c r="O202" s="527">
        <f>IFERROR(VLOOKUP($B202,'gemeenten info'!$A$9:$EN$350,'gemeenten info'!EN$1,FALSE),"")</f>
        <v>8.0678799999999995E-2</v>
      </c>
    </row>
    <row r="203" spans="1:15" ht="14.4" x14ac:dyDescent="0.3">
      <c r="A203" s="43">
        <v>10</v>
      </c>
      <c r="B203" s="239" t="str">
        <f>'IV. DSP'!B153</f>
        <v>Sint-Michielsgestel</v>
      </c>
      <c r="C203" s="120">
        <f>IFERROR(VLOOKUP($B203,'gemeenten info'!$A$9:$CT$350,'gemeenten info'!CH$1,FALSE),"")</f>
        <v>2.313624678663239E-2</v>
      </c>
      <c r="D203" s="120">
        <f>IFERROR(VLOOKUP($B203,'gemeenten info'!$A$9:$CT$350,'gemeenten info'!CI$1,FALSE),"")</f>
        <v>0</v>
      </c>
      <c r="E203" s="120">
        <f>IFERROR(VLOOKUP($B203,'gemeenten info'!$A$9:$CT$350,'gemeenten info'!CJ$1,FALSE),"")</f>
        <v>3.3419023136246784E-2</v>
      </c>
      <c r="F203" s="120">
        <f t="shared" si="39"/>
        <v>0.40909090909090912</v>
      </c>
      <c r="G203" s="120">
        <f t="shared" si="40"/>
        <v>0</v>
      </c>
      <c r="H203" s="120">
        <f t="shared" si="41"/>
        <v>0.59090909090909094</v>
      </c>
      <c r="I203" s="295">
        <f t="shared" si="42"/>
        <v>3.6604344761653092E-2</v>
      </c>
      <c r="J203" s="12" t="str">
        <f t="shared" si="37"/>
        <v>Sint-Michielsgestel</v>
      </c>
      <c r="K203" s="148">
        <f>IFERROR(VLOOKUP($B203,'gemeenten info'!$A$9:$EI$350,'gemeenten info'!EI$1,FALSE),"")</f>
        <v>5.2631578947368418E-2</v>
      </c>
      <c r="L203" s="148">
        <f>IFERROR(VLOOKUP($B203,'gemeenten info'!$A$9:$EI$350,'gemeenten info'!DY$1,FALSE),"")</f>
        <v>5.2631578947368418E-2</v>
      </c>
      <c r="M203" s="148">
        <f>IFERROR(VLOOKUP($B203,'gemeenten info'!$A$9:$EI$350,'gemeenten info'!CG$1,FALSE),"")</f>
        <v>5.6555269922879174E-2</v>
      </c>
      <c r="N203" s="253">
        <f t="shared" si="38"/>
        <v>5.3939475939205339E-2</v>
      </c>
      <c r="O203" s="527">
        <f>IFERROR(VLOOKUP($B203,'gemeenten info'!$A$9:$EN$350,'gemeenten info'!EN$1,FALSE),"")</f>
        <v>5.0558199999999998E-2</v>
      </c>
    </row>
    <row r="204" spans="1:15" ht="14.4" x14ac:dyDescent="0.3">
      <c r="A204" s="43">
        <v>11</v>
      </c>
      <c r="B204" s="239" t="str">
        <f>'IV. DSP'!B154</f>
        <v>Vught</v>
      </c>
      <c r="C204" s="120">
        <f>IFERROR(VLOOKUP($B204,'gemeenten info'!$A$9:$CT$350,'gemeenten info'!CH$1,FALSE),"")</f>
        <v>2.4590163934426229E-2</v>
      </c>
      <c r="D204" s="120">
        <f>IFERROR(VLOOKUP($B204,'gemeenten info'!$A$9:$CT$350,'gemeenten info'!CI$1,FALSE),"")</f>
        <v>0</v>
      </c>
      <c r="E204" s="120">
        <f>IFERROR(VLOOKUP($B204,'gemeenten info'!$A$9:$CT$350,'gemeenten info'!CJ$1,FALSE),"")</f>
        <v>6.0109289617486336E-2</v>
      </c>
      <c r="F204" s="120">
        <f t="shared" si="39"/>
        <v>0.29032258064516131</v>
      </c>
      <c r="G204" s="120">
        <f t="shared" si="40"/>
        <v>0</v>
      </c>
      <c r="H204" s="120">
        <f t="shared" si="41"/>
        <v>0.70967741935483875</v>
      </c>
      <c r="I204" s="295">
        <f t="shared" si="42"/>
        <v>3.6604344761653092E-2</v>
      </c>
      <c r="J204" s="12" t="str">
        <f t="shared" si="37"/>
        <v>Vught</v>
      </c>
      <c r="K204" s="148">
        <f>IFERROR(VLOOKUP($B204,'gemeenten info'!$A$9:$EI$350,'gemeenten info'!EI$1,FALSE),"")</f>
        <v>8.1081081081081086E-2</v>
      </c>
      <c r="L204" s="148">
        <f>IFERROR(VLOOKUP($B204,'gemeenten info'!$A$9:$EI$350,'gemeenten info'!DY$1,FALSE),"")</f>
        <v>6.4516129032258063E-2</v>
      </c>
      <c r="M204" s="148">
        <f>IFERROR(VLOOKUP($B204,'gemeenten info'!$A$9:$EI$350,'gemeenten info'!CG$1,FALSE),"")</f>
        <v>8.4699453551912565E-2</v>
      </c>
      <c r="N204" s="253">
        <f t="shared" si="38"/>
        <v>7.6765554555083895E-2</v>
      </c>
      <c r="O204" s="527">
        <f>IFERROR(VLOOKUP($B204,'gemeenten info'!$A$9:$EN$350,'gemeenten info'!EN$1,FALSE),"")</f>
        <v>5.7054800000000003E-2</v>
      </c>
    </row>
    <row r="205" spans="1:15" ht="14.4" x14ac:dyDescent="0.3">
      <c r="A205" s="43">
        <v>12</v>
      </c>
      <c r="B205" s="239" t="str">
        <f>'IV. DSP'!B155</f>
        <v/>
      </c>
      <c r="C205" s="120" t="str">
        <f>IFERROR(VLOOKUP($B205,'gemeenten info'!$A$9:$CT$350,'gemeenten info'!CH$1,FALSE),"")</f>
        <v/>
      </c>
      <c r="D205" s="120" t="str">
        <f>IFERROR(VLOOKUP($B205,'gemeenten info'!$A$9:$CT$350,'gemeenten info'!CI$1,FALSE),"")</f>
        <v/>
      </c>
      <c r="E205" s="120" t="str">
        <f>IFERROR(VLOOKUP($B205,'gemeenten info'!$A$9:$CT$350,'gemeenten info'!CJ$1,FALSE),"")</f>
        <v/>
      </c>
      <c r="F205" s="120" t="str">
        <f t="shared" ref="F205:F214" si="43">IFERROR(C205/SUM($C205:$E205),"")</f>
        <v/>
      </c>
      <c r="G205" s="120" t="str">
        <f t="shared" ref="G205:G214" si="44">IFERROR(D205/SUM($C205:$E205),"")</f>
        <v/>
      </c>
      <c r="H205" s="120" t="str">
        <f t="shared" ref="H205:H214" si="45">IFERROR(E205/SUM($C205:$E205),"")</f>
        <v/>
      </c>
      <c r="I205" s="295">
        <f t="shared" si="42"/>
        <v>3.6604344761653092E-2</v>
      </c>
      <c r="J205" s="12" t="str">
        <f t="shared" si="37"/>
        <v/>
      </c>
      <c r="K205" s="148" t="str">
        <f>IFERROR(VLOOKUP($B205,'gemeenten info'!$A$9:$EI$350,'gemeenten info'!EI$1,FALSE),"")</f>
        <v/>
      </c>
      <c r="L205" s="148" t="str">
        <f>IFERROR(VLOOKUP($B205,'gemeenten info'!$A$9:$EI$350,'gemeenten info'!DY$1,FALSE),"")</f>
        <v/>
      </c>
      <c r="M205" s="148" t="str">
        <f>IFERROR(VLOOKUP($B205,'gemeenten info'!$A$9:$EI$350,'gemeenten info'!CG$1,FALSE),"")</f>
        <v/>
      </c>
      <c r="N205" s="253" t="str">
        <f t="shared" si="38"/>
        <v/>
      </c>
      <c r="O205" s="527" t="str">
        <f>IFERROR(VLOOKUP($B205,'gemeenten info'!$A$9:$EN$350,'gemeenten info'!EN$1,FALSE),"")</f>
        <v/>
      </c>
    </row>
    <row r="206" spans="1:15" ht="14.4" x14ac:dyDescent="0.3">
      <c r="A206" s="43">
        <v>13</v>
      </c>
      <c r="B206" s="239" t="str">
        <f>'IV. DSP'!B156</f>
        <v/>
      </c>
      <c r="C206" s="120" t="str">
        <f>IFERROR(VLOOKUP($B206,'gemeenten info'!$A$9:$CT$350,'gemeenten info'!CH$1,FALSE),"")</f>
        <v/>
      </c>
      <c r="D206" s="120" t="str">
        <f>IFERROR(VLOOKUP($B206,'gemeenten info'!$A$9:$CT$350,'gemeenten info'!CI$1,FALSE),"")</f>
        <v/>
      </c>
      <c r="E206" s="120" t="str">
        <f>IFERROR(VLOOKUP($B206,'gemeenten info'!$A$9:$CT$350,'gemeenten info'!CJ$1,FALSE),"")</f>
        <v/>
      </c>
      <c r="F206" s="120" t="str">
        <f t="shared" si="43"/>
        <v/>
      </c>
      <c r="G206" s="120" t="str">
        <f t="shared" si="44"/>
        <v/>
      </c>
      <c r="H206" s="120" t="str">
        <f t="shared" si="45"/>
        <v/>
      </c>
      <c r="I206" s="295">
        <f t="shared" si="42"/>
        <v>3.6604344761653092E-2</v>
      </c>
      <c r="J206" s="12" t="str">
        <f t="shared" si="37"/>
        <v/>
      </c>
      <c r="K206" s="148" t="str">
        <f>IFERROR(VLOOKUP($B206,'gemeenten info'!$A$9:$EI$350,'gemeenten info'!EI$1,FALSE),"")</f>
        <v/>
      </c>
      <c r="L206" s="148" t="str">
        <f>IFERROR(VLOOKUP($B206,'gemeenten info'!$A$9:$EI$350,'gemeenten info'!DY$1,FALSE),"")</f>
        <v/>
      </c>
      <c r="M206" s="148" t="str">
        <f>IFERROR(VLOOKUP($B206,'gemeenten info'!$A$9:$EI$350,'gemeenten info'!CG$1,FALSE),"")</f>
        <v/>
      </c>
      <c r="N206" s="253" t="str">
        <f t="shared" si="38"/>
        <v/>
      </c>
      <c r="O206" s="527" t="str">
        <f>IFERROR(VLOOKUP($B206,'gemeenten info'!$A$9:$EN$350,'gemeenten info'!EN$1,FALSE),"")</f>
        <v/>
      </c>
    </row>
    <row r="207" spans="1:15" ht="14.4" x14ac:dyDescent="0.3">
      <c r="A207" s="43">
        <v>14</v>
      </c>
      <c r="B207" s="239" t="str">
        <f>'IV. DSP'!B157</f>
        <v/>
      </c>
      <c r="C207" s="120" t="str">
        <f>IFERROR(VLOOKUP($B207,'gemeenten info'!$A$9:$CT$350,'gemeenten info'!CH$1,FALSE),"")</f>
        <v/>
      </c>
      <c r="D207" s="120" t="str">
        <f>IFERROR(VLOOKUP($B207,'gemeenten info'!$A$9:$CT$350,'gemeenten info'!CI$1,FALSE),"")</f>
        <v/>
      </c>
      <c r="E207" s="120" t="str">
        <f>IFERROR(VLOOKUP($B207,'gemeenten info'!$A$9:$CT$350,'gemeenten info'!CJ$1,FALSE),"")</f>
        <v/>
      </c>
      <c r="F207" s="120" t="str">
        <f t="shared" si="43"/>
        <v/>
      </c>
      <c r="G207" s="120" t="str">
        <f t="shared" si="44"/>
        <v/>
      </c>
      <c r="H207" s="120" t="str">
        <f t="shared" si="45"/>
        <v/>
      </c>
      <c r="I207" s="295">
        <f t="shared" si="42"/>
        <v>3.6604344761653092E-2</v>
      </c>
      <c r="J207" s="12" t="str">
        <f t="shared" si="37"/>
        <v/>
      </c>
      <c r="K207" s="148" t="str">
        <f>IFERROR(VLOOKUP($B207,'gemeenten info'!$A$9:$EI$350,'gemeenten info'!EI$1,FALSE),"")</f>
        <v/>
      </c>
      <c r="L207" s="148" t="str">
        <f>IFERROR(VLOOKUP($B207,'gemeenten info'!$A$9:$EI$350,'gemeenten info'!DY$1,FALSE),"")</f>
        <v/>
      </c>
      <c r="M207" s="148" t="str">
        <f>IFERROR(VLOOKUP($B207,'gemeenten info'!$A$9:$EI$350,'gemeenten info'!CG$1,FALSE),"")</f>
        <v/>
      </c>
      <c r="N207" s="253" t="str">
        <f t="shared" si="38"/>
        <v/>
      </c>
      <c r="O207" s="527" t="str">
        <f>IFERROR(VLOOKUP($B207,'gemeenten info'!$A$9:$EN$350,'gemeenten info'!EN$1,FALSE),"")</f>
        <v/>
      </c>
    </row>
    <row r="208" spans="1:15" ht="14.4" x14ac:dyDescent="0.3">
      <c r="A208" s="43">
        <v>15</v>
      </c>
      <c r="B208" s="239" t="str">
        <f>'IV. DSP'!B158</f>
        <v/>
      </c>
      <c r="C208" s="120" t="str">
        <f>IFERROR(VLOOKUP($B208,'gemeenten info'!$A$9:$CT$350,'gemeenten info'!CH$1,FALSE),"")</f>
        <v/>
      </c>
      <c r="D208" s="120" t="str">
        <f>IFERROR(VLOOKUP($B208,'gemeenten info'!$A$9:$CT$350,'gemeenten info'!CI$1,FALSE),"")</f>
        <v/>
      </c>
      <c r="E208" s="120" t="str">
        <f>IFERROR(VLOOKUP($B208,'gemeenten info'!$A$9:$CT$350,'gemeenten info'!CJ$1,FALSE),"")</f>
        <v/>
      </c>
      <c r="F208" s="120" t="str">
        <f t="shared" si="43"/>
        <v/>
      </c>
      <c r="G208" s="120" t="str">
        <f t="shared" si="44"/>
        <v/>
      </c>
      <c r="H208" s="120" t="str">
        <f t="shared" si="45"/>
        <v/>
      </c>
      <c r="I208" s="295">
        <f t="shared" si="42"/>
        <v>3.6604344761653092E-2</v>
      </c>
      <c r="J208" s="12" t="str">
        <f t="shared" si="37"/>
        <v/>
      </c>
      <c r="K208" s="148" t="str">
        <f>IFERROR(VLOOKUP($B208,'gemeenten info'!$A$9:$EI$350,'gemeenten info'!EI$1,FALSE),"")</f>
        <v/>
      </c>
      <c r="L208" s="148" t="str">
        <f>IFERROR(VLOOKUP($B208,'gemeenten info'!$A$9:$EI$350,'gemeenten info'!DY$1,FALSE),"")</f>
        <v/>
      </c>
      <c r="M208" s="148" t="str">
        <f>IFERROR(VLOOKUP($B208,'gemeenten info'!$A$9:$EI$350,'gemeenten info'!CG$1,FALSE),"")</f>
        <v/>
      </c>
      <c r="N208" s="253" t="str">
        <f t="shared" si="38"/>
        <v/>
      </c>
      <c r="O208" s="527" t="str">
        <f>IFERROR(VLOOKUP($B208,'gemeenten info'!$A$9:$EN$350,'gemeenten info'!EN$1,FALSE),"")</f>
        <v/>
      </c>
    </row>
    <row r="209" spans="1:15" ht="14.4" x14ac:dyDescent="0.3">
      <c r="A209" s="43">
        <v>16</v>
      </c>
      <c r="B209" s="239" t="str">
        <f>'IV. DSP'!B159</f>
        <v/>
      </c>
      <c r="C209" s="120" t="str">
        <f>IFERROR(VLOOKUP($B209,'gemeenten info'!$A$9:$CT$350,'gemeenten info'!CH$1,FALSE),"")</f>
        <v/>
      </c>
      <c r="D209" s="120" t="str">
        <f>IFERROR(VLOOKUP($B209,'gemeenten info'!$A$9:$CT$350,'gemeenten info'!CI$1,FALSE),"")</f>
        <v/>
      </c>
      <c r="E209" s="120" t="str">
        <f>IFERROR(VLOOKUP($B209,'gemeenten info'!$A$9:$CT$350,'gemeenten info'!CJ$1,FALSE),"")</f>
        <v/>
      </c>
      <c r="F209" s="120" t="str">
        <f t="shared" si="43"/>
        <v/>
      </c>
      <c r="G209" s="120" t="str">
        <f t="shared" si="44"/>
        <v/>
      </c>
      <c r="H209" s="120" t="str">
        <f t="shared" si="45"/>
        <v/>
      </c>
      <c r="I209" s="295">
        <f t="shared" si="42"/>
        <v>3.6604344761653092E-2</v>
      </c>
      <c r="J209" s="12" t="str">
        <f t="shared" si="37"/>
        <v/>
      </c>
      <c r="K209" s="148" t="str">
        <f>IFERROR(VLOOKUP($B209,'gemeenten info'!$A$9:$EI$350,'gemeenten info'!EI$1,FALSE),"")</f>
        <v/>
      </c>
      <c r="L209" s="148" t="str">
        <f>IFERROR(VLOOKUP($B209,'gemeenten info'!$A$9:$EI$350,'gemeenten info'!DY$1,FALSE),"")</f>
        <v/>
      </c>
      <c r="M209" s="148" t="str">
        <f>IFERROR(VLOOKUP($B209,'gemeenten info'!$A$9:$EI$350,'gemeenten info'!CG$1,FALSE),"")</f>
        <v/>
      </c>
      <c r="N209" s="253" t="str">
        <f t="shared" si="38"/>
        <v/>
      </c>
      <c r="O209" s="527" t="str">
        <f>IFERROR(VLOOKUP($B209,'gemeenten info'!$A$9:$EN$350,'gemeenten info'!EN$1,FALSE),"")</f>
        <v/>
      </c>
    </row>
    <row r="210" spans="1:15" ht="14.4" x14ac:dyDescent="0.3">
      <c r="A210" s="43">
        <v>17</v>
      </c>
      <c r="B210" s="239" t="str">
        <f>'IV. DSP'!B160</f>
        <v/>
      </c>
      <c r="C210" s="120" t="str">
        <f>IFERROR(VLOOKUP($B210,'gemeenten info'!$A$9:$CT$350,'gemeenten info'!CH$1,FALSE),"")</f>
        <v/>
      </c>
      <c r="D210" s="120" t="str">
        <f>IFERROR(VLOOKUP($B210,'gemeenten info'!$A$9:$CT$350,'gemeenten info'!CI$1,FALSE),"")</f>
        <v/>
      </c>
      <c r="E210" s="120" t="str">
        <f>IFERROR(VLOOKUP($B210,'gemeenten info'!$A$9:$CT$350,'gemeenten info'!CJ$1,FALSE),"")</f>
        <v/>
      </c>
      <c r="F210" s="120" t="str">
        <f t="shared" si="43"/>
        <v/>
      </c>
      <c r="G210" s="120" t="str">
        <f t="shared" si="44"/>
        <v/>
      </c>
      <c r="H210" s="120" t="str">
        <f t="shared" si="45"/>
        <v/>
      </c>
      <c r="I210" s="295">
        <f t="shared" si="42"/>
        <v>3.6604344761653092E-2</v>
      </c>
      <c r="J210" s="12" t="str">
        <f t="shared" si="37"/>
        <v/>
      </c>
      <c r="K210" s="148" t="str">
        <f>IFERROR(VLOOKUP($B210,'gemeenten info'!$A$9:$EI$350,'gemeenten info'!EI$1,FALSE),"")</f>
        <v/>
      </c>
      <c r="L210" s="148" t="str">
        <f>IFERROR(VLOOKUP($B210,'gemeenten info'!$A$9:$EI$350,'gemeenten info'!DY$1,FALSE),"")</f>
        <v/>
      </c>
      <c r="M210" s="148" t="str">
        <f>IFERROR(VLOOKUP($B210,'gemeenten info'!$A$9:$EI$350,'gemeenten info'!CG$1,FALSE),"")</f>
        <v/>
      </c>
      <c r="N210" s="253" t="str">
        <f t="shared" si="38"/>
        <v/>
      </c>
      <c r="O210" s="527" t="str">
        <f>IFERROR(VLOOKUP($B210,'gemeenten info'!$A$9:$EN$350,'gemeenten info'!EN$1,FALSE),"")</f>
        <v/>
      </c>
    </row>
    <row r="211" spans="1:15" ht="14.4" x14ac:dyDescent="0.3">
      <c r="A211" s="43">
        <v>18</v>
      </c>
      <c r="B211" s="239" t="str">
        <f>'IV. DSP'!B161</f>
        <v/>
      </c>
      <c r="C211" s="120" t="str">
        <f>IFERROR(VLOOKUP($B211,'gemeenten info'!$A$9:$CT$350,'gemeenten info'!CH$1,FALSE),"")</f>
        <v/>
      </c>
      <c r="D211" s="120" t="str">
        <f>IFERROR(VLOOKUP($B211,'gemeenten info'!$A$9:$CT$350,'gemeenten info'!CI$1,FALSE),"")</f>
        <v/>
      </c>
      <c r="E211" s="120" t="str">
        <f>IFERROR(VLOOKUP($B211,'gemeenten info'!$A$9:$CT$350,'gemeenten info'!CJ$1,FALSE),"")</f>
        <v/>
      </c>
      <c r="F211" s="120" t="str">
        <f t="shared" si="43"/>
        <v/>
      </c>
      <c r="G211" s="120" t="str">
        <f t="shared" si="44"/>
        <v/>
      </c>
      <c r="H211" s="120" t="str">
        <f t="shared" si="45"/>
        <v/>
      </c>
      <c r="I211" s="295">
        <f t="shared" si="42"/>
        <v>3.6604344761653092E-2</v>
      </c>
      <c r="J211" s="12" t="str">
        <f t="shared" si="37"/>
        <v/>
      </c>
      <c r="K211" s="148" t="str">
        <f>IFERROR(VLOOKUP($B211,'gemeenten info'!$A$9:$EI$350,'gemeenten info'!EI$1,FALSE),"")</f>
        <v/>
      </c>
      <c r="L211" s="148" t="str">
        <f>IFERROR(VLOOKUP($B211,'gemeenten info'!$A$9:$EI$350,'gemeenten info'!DY$1,FALSE),"")</f>
        <v/>
      </c>
      <c r="M211" s="148" t="str">
        <f>IFERROR(VLOOKUP($B211,'gemeenten info'!$A$9:$EI$350,'gemeenten info'!CG$1,FALSE),"")</f>
        <v/>
      </c>
      <c r="N211" s="253" t="str">
        <f t="shared" si="38"/>
        <v/>
      </c>
      <c r="O211" s="527" t="str">
        <f>IFERROR(VLOOKUP($B211,'gemeenten info'!$A$9:$EN$350,'gemeenten info'!EN$1,FALSE),"")</f>
        <v/>
      </c>
    </row>
    <row r="212" spans="1:15" ht="14.4" x14ac:dyDescent="0.3">
      <c r="A212" s="43">
        <v>19</v>
      </c>
      <c r="B212" s="239" t="str">
        <f>'IV. DSP'!B162</f>
        <v/>
      </c>
      <c r="C212" s="120" t="str">
        <f>IFERROR(VLOOKUP($B212,'gemeenten info'!$A$9:$CT$350,'gemeenten info'!CH$1,FALSE),"")</f>
        <v/>
      </c>
      <c r="D212" s="120" t="str">
        <f>IFERROR(VLOOKUP($B212,'gemeenten info'!$A$9:$CT$350,'gemeenten info'!CI$1,FALSE),"")</f>
        <v/>
      </c>
      <c r="E212" s="120" t="str">
        <f>IFERROR(VLOOKUP($B212,'gemeenten info'!$A$9:$CT$350,'gemeenten info'!CJ$1,FALSE),"")</f>
        <v/>
      </c>
      <c r="F212" s="120" t="str">
        <f t="shared" si="43"/>
        <v/>
      </c>
      <c r="G212" s="120" t="str">
        <f t="shared" si="44"/>
        <v/>
      </c>
      <c r="H212" s="120" t="str">
        <f t="shared" si="45"/>
        <v/>
      </c>
      <c r="I212" s="295">
        <f t="shared" si="42"/>
        <v>3.6604344761653092E-2</v>
      </c>
      <c r="J212" s="12" t="str">
        <f t="shared" si="37"/>
        <v/>
      </c>
      <c r="K212" s="148" t="str">
        <f>IFERROR(VLOOKUP($B212,'gemeenten info'!$A$9:$EI$350,'gemeenten info'!EI$1,FALSE),"")</f>
        <v/>
      </c>
      <c r="L212" s="148" t="str">
        <f>IFERROR(VLOOKUP($B212,'gemeenten info'!$A$9:$EI$350,'gemeenten info'!DY$1,FALSE),"")</f>
        <v/>
      </c>
      <c r="M212" s="148" t="str">
        <f>IFERROR(VLOOKUP($B212,'gemeenten info'!$A$9:$EI$350,'gemeenten info'!CG$1,FALSE),"")</f>
        <v/>
      </c>
      <c r="N212" s="253" t="str">
        <f t="shared" si="38"/>
        <v/>
      </c>
      <c r="O212" s="527" t="str">
        <f>IFERROR(VLOOKUP($B212,'gemeenten info'!$A$9:$EN$350,'gemeenten info'!EN$1,FALSE),"")</f>
        <v/>
      </c>
    </row>
    <row r="213" spans="1:15" ht="14.4" x14ac:dyDescent="0.3">
      <c r="A213" s="43">
        <v>20</v>
      </c>
      <c r="B213" s="239" t="str">
        <f>'IV. DSP'!B163</f>
        <v/>
      </c>
      <c r="C213" s="120" t="str">
        <f>IFERROR(VLOOKUP($B213,'gemeenten info'!$A$9:$CT$350,'gemeenten info'!CH$1,FALSE),"")</f>
        <v/>
      </c>
      <c r="D213" s="120" t="str">
        <f>IFERROR(VLOOKUP($B213,'gemeenten info'!$A$9:$CT$350,'gemeenten info'!CI$1,FALSE),"")</f>
        <v/>
      </c>
      <c r="E213" s="120" t="str">
        <f>IFERROR(VLOOKUP($B213,'gemeenten info'!$A$9:$CT$350,'gemeenten info'!CJ$1,FALSE),"")</f>
        <v/>
      </c>
      <c r="F213" s="120" t="str">
        <f t="shared" si="43"/>
        <v/>
      </c>
      <c r="G213" s="120" t="str">
        <f t="shared" si="44"/>
        <v/>
      </c>
      <c r="H213" s="120" t="str">
        <f t="shared" si="45"/>
        <v/>
      </c>
      <c r="I213" s="295">
        <f t="shared" si="42"/>
        <v>3.6604344761653092E-2</v>
      </c>
      <c r="J213" s="12" t="str">
        <f t="shared" si="37"/>
        <v/>
      </c>
      <c r="K213" s="148" t="str">
        <f>IFERROR(VLOOKUP($B213,'gemeenten info'!$A$9:$EI$350,'gemeenten info'!EI$1,FALSE),"")</f>
        <v/>
      </c>
      <c r="L213" s="148" t="str">
        <f>IFERROR(VLOOKUP($B213,'gemeenten info'!$A$9:$EI$350,'gemeenten info'!DY$1,FALSE),"")</f>
        <v/>
      </c>
      <c r="M213" s="148" t="str">
        <f>IFERROR(VLOOKUP($B213,'gemeenten info'!$A$9:$EI$350,'gemeenten info'!CG$1,FALSE),"")</f>
        <v/>
      </c>
      <c r="N213" s="253" t="str">
        <f t="shared" si="38"/>
        <v/>
      </c>
      <c r="O213" s="527" t="str">
        <f>IFERROR(VLOOKUP($B213,'gemeenten info'!$A$9:$EN$350,'gemeenten info'!EN$1,FALSE),"")</f>
        <v/>
      </c>
    </row>
    <row r="214" spans="1:15" ht="14.4" x14ac:dyDescent="0.3">
      <c r="A214" s="43">
        <v>21</v>
      </c>
      <c r="B214" s="239" t="str">
        <f>'IV. DSP'!B164</f>
        <v/>
      </c>
      <c r="C214" s="120" t="str">
        <f>IFERROR(VLOOKUP($B214,'gemeenten info'!$A$9:$CT$350,'gemeenten info'!CH$1,FALSE),"")</f>
        <v/>
      </c>
      <c r="D214" s="120" t="str">
        <f>IFERROR(VLOOKUP($B214,'gemeenten info'!$A$9:$CT$350,'gemeenten info'!CI$1,FALSE),"")</f>
        <v/>
      </c>
      <c r="E214" s="120" t="str">
        <f>IFERROR(VLOOKUP($B214,'gemeenten info'!$A$9:$CT$350,'gemeenten info'!CJ$1,FALSE),"")</f>
        <v/>
      </c>
      <c r="F214" s="120" t="str">
        <f t="shared" si="43"/>
        <v/>
      </c>
      <c r="G214" s="120" t="str">
        <f t="shared" si="44"/>
        <v/>
      </c>
      <c r="H214" s="120" t="str">
        <f t="shared" si="45"/>
        <v/>
      </c>
      <c r="I214" s="295">
        <f t="shared" si="42"/>
        <v>3.6604344761653092E-2</v>
      </c>
      <c r="J214" s="12" t="str">
        <f t="shared" si="37"/>
        <v/>
      </c>
      <c r="K214" s="148" t="str">
        <f>IFERROR(VLOOKUP($B214,'gemeenten info'!$A$9:$EI$350,'gemeenten info'!EI$1,FALSE),"")</f>
        <v/>
      </c>
      <c r="L214" s="148" t="str">
        <f>IFERROR(VLOOKUP($B214,'gemeenten info'!$A$9:$EI$350,'gemeenten info'!DY$1,FALSE),"")</f>
        <v/>
      </c>
      <c r="M214" s="148" t="str">
        <f>IFERROR(VLOOKUP($B214,'gemeenten info'!$A$9:$EI$350,'gemeenten info'!CG$1,FALSE),"")</f>
        <v/>
      </c>
      <c r="N214" s="253" t="str">
        <f t="shared" si="38"/>
        <v/>
      </c>
      <c r="O214" s="527" t="str">
        <f>IFERROR(VLOOKUP($B214,'gemeenten info'!$A$9:$EN$350,'gemeenten info'!EN$1,FALSE),"")</f>
        <v/>
      </c>
    </row>
    <row r="215" spans="1:15" x14ac:dyDescent="0.25">
      <c r="A215" s="45"/>
      <c r="B215" s="222" t="s">
        <v>831</v>
      </c>
      <c r="C215" s="291">
        <f>AVERAGE(C194:C214)</f>
        <v>2.5820658305320141E-2</v>
      </c>
      <c r="D215" s="291">
        <f t="shared" ref="D215:H215" si="46">AVERAGE(D194:D214)</f>
        <v>1.1997128165174332E-3</v>
      </c>
      <c r="E215" s="291">
        <f t="shared" si="46"/>
        <v>3.6604344761653092E-2</v>
      </c>
      <c r="F215" s="291">
        <f t="shared" si="46"/>
        <v>0.41103722914635593</v>
      </c>
      <c r="G215" s="291">
        <f t="shared" si="46"/>
        <v>1.864468087313368E-2</v>
      </c>
      <c r="H215" s="291">
        <f t="shared" si="46"/>
        <v>0.57031808998051037</v>
      </c>
      <c r="J215" s="222" t="s">
        <v>692</v>
      </c>
      <c r="K215" s="291">
        <f>AVERAGE(K194:K214)</f>
        <v>6.2214917577273668E-2</v>
      </c>
      <c r="L215" s="291">
        <f t="shared" ref="L215:M215" si="47">AVERAGE(L194:L214)</f>
        <v>5.197761367931597E-2</v>
      </c>
      <c r="M215" s="291">
        <f t="shared" si="47"/>
        <v>6.3624715883490668E-2</v>
      </c>
      <c r="N215" s="291">
        <f>AVERAGE(N194:N214)</f>
        <v>5.9272415713360102E-2</v>
      </c>
      <c r="O215" s="291">
        <f>AVERAGE(O194:O214)</f>
        <v>6.0383636363636368E-2</v>
      </c>
    </row>
    <row r="216" spans="1:15" x14ac:dyDescent="0.25">
      <c r="B216" s="604" t="s">
        <v>832</v>
      </c>
      <c r="J216" s="604" t="s">
        <v>833</v>
      </c>
    </row>
    <row r="240" spans="1:1" s="262" customFormat="1" ht="18.600000000000001" customHeight="1" x14ac:dyDescent="0.25">
      <c r="A240" s="605" t="s">
        <v>656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7B157-2CEC-458E-AB38-FE64E1CE6212}">
  <dimension ref="A1:AO24"/>
  <sheetViews>
    <sheetView workbookViewId="0">
      <selection activeCell="C21" sqref="C21"/>
    </sheetView>
  </sheetViews>
  <sheetFormatPr defaultColWidth="8.88671875" defaultRowHeight="13.8" x14ac:dyDescent="0.25"/>
  <cols>
    <col min="1" max="1" width="7.33203125" style="1" bestFit="1" customWidth="1"/>
    <col min="2" max="2" width="22.33203125" style="1" bestFit="1" customWidth="1"/>
    <col min="3" max="3" width="17.33203125" style="1" customWidth="1"/>
    <col min="4" max="4" width="22.33203125" style="1" customWidth="1"/>
    <col min="5" max="5" width="11.33203125" style="1" bestFit="1" customWidth="1"/>
    <col min="6" max="6" width="21.6640625" style="1" customWidth="1"/>
    <col min="7" max="7" width="13.88671875" style="1" bestFit="1" customWidth="1"/>
    <col min="8" max="8" width="29.88671875" style="1" bestFit="1" customWidth="1"/>
    <col min="9" max="9" width="20.33203125" style="1" bestFit="1" customWidth="1"/>
    <col min="10" max="10" width="18.5546875" style="1" bestFit="1" customWidth="1"/>
    <col min="11" max="11" width="17.33203125" style="1" bestFit="1" customWidth="1"/>
    <col min="12" max="12" width="20" style="1" bestFit="1" customWidth="1"/>
    <col min="13" max="13" width="10.6640625" style="1" bestFit="1" customWidth="1"/>
    <col min="14" max="14" width="20.109375" style="1" bestFit="1" customWidth="1"/>
    <col min="15" max="15" width="15" style="1" bestFit="1" customWidth="1"/>
    <col min="16" max="16" width="22.6640625" style="1" bestFit="1" customWidth="1"/>
    <col min="17" max="17" width="26.33203125" style="1" bestFit="1" customWidth="1"/>
    <col min="18" max="18" width="19.5546875" style="1" bestFit="1" customWidth="1"/>
    <col min="19" max="19" width="18.44140625" style="1" bestFit="1" customWidth="1"/>
    <col min="20" max="20" width="17.33203125" style="1" bestFit="1" customWidth="1"/>
    <col min="21" max="21" width="17.6640625" style="1" bestFit="1" customWidth="1"/>
    <col min="22" max="22" width="14.44140625" style="1" bestFit="1" customWidth="1"/>
    <col min="23" max="23" width="15.44140625" style="1" bestFit="1" customWidth="1"/>
    <col min="24" max="24" width="9.33203125" style="1" bestFit="1" customWidth="1"/>
    <col min="25" max="25" width="11.44140625" style="1" bestFit="1" customWidth="1"/>
    <col min="26" max="26" width="14.44140625" style="1" bestFit="1" customWidth="1"/>
    <col min="27" max="28" width="7.33203125" style="1" bestFit="1" customWidth="1"/>
    <col min="29" max="29" width="10" style="1" bestFit="1" customWidth="1"/>
    <col min="30" max="30" width="12.5546875" style="1" bestFit="1" customWidth="1"/>
    <col min="31" max="31" width="13.44140625" style="1" bestFit="1" customWidth="1"/>
    <col min="32" max="32" width="17.88671875" style="1" bestFit="1" customWidth="1"/>
    <col min="33" max="33" width="18" style="1" bestFit="1" customWidth="1"/>
    <col min="34" max="34" width="16.44140625" style="1" bestFit="1" customWidth="1"/>
    <col min="35" max="35" width="16.33203125" style="1" bestFit="1" customWidth="1"/>
    <col min="36" max="36" width="26.44140625" style="1" bestFit="1" customWidth="1"/>
    <col min="37" max="37" width="15.6640625" style="1" bestFit="1" customWidth="1"/>
    <col min="38" max="38" width="16.109375" style="1" bestFit="1" customWidth="1"/>
    <col min="39" max="39" width="16.44140625" style="1" bestFit="1" customWidth="1"/>
    <col min="40" max="40" width="17.33203125" style="1" bestFit="1" customWidth="1"/>
    <col min="41" max="41" width="9.5546875" style="1" bestFit="1" customWidth="1"/>
    <col min="42" max="16384" width="8.88671875" style="1"/>
  </cols>
  <sheetData>
    <row r="1" spans="1:41" s="261" customFormat="1" x14ac:dyDescent="0.25">
      <c r="B1" s="261">
        <v>1</v>
      </c>
      <c r="C1" s="261">
        <f>B1+1</f>
        <v>2</v>
      </c>
      <c r="D1" s="261">
        <f t="shared" ref="D1:AO1" si="0">C1+1</f>
        <v>3</v>
      </c>
      <c r="E1" s="261">
        <f t="shared" si="0"/>
        <v>4</v>
      </c>
      <c r="F1" s="261">
        <f t="shared" si="0"/>
        <v>5</v>
      </c>
      <c r="G1" s="261">
        <f t="shared" si="0"/>
        <v>6</v>
      </c>
      <c r="H1" s="261">
        <f t="shared" si="0"/>
        <v>7</v>
      </c>
      <c r="I1" s="261">
        <f t="shared" si="0"/>
        <v>8</v>
      </c>
      <c r="J1" s="261">
        <f t="shared" si="0"/>
        <v>9</v>
      </c>
      <c r="K1" s="261">
        <f t="shared" si="0"/>
        <v>10</v>
      </c>
      <c r="L1" s="261">
        <f t="shared" si="0"/>
        <v>11</v>
      </c>
      <c r="M1" s="261">
        <f t="shared" si="0"/>
        <v>12</v>
      </c>
      <c r="N1" s="261">
        <f t="shared" si="0"/>
        <v>13</v>
      </c>
      <c r="O1" s="261">
        <f t="shared" si="0"/>
        <v>14</v>
      </c>
      <c r="P1" s="261">
        <f t="shared" si="0"/>
        <v>15</v>
      </c>
      <c r="Q1" s="261">
        <f t="shared" si="0"/>
        <v>16</v>
      </c>
      <c r="R1" s="261">
        <f t="shared" si="0"/>
        <v>17</v>
      </c>
      <c r="S1" s="261">
        <f t="shared" si="0"/>
        <v>18</v>
      </c>
      <c r="T1" s="261">
        <f t="shared" si="0"/>
        <v>19</v>
      </c>
      <c r="U1" s="261">
        <f t="shared" si="0"/>
        <v>20</v>
      </c>
      <c r="V1" s="261">
        <f t="shared" si="0"/>
        <v>21</v>
      </c>
      <c r="W1" s="261">
        <f t="shared" si="0"/>
        <v>22</v>
      </c>
      <c r="X1" s="261">
        <f t="shared" si="0"/>
        <v>23</v>
      </c>
      <c r="Y1" s="261">
        <f t="shared" si="0"/>
        <v>24</v>
      </c>
      <c r="Z1" s="261">
        <f t="shared" si="0"/>
        <v>25</v>
      </c>
      <c r="AA1" s="261">
        <f t="shared" si="0"/>
        <v>26</v>
      </c>
      <c r="AB1" s="261">
        <f t="shared" si="0"/>
        <v>27</v>
      </c>
      <c r="AC1" s="261">
        <f t="shared" si="0"/>
        <v>28</v>
      </c>
      <c r="AD1" s="261">
        <f t="shared" si="0"/>
        <v>29</v>
      </c>
      <c r="AE1" s="261">
        <f t="shared" si="0"/>
        <v>30</v>
      </c>
      <c r="AF1" s="261">
        <f t="shared" si="0"/>
        <v>31</v>
      </c>
      <c r="AG1" s="261">
        <f t="shared" si="0"/>
        <v>32</v>
      </c>
      <c r="AH1" s="261">
        <f t="shared" si="0"/>
        <v>33</v>
      </c>
      <c r="AI1" s="261">
        <f t="shared" si="0"/>
        <v>34</v>
      </c>
      <c r="AJ1" s="261">
        <f t="shared" si="0"/>
        <v>35</v>
      </c>
      <c r="AK1" s="261">
        <f t="shared" si="0"/>
        <v>36</v>
      </c>
      <c r="AL1" s="261">
        <f t="shared" si="0"/>
        <v>37</v>
      </c>
      <c r="AM1" s="261">
        <f t="shared" si="0"/>
        <v>38</v>
      </c>
      <c r="AN1" s="261">
        <f t="shared" si="0"/>
        <v>39</v>
      </c>
      <c r="AO1" s="261">
        <f t="shared" si="0"/>
        <v>40</v>
      </c>
    </row>
    <row r="2" spans="1:41" x14ac:dyDescent="0.25">
      <c r="B2" s="259" t="s">
        <v>52</v>
      </c>
      <c r="C2" s="259" t="s">
        <v>96</v>
      </c>
      <c r="D2" s="259" t="s">
        <v>132</v>
      </c>
      <c r="E2" s="259" t="s">
        <v>65</v>
      </c>
      <c r="F2" s="259" t="s">
        <v>53</v>
      </c>
      <c r="G2" s="259" t="s">
        <v>90</v>
      </c>
      <c r="H2" s="259" t="s">
        <v>67</v>
      </c>
      <c r="I2" s="259" t="s">
        <v>71</v>
      </c>
      <c r="J2" s="259" t="s">
        <v>126</v>
      </c>
      <c r="K2" s="259" t="s">
        <v>128</v>
      </c>
      <c r="L2" s="259" t="s">
        <v>94</v>
      </c>
      <c r="M2" s="259" t="s">
        <v>108</v>
      </c>
      <c r="N2" s="259" t="s">
        <v>54</v>
      </c>
      <c r="O2" s="259" t="s">
        <v>100</v>
      </c>
      <c r="P2" s="259" t="s">
        <v>121</v>
      </c>
      <c r="Q2" s="259" t="s">
        <v>73</v>
      </c>
      <c r="R2" s="259" t="s">
        <v>63</v>
      </c>
      <c r="S2" s="259" t="s">
        <v>55</v>
      </c>
      <c r="T2" s="259" t="s">
        <v>25</v>
      </c>
      <c r="U2" s="259" t="s">
        <v>88</v>
      </c>
      <c r="V2" s="259" t="s">
        <v>56</v>
      </c>
      <c r="W2" s="259" t="s">
        <v>61</v>
      </c>
      <c r="X2" s="259" t="s">
        <v>130</v>
      </c>
      <c r="Y2" s="259" t="s">
        <v>110</v>
      </c>
      <c r="Z2" s="259" t="s">
        <v>85</v>
      </c>
      <c r="AA2" s="259" t="s">
        <v>80</v>
      </c>
      <c r="AB2" s="259" t="s">
        <v>82</v>
      </c>
      <c r="AC2" s="259" t="s">
        <v>92</v>
      </c>
      <c r="AD2" s="259" t="s">
        <v>115</v>
      </c>
      <c r="AE2" s="259" t="s">
        <v>119</v>
      </c>
      <c r="AF2" s="259" t="s">
        <v>98</v>
      </c>
      <c r="AG2" s="259" t="s">
        <v>117</v>
      </c>
      <c r="AH2" s="259" t="s">
        <v>105</v>
      </c>
      <c r="AI2" s="259" t="s">
        <v>57</v>
      </c>
      <c r="AJ2" s="259" t="s">
        <v>112</v>
      </c>
      <c r="AK2" s="259" t="s">
        <v>103</v>
      </c>
      <c r="AL2" s="259" t="s">
        <v>124</v>
      </c>
      <c r="AM2" s="259" t="s">
        <v>75</v>
      </c>
      <c r="AN2" s="259" t="s">
        <v>77</v>
      </c>
      <c r="AO2" s="259" t="s">
        <v>69</v>
      </c>
    </row>
    <row r="3" spans="1:41" x14ac:dyDescent="0.25">
      <c r="A3" s="6">
        <v>1</v>
      </c>
      <c r="B3" s="260" t="s">
        <v>158</v>
      </c>
      <c r="C3" s="260" t="s">
        <v>157</v>
      </c>
      <c r="D3" s="260" t="s">
        <v>172</v>
      </c>
      <c r="E3" s="260" t="s">
        <v>256</v>
      </c>
      <c r="F3" s="260" t="s">
        <v>168</v>
      </c>
      <c r="G3" s="260" t="s">
        <v>163</v>
      </c>
      <c r="H3" s="260" t="s">
        <v>167</v>
      </c>
      <c r="I3" s="260" t="s">
        <v>159</v>
      </c>
      <c r="J3" s="260" t="s">
        <v>180</v>
      </c>
      <c r="K3" s="260" t="s">
        <v>178</v>
      </c>
      <c r="L3" s="260" t="s">
        <v>192</v>
      </c>
      <c r="M3" s="260" t="s">
        <v>213</v>
      </c>
      <c r="N3" s="260" t="s">
        <v>211</v>
      </c>
      <c r="O3" s="260" t="s">
        <v>274</v>
      </c>
      <c r="P3" s="260" t="s">
        <v>221</v>
      </c>
      <c r="Q3" s="260" t="s">
        <v>156</v>
      </c>
      <c r="R3" s="260" t="s">
        <v>232</v>
      </c>
      <c r="S3" s="260" t="s">
        <v>142</v>
      </c>
      <c r="T3" s="260" t="s">
        <v>186</v>
      </c>
      <c r="U3" s="260" t="s">
        <v>236</v>
      </c>
      <c r="V3" s="260" t="s">
        <v>198</v>
      </c>
      <c r="W3" s="260" t="s">
        <v>355</v>
      </c>
      <c r="X3" s="260" t="s">
        <v>181</v>
      </c>
      <c r="Y3" s="260" t="s">
        <v>161</v>
      </c>
      <c r="Z3" s="260" t="s">
        <v>205</v>
      </c>
      <c r="AA3" s="260" t="s">
        <v>171</v>
      </c>
      <c r="AB3" s="260" t="s">
        <v>162</v>
      </c>
      <c r="AC3" s="260" t="s">
        <v>203</v>
      </c>
      <c r="AD3" s="260" t="s">
        <v>147</v>
      </c>
      <c r="AE3" s="260" t="s">
        <v>165</v>
      </c>
      <c r="AF3" s="260" t="s">
        <v>223</v>
      </c>
      <c r="AG3" s="260" t="s">
        <v>292</v>
      </c>
      <c r="AH3" s="260" t="s">
        <v>281</v>
      </c>
      <c r="AI3" s="260" t="s">
        <v>164</v>
      </c>
      <c r="AJ3" s="260" t="s">
        <v>160</v>
      </c>
      <c r="AK3" s="260" t="s">
        <v>189</v>
      </c>
      <c r="AL3" s="260" t="s">
        <v>173</v>
      </c>
      <c r="AM3" s="260" t="s">
        <v>196</v>
      </c>
      <c r="AN3" s="260" t="s">
        <v>473</v>
      </c>
      <c r="AO3" s="260" t="s">
        <v>243</v>
      </c>
    </row>
    <row r="4" spans="1:41" x14ac:dyDescent="0.25">
      <c r="A4" s="6">
        <v>2</v>
      </c>
      <c r="B4" s="260" t="s">
        <v>185</v>
      </c>
      <c r="C4" s="260" t="s">
        <v>169</v>
      </c>
      <c r="D4" s="260" t="s">
        <v>227</v>
      </c>
      <c r="E4" s="260" t="s">
        <v>332</v>
      </c>
      <c r="F4" s="260" t="s">
        <v>175</v>
      </c>
      <c r="G4" s="260" t="s">
        <v>225</v>
      </c>
      <c r="H4" s="260" t="s">
        <v>212</v>
      </c>
      <c r="I4" s="260" t="s">
        <v>270</v>
      </c>
      <c r="J4" s="260" t="s">
        <v>183</v>
      </c>
      <c r="K4" s="260" t="s">
        <v>179</v>
      </c>
      <c r="L4" s="260" t="s">
        <v>231</v>
      </c>
      <c r="M4" s="260" t="s">
        <v>311</v>
      </c>
      <c r="N4" s="260" t="s">
        <v>262</v>
      </c>
      <c r="O4" s="260" t="s">
        <v>286</v>
      </c>
      <c r="P4" s="260" t="s">
        <v>248</v>
      </c>
      <c r="Q4" s="260" t="s">
        <v>143</v>
      </c>
      <c r="R4" s="260" t="s">
        <v>285</v>
      </c>
      <c r="S4" s="260" t="s">
        <v>184</v>
      </c>
      <c r="T4" s="260" t="s">
        <v>195</v>
      </c>
      <c r="U4" s="260" t="s">
        <v>241</v>
      </c>
      <c r="V4" s="260" t="s">
        <v>250</v>
      </c>
      <c r="W4" s="260" t="s">
        <v>373</v>
      </c>
      <c r="X4" s="260" t="s">
        <v>188</v>
      </c>
      <c r="Y4" s="260" t="s">
        <v>176</v>
      </c>
      <c r="Z4" s="260" t="s">
        <v>210</v>
      </c>
      <c r="AA4" s="260" t="s">
        <v>201</v>
      </c>
      <c r="AB4" s="260" t="s">
        <v>197</v>
      </c>
      <c r="AC4" s="260" t="s">
        <v>190</v>
      </c>
      <c r="AD4" s="260" t="s">
        <v>436</v>
      </c>
      <c r="AE4" s="260" t="s">
        <v>166</v>
      </c>
      <c r="AF4" s="260" t="s">
        <v>238</v>
      </c>
      <c r="AG4" s="260" t="s">
        <v>403</v>
      </c>
      <c r="AH4" s="260" t="s">
        <v>294</v>
      </c>
      <c r="AI4" s="260" t="s">
        <v>194</v>
      </c>
      <c r="AJ4" s="260" t="s">
        <v>222</v>
      </c>
      <c r="AK4" s="260" t="s">
        <v>193</v>
      </c>
      <c r="AL4" s="260" t="s">
        <v>182</v>
      </c>
      <c r="AM4" s="260" t="s">
        <v>208</v>
      </c>
      <c r="AN4" s="260" t="s">
        <v>287</v>
      </c>
      <c r="AO4" s="260" t="s">
        <v>415</v>
      </c>
    </row>
    <row r="5" spans="1:41" x14ac:dyDescent="0.25">
      <c r="A5" s="6">
        <v>3</v>
      </c>
      <c r="B5" s="260" t="s">
        <v>200</v>
      </c>
      <c r="C5" s="260" t="s">
        <v>170</v>
      </c>
      <c r="D5" s="260" t="s">
        <v>315</v>
      </c>
      <c r="E5" s="260" t="s">
        <v>460</v>
      </c>
      <c r="F5" s="260" t="s">
        <v>177</v>
      </c>
      <c r="G5" s="260" t="s">
        <v>312</v>
      </c>
      <c r="H5" s="260" t="s">
        <v>265</v>
      </c>
      <c r="I5" s="260" t="s">
        <v>362</v>
      </c>
      <c r="J5" s="260" t="s">
        <v>228</v>
      </c>
      <c r="K5" s="260" t="s">
        <v>202</v>
      </c>
      <c r="L5" s="260" t="s">
        <v>252</v>
      </c>
      <c r="M5" s="260" t="s">
        <v>330</v>
      </c>
      <c r="N5" s="260" t="s">
        <v>266</v>
      </c>
      <c r="O5" s="260" t="s">
        <v>394</v>
      </c>
      <c r="P5" s="260" t="s">
        <v>251</v>
      </c>
      <c r="Q5" s="260" t="s">
        <v>331</v>
      </c>
      <c r="S5" s="260" t="s">
        <v>207</v>
      </c>
      <c r="T5" s="260" t="s">
        <v>199</v>
      </c>
      <c r="U5" s="260" t="s">
        <v>263</v>
      </c>
      <c r="V5" s="260" t="s">
        <v>296</v>
      </c>
      <c r="W5" s="260" t="s">
        <v>408</v>
      </c>
      <c r="X5" s="260" t="s">
        <v>226</v>
      </c>
      <c r="Y5" s="260" t="s">
        <v>206</v>
      </c>
      <c r="Z5" s="260" t="s">
        <v>321</v>
      </c>
      <c r="AA5" s="260" t="s">
        <v>215</v>
      </c>
      <c r="AB5" s="260" t="s">
        <v>218</v>
      </c>
      <c r="AC5" s="260" t="s">
        <v>389</v>
      </c>
      <c r="AD5" s="260" t="s">
        <v>444</v>
      </c>
      <c r="AE5" s="260" t="s">
        <v>174</v>
      </c>
      <c r="AF5" s="260" t="s">
        <v>288</v>
      </c>
      <c r="AG5" s="260" t="s">
        <v>416</v>
      </c>
      <c r="AH5" s="260" t="s">
        <v>297</v>
      </c>
      <c r="AI5" s="260" t="s">
        <v>254</v>
      </c>
      <c r="AJ5" s="260" t="s">
        <v>253</v>
      </c>
      <c r="AK5" s="260" t="s">
        <v>259</v>
      </c>
      <c r="AL5" s="260" t="s">
        <v>187</v>
      </c>
      <c r="AM5" s="260" t="s">
        <v>237</v>
      </c>
      <c r="AN5" s="260" t="s">
        <v>329</v>
      </c>
    </row>
    <row r="6" spans="1:41" x14ac:dyDescent="0.25">
      <c r="A6" s="6">
        <v>4</v>
      </c>
      <c r="B6" s="260" t="s">
        <v>219</v>
      </c>
      <c r="C6" s="260" t="s">
        <v>216</v>
      </c>
      <c r="D6" s="260" t="s">
        <v>370</v>
      </c>
      <c r="F6" s="260" t="s">
        <v>204</v>
      </c>
      <c r="G6" s="260" t="s">
        <v>348</v>
      </c>
      <c r="H6" s="260" t="s">
        <v>308</v>
      </c>
      <c r="I6" s="260" t="s">
        <v>365</v>
      </c>
      <c r="J6" s="260" t="s">
        <v>247</v>
      </c>
      <c r="K6" s="260" t="s">
        <v>234</v>
      </c>
      <c r="L6" s="260" t="s">
        <v>146</v>
      </c>
      <c r="M6" s="260" t="s">
        <v>374</v>
      </c>
      <c r="N6" s="260" t="s">
        <v>269</v>
      </c>
      <c r="O6" s="260" t="s">
        <v>418</v>
      </c>
      <c r="P6" s="260" t="s">
        <v>282</v>
      </c>
      <c r="Q6" s="260" t="s">
        <v>347</v>
      </c>
      <c r="S6" s="260" t="s">
        <v>217</v>
      </c>
      <c r="T6" s="260" t="s">
        <v>280</v>
      </c>
      <c r="U6" s="260" t="s">
        <v>351</v>
      </c>
      <c r="V6" s="260" t="s">
        <v>346</v>
      </c>
      <c r="W6" s="260" t="s">
        <v>434</v>
      </c>
      <c r="X6" s="260" t="s">
        <v>279</v>
      </c>
      <c r="Y6" s="260" t="s">
        <v>249</v>
      </c>
      <c r="Z6" s="260" t="s">
        <v>338</v>
      </c>
      <c r="AA6" s="260" t="s">
        <v>240</v>
      </c>
      <c r="AB6" s="260" t="s">
        <v>239</v>
      </c>
      <c r="AC6" s="260" t="s">
        <v>290</v>
      </c>
      <c r="AE6" s="260" t="s">
        <v>144</v>
      </c>
      <c r="AF6" s="260" t="s">
        <v>299</v>
      </c>
      <c r="AH6" s="260" t="s">
        <v>309</v>
      </c>
      <c r="AI6" s="260" t="s">
        <v>301</v>
      </c>
      <c r="AJ6" s="260" t="s">
        <v>264</v>
      </c>
      <c r="AK6" s="260" t="s">
        <v>267</v>
      </c>
      <c r="AL6" s="260" t="s">
        <v>191</v>
      </c>
      <c r="AN6" s="260" t="s">
        <v>461</v>
      </c>
    </row>
    <row r="7" spans="1:41" x14ac:dyDescent="0.25">
      <c r="A7" s="6">
        <v>5</v>
      </c>
      <c r="B7" s="260" t="s">
        <v>220</v>
      </c>
      <c r="C7" s="260" t="s">
        <v>229</v>
      </c>
      <c r="D7" s="260" t="s">
        <v>379</v>
      </c>
      <c r="F7" s="260" t="s">
        <v>230</v>
      </c>
      <c r="G7" s="260" t="s">
        <v>428</v>
      </c>
      <c r="H7" s="260" t="s">
        <v>345</v>
      </c>
      <c r="I7" s="260" t="s">
        <v>404</v>
      </c>
      <c r="J7" s="260" t="s">
        <v>289</v>
      </c>
      <c r="K7" s="260" t="s">
        <v>257</v>
      </c>
      <c r="L7" s="260" t="s">
        <v>291</v>
      </c>
      <c r="M7" s="260" t="s">
        <v>386</v>
      </c>
      <c r="N7" s="260" t="s">
        <v>295</v>
      </c>
      <c r="P7" s="260" t="s">
        <v>318</v>
      </c>
      <c r="Q7" s="260" t="s">
        <v>424</v>
      </c>
      <c r="S7" s="260" t="s">
        <v>273</v>
      </c>
      <c r="T7" s="260" t="s">
        <v>303</v>
      </c>
      <c r="U7" s="260" t="s">
        <v>356</v>
      </c>
      <c r="V7" s="260" t="s">
        <v>378</v>
      </c>
      <c r="W7" s="260" t="s">
        <v>463</v>
      </c>
      <c r="X7" s="260" t="s">
        <v>337</v>
      </c>
      <c r="Y7" s="260" t="s">
        <v>300</v>
      </c>
      <c r="Z7" s="260" t="s">
        <v>148</v>
      </c>
      <c r="AA7" s="260" t="s">
        <v>317</v>
      </c>
      <c r="AB7" s="260" t="s">
        <v>258</v>
      </c>
      <c r="AC7" s="260" t="s">
        <v>293</v>
      </c>
      <c r="AE7" s="260" t="s">
        <v>145</v>
      </c>
      <c r="AF7" s="260" t="s">
        <v>326</v>
      </c>
      <c r="AH7" s="260" t="s">
        <v>310</v>
      </c>
      <c r="AI7" s="260" t="s">
        <v>341</v>
      </c>
      <c r="AJ7" s="260" t="s">
        <v>277</v>
      </c>
      <c r="AK7" s="260" t="s">
        <v>268</v>
      </c>
      <c r="AL7" s="260" t="s">
        <v>209</v>
      </c>
    </row>
    <row r="8" spans="1:41" x14ac:dyDescent="0.25">
      <c r="A8" s="6">
        <v>6</v>
      </c>
      <c r="B8" s="260" t="s">
        <v>335</v>
      </c>
      <c r="C8" s="260" t="s">
        <v>260</v>
      </c>
      <c r="D8" s="260" t="s">
        <v>382</v>
      </c>
      <c r="F8" s="260" t="s">
        <v>314</v>
      </c>
      <c r="H8" s="260" t="s">
        <v>397</v>
      </c>
      <c r="I8" s="260" t="s">
        <v>425</v>
      </c>
      <c r="J8" s="260" t="s">
        <v>313</v>
      </c>
      <c r="K8" s="260" t="s">
        <v>271</v>
      </c>
      <c r="L8" s="260" t="s">
        <v>307</v>
      </c>
      <c r="M8" s="260" t="s">
        <v>255</v>
      </c>
      <c r="N8" s="260" t="s">
        <v>359</v>
      </c>
      <c r="P8" s="260" t="s">
        <v>354</v>
      </c>
      <c r="S8" s="260" t="s">
        <v>426</v>
      </c>
      <c r="T8" s="260" t="s">
        <v>323</v>
      </c>
      <c r="U8" s="260" t="s">
        <v>376</v>
      </c>
      <c r="V8" s="260" t="s">
        <v>398</v>
      </c>
      <c r="X8" s="260" t="s">
        <v>343</v>
      </c>
      <c r="Y8" s="260" t="s">
        <v>306</v>
      </c>
      <c r="Z8" s="260" t="s">
        <v>458</v>
      </c>
      <c r="AA8" s="260" t="s">
        <v>358</v>
      </c>
      <c r="AB8" s="260" t="s">
        <v>275</v>
      </c>
      <c r="AC8" s="260" t="s">
        <v>319</v>
      </c>
      <c r="AE8" s="260" t="s">
        <v>224</v>
      </c>
      <c r="AF8" s="260" t="s">
        <v>364</v>
      </c>
      <c r="AH8" s="260" t="s">
        <v>316</v>
      </c>
      <c r="AI8" s="260" t="s">
        <v>453</v>
      </c>
      <c r="AJ8" s="260" t="s">
        <v>283</v>
      </c>
      <c r="AK8" s="260" t="s">
        <v>438</v>
      </c>
      <c r="AL8" s="260" t="s">
        <v>214</v>
      </c>
    </row>
    <row r="9" spans="1:41" x14ac:dyDescent="0.25">
      <c r="A9" s="6">
        <v>7</v>
      </c>
      <c r="B9" s="260" t="s">
        <v>360</v>
      </c>
      <c r="C9" s="260" t="s">
        <v>305</v>
      </c>
      <c r="D9" s="260" t="s">
        <v>392</v>
      </c>
      <c r="F9" s="260" t="s">
        <v>342</v>
      </c>
      <c r="H9" s="260" t="s">
        <v>417</v>
      </c>
      <c r="I9" s="260" t="s">
        <v>465</v>
      </c>
      <c r="J9" s="260" t="s">
        <v>322</v>
      </c>
      <c r="K9" s="260" t="s">
        <v>298</v>
      </c>
      <c r="L9" s="260" t="s">
        <v>468</v>
      </c>
      <c r="M9" s="260" t="s">
        <v>455</v>
      </c>
      <c r="N9" s="260" t="s">
        <v>377</v>
      </c>
      <c r="P9" s="260" t="s">
        <v>421</v>
      </c>
      <c r="T9" s="260" t="s">
        <v>328</v>
      </c>
      <c r="U9" s="260" t="s">
        <v>479</v>
      </c>
      <c r="V9" s="260" t="s">
        <v>420</v>
      </c>
      <c r="X9" s="260" t="s">
        <v>467</v>
      </c>
      <c r="Y9" s="260" t="s">
        <v>324</v>
      </c>
      <c r="Z9" s="260" t="s">
        <v>459</v>
      </c>
      <c r="AA9" s="260" t="s">
        <v>448</v>
      </c>
      <c r="AB9" s="260" t="s">
        <v>278</v>
      </c>
      <c r="AC9" s="260" t="s">
        <v>336</v>
      </c>
      <c r="AE9" s="260" t="s">
        <v>242</v>
      </c>
      <c r="AF9" s="260" t="s">
        <v>410</v>
      </c>
      <c r="AH9" s="260" t="s">
        <v>349</v>
      </c>
      <c r="AI9" s="260" t="s">
        <v>484</v>
      </c>
      <c r="AJ9" s="260" t="s">
        <v>334</v>
      </c>
      <c r="AK9" s="260" t="s">
        <v>478</v>
      </c>
      <c r="AL9" s="260" t="s">
        <v>233</v>
      </c>
    </row>
    <row r="10" spans="1:41" x14ac:dyDescent="0.25">
      <c r="A10" s="6">
        <v>8</v>
      </c>
      <c r="B10" s="260" t="s">
        <v>367</v>
      </c>
      <c r="C10" s="260" t="s">
        <v>363</v>
      </c>
      <c r="D10" s="260" t="s">
        <v>462</v>
      </c>
      <c r="F10" s="260" t="s">
        <v>380</v>
      </c>
      <c r="H10" s="260" t="s">
        <v>443</v>
      </c>
      <c r="J10" s="260" t="s">
        <v>339</v>
      </c>
      <c r="K10" s="260" t="s">
        <v>304</v>
      </c>
      <c r="M10" s="260" t="s">
        <v>464</v>
      </c>
      <c r="N10" s="260" t="s">
        <v>409</v>
      </c>
      <c r="P10" s="260" t="s">
        <v>452</v>
      </c>
      <c r="T10" s="260" t="s">
        <v>366</v>
      </c>
      <c r="Y10" s="260" t="s">
        <v>344</v>
      </c>
      <c r="Z10" s="260" t="s">
        <v>477</v>
      </c>
      <c r="AA10" s="260" t="s">
        <v>486</v>
      </c>
      <c r="AB10" s="260" t="s">
        <v>284</v>
      </c>
      <c r="AC10" s="260" t="s">
        <v>340</v>
      </c>
      <c r="AE10" s="260" t="s">
        <v>244</v>
      </c>
      <c r="AH10" s="260" t="s">
        <v>352</v>
      </c>
      <c r="AJ10" s="260" t="s">
        <v>371</v>
      </c>
      <c r="AL10" s="260" t="s">
        <v>235</v>
      </c>
    </row>
    <row r="11" spans="1:41" x14ac:dyDescent="0.25">
      <c r="A11" s="6">
        <v>9</v>
      </c>
      <c r="B11" s="260" t="s">
        <v>470</v>
      </c>
      <c r="C11" s="260" t="s">
        <v>368</v>
      </c>
      <c r="D11" s="260" t="s">
        <v>481</v>
      </c>
      <c r="F11" s="260" t="s">
        <v>383</v>
      </c>
      <c r="H11" s="260" t="s">
        <v>450</v>
      </c>
      <c r="J11" s="260" t="s">
        <v>372</v>
      </c>
      <c r="K11" s="260" t="s">
        <v>325</v>
      </c>
      <c r="M11" s="260" t="s">
        <v>482</v>
      </c>
      <c r="N11" s="260" t="s">
        <v>412</v>
      </c>
      <c r="T11" s="260" t="s">
        <v>136</v>
      </c>
      <c r="Y11" s="260" t="s">
        <v>384</v>
      </c>
      <c r="AB11" s="260" t="s">
        <v>320</v>
      </c>
      <c r="AC11" s="260" t="s">
        <v>369</v>
      </c>
      <c r="AE11" s="260" t="s">
        <v>261</v>
      </c>
      <c r="AH11" s="260" t="s">
        <v>419</v>
      </c>
      <c r="AJ11" s="260" t="s">
        <v>402</v>
      </c>
      <c r="AL11" s="260" t="s">
        <v>245</v>
      </c>
    </row>
    <row r="12" spans="1:41" x14ac:dyDescent="0.25">
      <c r="A12" s="6">
        <v>10</v>
      </c>
      <c r="C12" s="260" t="s">
        <v>375</v>
      </c>
      <c r="F12" s="260" t="s">
        <v>395</v>
      </c>
      <c r="J12" s="260" t="s">
        <v>387</v>
      </c>
      <c r="K12" s="260" t="s">
        <v>327</v>
      </c>
      <c r="N12" s="260" t="s">
        <v>487</v>
      </c>
      <c r="T12" s="260" t="s">
        <v>400</v>
      </c>
      <c r="Y12" s="260" t="s">
        <v>391</v>
      </c>
      <c r="AB12" s="260" t="s">
        <v>357</v>
      </c>
      <c r="AC12" s="260" t="s">
        <v>414</v>
      </c>
      <c r="AE12" s="260" t="s">
        <v>333</v>
      </c>
      <c r="AH12" s="260" t="s">
        <v>447</v>
      </c>
      <c r="AJ12" s="260" t="s">
        <v>488</v>
      </c>
      <c r="AL12" s="260" t="s">
        <v>246</v>
      </c>
    </row>
    <row r="13" spans="1:41" x14ac:dyDescent="0.25">
      <c r="A13" s="6">
        <v>11</v>
      </c>
      <c r="C13" s="260" t="s">
        <v>427</v>
      </c>
      <c r="F13" s="260" t="s">
        <v>405</v>
      </c>
      <c r="J13" s="260" t="s">
        <v>388</v>
      </c>
      <c r="K13" s="260" t="s">
        <v>399</v>
      </c>
      <c r="N13" s="260" t="s">
        <v>149</v>
      </c>
      <c r="T13" s="260" t="s">
        <v>449</v>
      </c>
      <c r="Y13" s="260" t="s">
        <v>396</v>
      </c>
      <c r="AB13" s="260" t="s">
        <v>385</v>
      </c>
      <c r="AC13" s="260" t="s">
        <v>429</v>
      </c>
      <c r="AE13" s="260" t="s">
        <v>361</v>
      </c>
      <c r="AH13" s="260" t="s">
        <v>483</v>
      </c>
      <c r="AL13" s="260" t="s">
        <v>272</v>
      </c>
    </row>
    <row r="14" spans="1:41" x14ac:dyDescent="0.25">
      <c r="A14" s="6">
        <v>12</v>
      </c>
      <c r="C14" s="260" t="s">
        <v>456</v>
      </c>
      <c r="F14" s="260" t="s">
        <v>435</v>
      </c>
      <c r="J14" s="260" t="s">
        <v>439</v>
      </c>
      <c r="K14" s="260" t="s">
        <v>401</v>
      </c>
      <c r="Y14" s="260" t="s">
        <v>442</v>
      </c>
      <c r="AB14" s="260" t="s">
        <v>422</v>
      </c>
      <c r="AC14" s="260" t="s">
        <v>430</v>
      </c>
      <c r="AE14" s="260" t="s">
        <v>390</v>
      </c>
      <c r="AL14" s="260" t="s">
        <v>276</v>
      </c>
    </row>
    <row r="15" spans="1:41" x14ac:dyDescent="0.25">
      <c r="A15" s="6">
        <v>13</v>
      </c>
      <c r="C15" s="260" t="s">
        <v>834</v>
      </c>
      <c r="F15" s="260" t="s">
        <v>454</v>
      </c>
      <c r="J15" s="260" t="s">
        <v>440</v>
      </c>
      <c r="K15" s="260" t="s">
        <v>413</v>
      </c>
      <c r="Y15" s="260" t="s">
        <v>446</v>
      </c>
      <c r="AB15" s="260" t="s">
        <v>423</v>
      </c>
      <c r="AC15" s="260" t="s">
        <v>441</v>
      </c>
      <c r="AE15" s="260" t="s">
        <v>393</v>
      </c>
      <c r="AL15" s="260" t="s">
        <v>302</v>
      </c>
    </row>
    <row r="16" spans="1:41" x14ac:dyDescent="0.25">
      <c r="A16" s="6">
        <v>14</v>
      </c>
      <c r="C16" s="260" t="s">
        <v>474</v>
      </c>
      <c r="F16" s="260" t="s">
        <v>475</v>
      </c>
      <c r="J16" s="260" t="s">
        <v>457</v>
      </c>
      <c r="K16" s="260" t="s">
        <v>431</v>
      </c>
      <c r="AB16" s="260" t="s">
        <v>466</v>
      </c>
      <c r="AC16" s="260" t="s">
        <v>469</v>
      </c>
      <c r="AE16" s="260" t="s">
        <v>411</v>
      </c>
      <c r="AL16" s="260" t="s">
        <v>350</v>
      </c>
    </row>
    <row r="17" spans="1:38" x14ac:dyDescent="0.25">
      <c r="A17" s="6">
        <v>15</v>
      </c>
      <c r="C17" s="260" t="s">
        <v>476</v>
      </c>
      <c r="K17" s="260" t="s">
        <v>432</v>
      </c>
      <c r="AC17" s="260" t="s">
        <v>472</v>
      </c>
      <c r="AE17" s="260" t="s">
        <v>471</v>
      </c>
      <c r="AL17" s="260" t="s">
        <v>353</v>
      </c>
    </row>
    <row r="18" spans="1:38" x14ac:dyDescent="0.25">
      <c r="A18" s="6">
        <v>16</v>
      </c>
      <c r="K18" s="260" t="s">
        <v>445</v>
      </c>
      <c r="Y18" s="260"/>
      <c r="AC18" s="260" t="s">
        <v>480</v>
      </c>
      <c r="AE18" s="260" t="s">
        <v>485</v>
      </c>
      <c r="AL18" s="260" t="s">
        <v>381</v>
      </c>
    </row>
    <row r="19" spans="1:38" x14ac:dyDescent="0.25">
      <c r="A19" s="6">
        <v>17</v>
      </c>
      <c r="AL19" s="260" t="s">
        <v>406</v>
      </c>
    </row>
    <row r="20" spans="1:38" x14ac:dyDescent="0.25">
      <c r="A20" s="6">
        <v>18</v>
      </c>
      <c r="AL20" s="260" t="s">
        <v>407</v>
      </c>
    </row>
    <row r="21" spans="1:38" x14ac:dyDescent="0.25">
      <c r="A21" s="6">
        <v>19</v>
      </c>
      <c r="AL21" s="260" t="s">
        <v>433</v>
      </c>
    </row>
    <row r="22" spans="1:38" x14ac:dyDescent="0.25">
      <c r="A22" s="6">
        <v>20</v>
      </c>
      <c r="AL22" s="260" t="s">
        <v>437</v>
      </c>
    </row>
    <row r="23" spans="1:38" x14ac:dyDescent="0.25">
      <c r="A23" s="6">
        <v>21</v>
      </c>
      <c r="AL23" s="260" t="s">
        <v>451</v>
      </c>
    </row>
    <row r="24" spans="1:38" s="262" customFormat="1" x14ac:dyDescent="0.25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DAE8A-7E25-4C3A-AB91-8EEC936748AA}">
  <sheetPr>
    <tabColor theme="9"/>
  </sheetPr>
  <dimension ref="A1:Q43"/>
  <sheetViews>
    <sheetView tabSelected="1" zoomScale="120" zoomScaleNormal="120" workbookViewId="0"/>
  </sheetViews>
  <sheetFormatPr defaultColWidth="8.88671875" defaultRowHeight="13.8" x14ac:dyDescent="0.25"/>
  <cols>
    <col min="1" max="1" width="8.88671875" style="1"/>
    <col min="2" max="2" width="20.33203125" style="1" bestFit="1" customWidth="1"/>
    <col min="3" max="3" width="27.109375" style="1" bestFit="1" customWidth="1"/>
    <col min="4" max="4" width="44.109375" style="1" bestFit="1" customWidth="1"/>
    <col min="5" max="5" width="43.33203125" style="1" bestFit="1" customWidth="1"/>
    <col min="6" max="6" width="30.88671875" style="1" bestFit="1" customWidth="1"/>
    <col min="7" max="7" width="8.6640625" style="1" customWidth="1"/>
    <col min="8" max="8" width="9.88671875" style="1" bestFit="1" customWidth="1"/>
    <col min="9" max="9" width="14.109375" style="1" customWidth="1"/>
    <col min="10" max="10" width="14.33203125" style="1" customWidth="1"/>
    <col min="11" max="11" width="13" style="1" customWidth="1"/>
    <col min="12" max="12" width="8.88671875" style="1"/>
    <col min="13" max="13" width="12.6640625" style="1" customWidth="1"/>
    <col min="14" max="14" width="34.5546875" style="1" bestFit="1" customWidth="1"/>
    <col min="15" max="15" width="35.109375" style="1" bestFit="1" customWidth="1"/>
    <col min="16" max="16" width="22.33203125" style="1" bestFit="1" customWidth="1"/>
    <col min="17" max="17" width="22.6640625" style="1" bestFit="1" customWidth="1"/>
    <col min="18" max="16384" width="8.88671875" style="1"/>
  </cols>
  <sheetData>
    <row r="1" spans="1:17" s="114" customFormat="1" ht="15.6" x14ac:dyDescent="0.3">
      <c r="A1" s="114" t="s">
        <v>22</v>
      </c>
      <c r="B1" s="114" t="s">
        <v>23</v>
      </c>
    </row>
    <row r="2" spans="1:17" s="12" customFormat="1" ht="14.4" thickBot="1" x14ac:dyDescent="0.3"/>
    <row r="3" spans="1:17" s="12" customFormat="1" ht="14.4" thickBot="1" x14ac:dyDescent="0.3">
      <c r="B3" s="12" t="s">
        <v>24</v>
      </c>
      <c r="D3" s="21" t="s">
        <v>25</v>
      </c>
    </row>
    <row r="4" spans="1:17" s="12" customFormat="1" x14ac:dyDescent="0.25">
      <c r="D4" s="111" t="str">
        <f>'RMC info'!B3</f>
        <v>MC36</v>
      </c>
      <c r="I4" s="529"/>
      <c r="N4" s="12" t="s">
        <v>26</v>
      </c>
      <c r="O4" s="43">
        <v>1</v>
      </c>
      <c r="Q4" s="110"/>
    </row>
    <row r="5" spans="1:17" s="12" customFormat="1" x14ac:dyDescent="0.25"/>
    <row r="6" spans="1:17" s="12" customFormat="1" ht="14.4" x14ac:dyDescent="0.3">
      <c r="B6" s="14" t="s">
        <v>27</v>
      </c>
      <c r="C6" s="15"/>
      <c r="D6" s="16" t="s">
        <v>28</v>
      </c>
      <c r="E6" s="16" t="s">
        <v>29</v>
      </c>
      <c r="F6" s="16" t="s">
        <v>30</v>
      </c>
      <c r="G6" s="16" t="s">
        <v>31</v>
      </c>
      <c r="H6" s="16" t="s">
        <v>32</v>
      </c>
      <c r="I6" s="16" t="s">
        <v>33</v>
      </c>
      <c r="J6" s="13" t="str">
        <f>D3</f>
        <v>Noord-Oost-Brabant</v>
      </c>
      <c r="K6" s="36" t="s">
        <v>34</v>
      </c>
      <c r="N6" s="12" t="s">
        <v>35</v>
      </c>
      <c r="O6" s="12" t="s">
        <v>36</v>
      </c>
      <c r="P6"/>
      <c r="Q6"/>
    </row>
    <row r="7" spans="1:17" s="12" customFormat="1" ht="14.4" x14ac:dyDescent="0.3">
      <c r="A7" s="12">
        <v>1</v>
      </c>
      <c r="B7" s="12" t="s">
        <v>37</v>
      </c>
      <c r="D7" s="17">
        <v>0.08</v>
      </c>
      <c r="E7" s="18">
        <f>SUM('RMC info'!N10:N49)</f>
        <v>8</v>
      </c>
      <c r="F7" s="25">
        <f>MIN('RMC info'!$E$10:$E$49)</f>
        <v>6.4873449131513661E-2</v>
      </c>
      <c r="G7" s="25">
        <f>MAX('RMC info'!$E$10:$E$49)</f>
        <v>0.13305904288377873</v>
      </c>
      <c r="H7" s="18">
        <f>SUM('RMC info'!F10:F49)</f>
        <v>9</v>
      </c>
      <c r="I7" s="112">
        <f>G7-F7</f>
        <v>6.8185593752265072E-2</v>
      </c>
      <c r="J7" s="38">
        <f>'RMC info'!E3</f>
        <v>7.2775253407899337E-2</v>
      </c>
      <c r="K7" s="40">
        <f>'RMC info'!E4</f>
        <v>7.3474856574211947E-2</v>
      </c>
      <c r="N7" s="112">
        <v>0.19276579234412633</v>
      </c>
      <c r="O7" s="112">
        <v>0.38983970153848407</v>
      </c>
      <c r="P7"/>
      <c r="Q7"/>
    </row>
    <row r="8" spans="1:17" s="12" customFormat="1" ht="14.4" x14ac:dyDescent="0.3">
      <c r="A8" s="12">
        <v>2</v>
      </c>
      <c r="B8" s="12" t="s">
        <v>38</v>
      </c>
      <c r="D8" s="17">
        <v>0.2</v>
      </c>
      <c r="E8" s="18">
        <f>SUM('RMC info'!O10:O49)</f>
        <v>6</v>
      </c>
      <c r="F8" s="25">
        <f>MIN('RMC info'!G10:G49)</f>
        <v>0</v>
      </c>
      <c r="G8" s="25">
        <f>MAX('RMC info'!G10:G49)</f>
        <v>1</v>
      </c>
      <c r="H8" s="18">
        <f>SUM('RMC info'!H10:H49)</f>
        <v>31</v>
      </c>
      <c r="I8" s="112">
        <f>G8-F8</f>
        <v>1</v>
      </c>
      <c r="J8" s="38">
        <f>'RMC info'!G3</f>
        <v>0.11959435592181773</v>
      </c>
      <c r="K8" s="40">
        <f>'RMC info'!G4</f>
        <v>0.15101830462063628</v>
      </c>
    </row>
    <row r="9" spans="1:17" s="12" customFormat="1" ht="14.4" x14ac:dyDescent="0.3">
      <c r="A9" s="42">
        <v>3</v>
      </c>
      <c r="B9" s="12" t="s">
        <v>39</v>
      </c>
      <c r="D9" s="17">
        <v>1</v>
      </c>
      <c r="E9" s="18">
        <f>SUM('RMC info'!P10:P49)</f>
        <v>6</v>
      </c>
      <c r="F9" s="25">
        <f>MIN('RMC info'!$I$10:$I$49)</f>
        <v>0.15196814978927553</v>
      </c>
      <c r="G9" s="25">
        <f>MAX('RMC info'!$I$10:$I$49)</f>
        <v>0.71569792678641564</v>
      </c>
      <c r="H9" s="18">
        <f>SUM('RMC info'!J10:J49)</f>
        <v>40</v>
      </c>
      <c r="I9" s="112">
        <f>G9-F9</f>
        <v>0.56372977699714011</v>
      </c>
      <c r="J9" s="38">
        <f>'RMC info'!I3</f>
        <v>0.25397213478262348</v>
      </c>
      <c r="K9" s="40">
        <f>'RMC info'!I4</f>
        <v>0.26733237163275048</v>
      </c>
    </row>
    <row r="10" spans="1:17" s="12" customFormat="1" ht="14.4" hidden="1" x14ac:dyDescent="0.3">
      <c r="A10" s="42"/>
      <c r="B10" s="12" t="s">
        <v>40</v>
      </c>
      <c r="D10" s="32">
        <v>1</v>
      </c>
      <c r="E10" s="18">
        <f>SUM('RMC info'!Q10:Q49)</f>
        <v>6</v>
      </c>
      <c r="F10" s="30">
        <f>MIN('RMC info'!K10:K49)</f>
        <v>2</v>
      </c>
      <c r="G10" s="30">
        <f>MAX('RMC info'!K10:K49)</f>
        <v>21</v>
      </c>
      <c r="H10" s="18">
        <f>SUM('RMC info'!L10:L49)</f>
        <v>40</v>
      </c>
      <c r="J10" s="39">
        <f>'RMC info'!K3</f>
        <v>11</v>
      </c>
      <c r="K10" s="41">
        <f>'RMC info'!K4</f>
        <v>9</v>
      </c>
    </row>
    <row r="11" spans="1:17" s="12" customFormat="1" x14ac:dyDescent="0.25"/>
    <row r="12" spans="1:17" s="14" customFormat="1" x14ac:dyDescent="0.25">
      <c r="A12" s="14" t="s">
        <v>22</v>
      </c>
      <c r="B12" s="14" t="s">
        <v>41</v>
      </c>
    </row>
    <row r="13" spans="1:17" s="12" customFormat="1" x14ac:dyDescent="0.25"/>
    <row r="14" spans="1:17" s="12" customFormat="1" x14ac:dyDescent="0.25">
      <c r="C14" s="276" t="s">
        <v>42</v>
      </c>
      <c r="D14" s="276" t="s">
        <v>43</v>
      </c>
      <c r="E14" s="276" t="s">
        <v>44</v>
      </c>
      <c r="F14" s="276" t="s">
        <v>45</v>
      </c>
    </row>
    <row r="15" spans="1:17" s="12" customFormat="1" ht="14.4" thickBot="1" x14ac:dyDescent="0.3">
      <c r="B15" s="12" t="str">
        <f>D3</f>
        <v>Noord-Oost-Brabant</v>
      </c>
      <c r="C15" s="277">
        <f>J7</f>
        <v>7.2775253407899337E-2</v>
      </c>
      <c r="D15" s="226">
        <f>J8</f>
        <v>0.11959435592181773</v>
      </c>
      <c r="E15" s="226">
        <f>'gemeenten info'!M3</f>
        <v>0.24991261796574624</v>
      </c>
      <c r="F15" s="265">
        <f>'RMC info'!Z3</f>
        <v>2.1376154353562004E-2</v>
      </c>
    </row>
    <row r="16" spans="1:17" s="12" customFormat="1" ht="14.4" thickBot="1" x14ac:dyDescent="0.3">
      <c r="B16" s="12" t="s">
        <v>46</v>
      </c>
      <c r="C16" s="278">
        <f>IFERROR('RMC info'!E4,"")</f>
        <v>7.3474856574211947E-2</v>
      </c>
      <c r="D16" s="530">
        <f>'RMC info'!G4</f>
        <v>0.15101830462063628</v>
      </c>
      <c r="E16" s="530">
        <f>'RMC info'!I4</f>
        <v>0.26733237163275048</v>
      </c>
      <c r="F16" s="595">
        <f>'RMC info'!Z4</f>
        <v>2.0164594859338327E-2</v>
      </c>
    </row>
    <row r="17" spans="2:6" s="12" customFormat="1" x14ac:dyDescent="0.25"/>
    <row r="18" spans="2:6" s="12" customFormat="1" x14ac:dyDescent="0.25">
      <c r="B18" s="12" t="s">
        <v>26</v>
      </c>
      <c r="C18" s="43">
        <v>1</v>
      </c>
    </row>
    <row r="19" spans="2:6" s="12" customFormat="1" x14ac:dyDescent="0.25"/>
    <row r="20" spans="2:6" s="12" customFormat="1" x14ac:dyDescent="0.25">
      <c r="B20" s="12" t="s">
        <v>47</v>
      </c>
      <c r="C20" s="12" t="s">
        <v>48</v>
      </c>
      <c r="D20" s="12" t="s">
        <v>49</v>
      </c>
      <c r="E20" s="12" t="s">
        <v>50</v>
      </c>
      <c r="F20" s="12" t="s">
        <v>51</v>
      </c>
    </row>
    <row r="21" spans="2:6" s="12" customFormat="1" x14ac:dyDescent="0.25">
      <c r="B21" s="43" t="s">
        <v>52</v>
      </c>
      <c r="C21" s="66">
        <v>7.6933482810164433E-2</v>
      </c>
      <c r="D21" s="112">
        <v>4.9095946529391123E-2</v>
      </c>
      <c r="E21" s="112">
        <v>0.19276579234412633</v>
      </c>
      <c r="F21" s="18">
        <v>9</v>
      </c>
    </row>
    <row r="22" spans="2:6" s="12" customFormat="1" x14ac:dyDescent="0.25">
      <c r="B22" s="43" t="s">
        <v>53</v>
      </c>
      <c r="C22" s="66">
        <v>7.1616709417368987E-2</v>
      </c>
      <c r="D22" s="112">
        <v>0.26903265978480101</v>
      </c>
      <c r="E22" s="112">
        <v>0.24533475115197764</v>
      </c>
      <c r="F22" s="18">
        <v>14</v>
      </c>
    </row>
    <row r="23" spans="2:6" s="12" customFormat="1" x14ac:dyDescent="0.25">
      <c r="B23" s="43" t="s">
        <v>54</v>
      </c>
      <c r="C23" s="66">
        <v>7.6517962466487927E-2</v>
      </c>
      <c r="D23" s="112">
        <v>8.2652396034523457E-2</v>
      </c>
      <c r="E23" s="112">
        <v>0.31977618737800911</v>
      </c>
      <c r="F23" s="18">
        <v>11</v>
      </c>
    </row>
    <row r="24" spans="2:6" s="12" customFormat="1" x14ac:dyDescent="0.25">
      <c r="B24" s="43" t="s">
        <v>55</v>
      </c>
      <c r="C24" s="66">
        <v>7.5652923538230887E-2</v>
      </c>
      <c r="D24" s="112">
        <v>0.19645971025492734</v>
      </c>
      <c r="E24" s="112">
        <v>0.38983970153848407</v>
      </c>
      <c r="F24" s="18">
        <v>6</v>
      </c>
    </row>
    <row r="25" spans="2:6" s="12" customFormat="1" x14ac:dyDescent="0.25">
      <c r="B25" s="43" t="s">
        <v>56</v>
      </c>
      <c r="C25" s="66">
        <v>7.1462833099579237E-2</v>
      </c>
      <c r="D25" s="112">
        <v>2.381729776472219E-2</v>
      </c>
      <c r="E25" s="112">
        <v>0.25029459318736125</v>
      </c>
      <c r="F25" s="18">
        <v>7</v>
      </c>
    </row>
    <row r="26" spans="2:6" s="12" customFormat="1" x14ac:dyDescent="0.25">
      <c r="B26" s="43" t="s">
        <v>57</v>
      </c>
      <c r="C26" s="66">
        <v>6.8665228113440197E-2</v>
      </c>
      <c r="D26" s="112">
        <v>0.28505181735545249</v>
      </c>
      <c r="E26" s="112">
        <v>0.20598320419654459</v>
      </c>
      <c r="F26" s="18">
        <v>7</v>
      </c>
    </row>
    <row r="27" spans="2:6" s="12" customFormat="1" x14ac:dyDescent="0.25">
      <c r="B27" s="43" t="s">
        <v>58</v>
      </c>
      <c r="C27" s="66">
        <v>7.3474856574211947E-2</v>
      </c>
      <c r="D27" s="112">
        <v>0.15101830462063628</v>
      </c>
      <c r="E27" s="112">
        <v>0.26733237163275048</v>
      </c>
      <c r="F27" s="113">
        <v>9</v>
      </c>
    </row>
    <row r="28" spans="2:6" s="12" customFormat="1" ht="14.4" x14ac:dyDescent="0.3">
      <c r="B28"/>
      <c r="C28"/>
      <c r="D28"/>
      <c r="E28"/>
      <c r="F28"/>
    </row>
    <row r="29" spans="2:6" s="12" customFormat="1" ht="14.4" x14ac:dyDescent="0.3">
      <c r="B29"/>
      <c r="C29"/>
      <c r="D29"/>
      <c r="E29"/>
      <c r="F29"/>
    </row>
    <row r="30" spans="2:6" s="12" customFormat="1" ht="14.4" x14ac:dyDescent="0.3">
      <c r="B30"/>
      <c r="C30"/>
      <c r="D30"/>
      <c r="E30"/>
      <c r="F30"/>
    </row>
    <row r="31" spans="2:6" s="12" customFormat="1" ht="14.4" x14ac:dyDescent="0.3">
      <c r="B31"/>
      <c r="C31"/>
      <c r="D31"/>
      <c r="E31"/>
      <c r="F31"/>
    </row>
    <row r="32" spans="2:6" s="12" customFormat="1" ht="14.4" x14ac:dyDescent="0.3">
      <c r="B32" s="44"/>
      <c r="C32" s="44"/>
      <c r="D32" s="44"/>
    </row>
    <row r="33" spans="2:4" s="12" customFormat="1" ht="14.4" x14ac:dyDescent="0.3">
      <c r="B33" s="44"/>
      <c r="C33" s="44"/>
      <c r="D33" s="44"/>
    </row>
    <row r="34" spans="2:4" s="12" customFormat="1" ht="14.4" x14ac:dyDescent="0.3">
      <c r="B34" s="44"/>
      <c r="C34" s="44"/>
      <c r="D34" s="44"/>
    </row>
    <row r="35" spans="2:4" s="12" customFormat="1" ht="14.4" x14ac:dyDescent="0.3">
      <c r="B35" s="44"/>
      <c r="C35" s="44"/>
      <c r="D35" s="44"/>
    </row>
    <row r="36" spans="2:4" s="12" customFormat="1" ht="14.4" x14ac:dyDescent="0.3">
      <c r="B36" s="44"/>
      <c r="C36" s="44"/>
      <c r="D36" s="44"/>
    </row>
    <row r="37" spans="2:4" s="12" customFormat="1" ht="14.4" x14ac:dyDescent="0.3">
      <c r="B37" s="44"/>
      <c r="C37" s="44"/>
      <c r="D37" s="44"/>
    </row>
    <row r="38" spans="2:4" s="12" customFormat="1" x14ac:dyDescent="0.25"/>
    <row r="39" spans="2:4" s="12" customFormat="1" x14ac:dyDescent="0.25"/>
    <row r="40" spans="2:4" s="12" customFormat="1" x14ac:dyDescent="0.25"/>
    <row r="41" spans="2:4" s="12" customFormat="1" x14ac:dyDescent="0.25"/>
    <row r="42" spans="2:4" s="12" customFormat="1" x14ac:dyDescent="0.25"/>
    <row r="43" spans="2:4" s="110" customFormat="1" x14ac:dyDescent="0.25"/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1FE2D92-A695-41AF-9EF3-AA50E41F5C20}">
          <x14:formula1>
            <xm:f>'RMC info'!$A$10:$A$49</xm:f>
          </x14:formula1>
          <xm:sqref>D3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C0BB1-D422-4A9D-AFB7-88590455216E}">
  <sheetPr>
    <tabColor theme="9"/>
  </sheetPr>
  <dimension ref="A1:V70"/>
  <sheetViews>
    <sheetView workbookViewId="0"/>
  </sheetViews>
  <sheetFormatPr defaultRowHeight="14.4" x14ac:dyDescent="0.3"/>
  <cols>
    <col min="2" max="2" width="40.6640625" bestFit="1" customWidth="1"/>
    <col min="16" max="16" width="5.6640625" customWidth="1"/>
    <col min="17" max="17" width="21.88671875" customWidth="1"/>
    <col min="19" max="19" width="5.33203125" customWidth="1"/>
  </cols>
  <sheetData>
    <row r="1" spans="1:22" s="600" customFormat="1" ht="17.399999999999999" x14ac:dyDescent="0.3">
      <c r="A1" s="600" t="s">
        <v>22</v>
      </c>
      <c r="B1" s="600" t="s">
        <v>59</v>
      </c>
    </row>
    <row r="2" spans="1:22" s="12" customFormat="1" ht="13.8" x14ac:dyDescent="0.25"/>
    <row r="3" spans="1:22" s="12" customFormat="1" x14ac:dyDescent="0.3">
      <c r="Q3" s="625"/>
    </row>
    <row r="4" spans="1:22" s="12" customFormat="1" x14ac:dyDescent="0.3">
      <c r="B4" s="44"/>
      <c r="C4" s="44"/>
      <c r="D4" s="44"/>
      <c r="Q4" s="222" t="str">
        <f>'Selectie Benchmark Regio'!D3</f>
        <v>Noord-Oost-Brabant</v>
      </c>
      <c r="R4" s="222" t="str">
        <f>'Selectie Benchmark Regio'!D4</f>
        <v>MC36</v>
      </c>
      <c r="T4" s="14" t="s">
        <v>27</v>
      </c>
      <c r="U4" s="14"/>
      <c r="V4" s="14"/>
    </row>
    <row r="5" spans="1:22" s="12" customFormat="1" x14ac:dyDescent="0.3">
      <c r="B5" s="44"/>
      <c r="C5" s="44"/>
      <c r="D5" s="44"/>
      <c r="P5" s="12">
        <v>1</v>
      </c>
      <c r="Q5" s="43" t="str">
        <f>'II. VSV'!B36</f>
        <v>Achterhoek</v>
      </c>
      <c r="R5" s="12" t="str">
        <f t="shared" ref="R5:R12" si="0">IFERROR(VLOOKUP(Q5,$B$30:$C$69,2,FALSE),"")</f>
        <v>MC13</v>
      </c>
      <c r="T5" s="12" t="s">
        <v>37</v>
      </c>
      <c r="V5" s="17">
        <f>'Selectie Benchmark Regio'!D7</f>
        <v>0.08</v>
      </c>
    </row>
    <row r="6" spans="1:22" s="12" customFormat="1" x14ac:dyDescent="0.3">
      <c r="B6" s="44"/>
      <c r="C6" s="44"/>
      <c r="D6" s="44"/>
      <c r="P6" s="12">
        <v>2</v>
      </c>
      <c r="Q6" s="43" t="str">
        <f>'II. VSV'!B37</f>
        <v>EemenVallei</v>
      </c>
      <c r="R6" s="12" t="str">
        <f t="shared" si="0"/>
        <v>MC16</v>
      </c>
      <c r="T6" s="12" t="s">
        <v>38</v>
      </c>
      <c r="V6" s="17">
        <f>'Selectie Benchmark Regio'!D8</f>
        <v>0.2</v>
      </c>
    </row>
    <row r="7" spans="1:22" s="12" customFormat="1" x14ac:dyDescent="0.3">
      <c r="B7" s="44"/>
      <c r="C7" s="44"/>
      <c r="D7" s="44"/>
      <c r="P7" s="12">
        <v>3</v>
      </c>
      <c r="Q7" s="43" t="str">
        <f>'II. VSV'!B38</f>
        <v>IJssel-Vecht</v>
      </c>
      <c r="R7" s="12" t="str">
        <f t="shared" si="0"/>
        <v>MC10</v>
      </c>
      <c r="T7" s="12" t="s">
        <v>39</v>
      </c>
      <c r="V7" s="17">
        <f>'Selectie Benchmark Regio'!D9</f>
        <v>1</v>
      </c>
    </row>
    <row r="8" spans="1:22" s="12" customFormat="1" x14ac:dyDescent="0.3">
      <c r="B8" s="44"/>
      <c r="C8" s="44"/>
      <c r="D8" s="44"/>
      <c r="P8" s="12">
        <v>4</v>
      </c>
      <c r="Q8" s="43" t="str">
        <f>'II. VSV'!B39</f>
        <v>Noord-Kennemerland</v>
      </c>
      <c r="R8" s="12" t="str">
        <f t="shared" si="0"/>
        <v>MC24</v>
      </c>
    </row>
    <row r="9" spans="1:22" s="12" customFormat="1" x14ac:dyDescent="0.3">
      <c r="B9" s="44"/>
      <c r="C9" s="44"/>
      <c r="D9" s="44"/>
      <c r="P9" s="12">
        <v>5</v>
      </c>
      <c r="Q9" s="43" t="str">
        <f>'II. VSV'!B40</f>
        <v>OosterscheldeRegio</v>
      </c>
      <c r="R9" s="12" t="str">
        <f t="shared" si="0"/>
        <v>MC31</v>
      </c>
    </row>
    <row r="10" spans="1:22" s="12" customFormat="1" x14ac:dyDescent="0.3">
      <c r="B10" s="44"/>
      <c r="C10" s="44"/>
      <c r="D10" s="44"/>
      <c r="P10" s="12">
        <v>6</v>
      </c>
      <c r="Q10" s="43" t="str">
        <f>'II. VSV'!B41</f>
        <v>Zuid-Holland-Oost</v>
      </c>
      <c r="R10" s="12" t="str">
        <f t="shared" si="0"/>
        <v>MC27</v>
      </c>
    </row>
    <row r="11" spans="1:22" s="12" customFormat="1" x14ac:dyDescent="0.3">
      <c r="B11" s="44"/>
      <c r="C11" s="44"/>
      <c r="D11" s="44"/>
      <c r="Q11" s="43" t="str">
        <f>'II. VSV'!B42</f>
        <v/>
      </c>
      <c r="R11" s="12" t="str">
        <f t="shared" si="0"/>
        <v/>
      </c>
    </row>
    <row r="12" spans="1:22" s="12" customFormat="1" x14ac:dyDescent="0.3">
      <c r="B12" s="44"/>
      <c r="C12" s="44"/>
      <c r="D12" s="44"/>
      <c r="Q12" s="43" t="str">
        <f>'II. VSV'!B43</f>
        <v/>
      </c>
      <c r="R12" s="12" t="str">
        <f t="shared" si="0"/>
        <v/>
      </c>
    </row>
    <row r="13" spans="1:22" s="12" customFormat="1" x14ac:dyDescent="0.3">
      <c r="B13" s="44"/>
      <c r="C13" s="44"/>
      <c r="D13" s="44"/>
      <c r="Q13" s="43" t="str">
        <f>'II. VSV'!B44</f>
        <v/>
      </c>
      <c r="R13" s="12" t="str">
        <f t="shared" ref="R13:R18" si="1">IFERROR(VLOOKUP(Q13,$B$30:$C$69,2,FALSE),"")</f>
        <v/>
      </c>
    </row>
    <row r="14" spans="1:22" s="12" customFormat="1" x14ac:dyDescent="0.3">
      <c r="B14" s="44"/>
      <c r="C14" s="44"/>
      <c r="D14" s="44"/>
      <c r="Q14" s="43" t="str">
        <f>'II. VSV'!B45</f>
        <v/>
      </c>
      <c r="R14" s="12" t="str">
        <f t="shared" si="1"/>
        <v/>
      </c>
    </row>
    <row r="15" spans="1:22" s="12" customFormat="1" x14ac:dyDescent="0.3">
      <c r="B15" s="44"/>
      <c r="C15" s="44"/>
      <c r="D15" s="44"/>
      <c r="R15" s="12" t="str">
        <f t="shared" si="1"/>
        <v/>
      </c>
    </row>
    <row r="16" spans="1:22" s="12" customFormat="1" x14ac:dyDescent="0.3">
      <c r="B16" s="44"/>
      <c r="C16" s="44"/>
      <c r="D16" s="44"/>
      <c r="R16" s="12" t="str">
        <f t="shared" si="1"/>
        <v/>
      </c>
    </row>
    <row r="17" spans="2:18" s="12" customFormat="1" x14ac:dyDescent="0.3">
      <c r="B17"/>
      <c r="C17"/>
      <c r="D17"/>
      <c r="R17" s="12" t="str">
        <f t="shared" si="1"/>
        <v/>
      </c>
    </row>
    <row r="18" spans="2:18" s="12" customFormat="1" x14ac:dyDescent="0.3">
      <c r="B18" s="44"/>
      <c r="C18" s="44"/>
      <c r="D18" s="44"/>
      <c r="R18" s="12" t="str">
        <f t="shared" si="1"/>
        <v/>
      </c>
    </row>
    <row r="19" spans="2:18" s="12" customFormat="1" x14ac:dyDescent="0.3">
      <c r="B19" s="44"/>
      <c r="C19" s="44"/>
      <c r="D19" s="44"/>
    </row>
    <row r="20" spans="2:18" s="12" customFormat="1" x14ac:dyDescent="0.3">
      <c r="B20" s="44"/>
      <c r="C20" s="44"/>
      <c r="D20" s="44"/>
    </row>
    <row r="21" spans="2:18" s="12" customFormat="1" ht="13.8" x14ac:dyDescent="0.25"/>
    <row r="22" spans="2:18" s="12" customFormat="1" ht="13.8" x14ac:dyDescent="0.25"/>
    <row r="23" spans="2:18" s="12" customFormat="1" ht="13.8" x14ac:dyDescent="0.25"/>
    <row r="24" spans="2:18" s="12" customFormat="1" ht="13.8" x14ac:dyDescent="0.25"/>
    <row r="25" spans="2:18" s="12" customFormat="1" ht="13.8" x14ac:dyDescent="0.25"/>
    <row r="26" spans="2:18" s="12" customFormat="1" ht="13.8" x14ac:dyDescent="0.25"/>
    <row r="27" spans="2:18" s="12" customFormat="1" ht="13.8" x14ac:dyDescent="0.25"/>
    <row r="28" spans="2:18" s="12" customFormat="1" ht="13.8" x14ac:dyDescent="0.25"/>
    <row r="29" spans="2:18" s="12" customFormat="1" ht="15.6" x14ac:dyDescent="0.3">
      <c r="B29" s="532" t="s">
        <v>60</v>
      </c>
      <c r="C29" s="532"/>
    </row>
    <row r="30" spans="2:18" s="12" customFormat="1" ht="13.8" x14ac:dyDescent="0.25">
      <c r="B30" s="43" t="s">
        <v>61</v>
      </c>
      <c r="C30" s="12" t="s">
        <v>62</v>
      </c>
    </row>
    <row r="31" spans="2:18" s="12" customFormat="1" ht="13.8" x14ac:dyDescent="0.25">
      <c r="B31" s="43" t="s">
        <v>63</v>
      </c>
      <c r="C31" s="12" t="s">
        <v>64</v>
      </c>
    </row>
    <row r="32" spans="2:18" s="12" customFormat="1" ht="13.8" x14ac:dyDescent="0.25">
      <c r="B32" s="43" t="s">
        <v>65</v>
      </c>
      <c r="C32" s="12" t="s">
        <v>66</v>
      </c>
    </row>
    <row r="33" spans="2:3" s="12" customFormat="1" ht="13.8" x14ac:dyDescent="0.25">
      <c r="B33" s="43" t="s">
        <v>67</v>
      </c>
      <c r="C33" s="12" t="s">
        <v>68</v>
      </c>
    </row>
    <row r="34" spans="2:3" s="12" customFormat="1" ht="13.8" x14ac:dyDescent="0.25">
      <c r="B34" s="43" t="s">
        <v>69</v>
      </c>
      <c r="C34" s="12" t="s">
        <v>70</v>
      </c>
    </row>
    <row r="35" spans="2:3" s="12" customFormat="1" ht="13.8" x14ac:dyDescent="0.25">
      <c r="B35" s="43" t="s">
        <v>71</v>
      </c>
      <c r="C35" s="12" t="s">
        <v>72</v>
      </c>
    </row>
    <row r="36" spans="2:3" s="12" customFormat="1" ht="13.8" x14ac:dyDescent="0.25">
      <c r="B36" s="43" t="s">
        <v>73</v>
      </c>
      <c r="C36" s="12" t="s">
        <v>74</v>
      </c>
    </row>
    <row r="37" spans="2:3" s="12" customFormat="1" ht="13.8" x14ac:dyDescent="0.25">
      <c r="B37" s="43" t="s">
        <v>75</v>
      </c>
      <c r="C37" s="12" t="s">
        <v>76</v>
      </c>
    </row>
    <row r="38" spans="2:3" s="12" customFormat="1" ht="13.8" x14ac:dyDescent="0.25">
      <c r="B38" s="43" t="s">
        <v>77</v>
      </c>
      <c r="C38" s="12" t="s">
        <v>78</v>
      </c>
    </row>
    <row r="39" spans="2:3" s="12" customFormat="1" ht="13.8" x14ac:dyDescent="0.25">
      <c r="B39" s="43" t="s">
        <v>54</v>
      </c>
      <c r="C39" s="12" t="s">
        <v>79</v>
      </c>
    </row>
    <row r="40" spans="2:3" s="12" customFormat="1" ht="13.8" x14ac:dyDescent="0.25">
      <c r="B40" s="43" t="s">
        <v>80</v>
      </c>
      <c r="C40" s="12" t="s">
        <v>81</v>
      </c>
    </row>
    <row r="41" spans="2:3" s="12" customFormat="1" ht="13.8" x14ac:dyDescent="0.25">
      <c r="B41" s="43" t="s">
        <v>82</v>
      </c>
      <c r="C41" s="12" t="s">
        <v>83</v>
      </c>
    </row>
    <row r="42" spans="2:3" s="12" customFormat="1" ht="13.8" x14ac:dyDescent="0.25">
      <c r="B42" s="43" t="s">
        <v>52</v>
      </c>
      <c r="C42" s="12" t="s">
        <v>84</v>
      </c>
    </row>
    <row r="43" spans="2:3" s="12" customFormat="1" ht="13.8" x14ac:dyDescent="0.25">
      <c r="B43" s="43" t="s">
        <v>85</v>
      </c>
      <c r="C43" s="12" t="s">
        <v>86</v>
      </c>
    </row>
    <row r="44" spans="2:3" s="12" customFormat="1" ht="13.8" x14ac:dyDescent="0.25">
      <c r="B44" s="43" t="s">
        <v>53</v>
      </c>
      <c r="C44" s="12" t="s">
        <v>87</v>
      </c>
    </row>
    <row r="45" spans="2:3" s="12" customFormat="1" ht="13.8" x14ac:dyDescent="0.25">
      <c r="B45" s="43" t="s">
        <v>88</v>
      </c>
      <c r="C45" s="12" t="s">
        <v>89</v>
      </c>
    </row>
    <row r="46" spans="2:3" s="12" customFormat="1" ht="13.8" x14ac:dyDescent="0.25">
      <c r="B46" s="43" t="s">
        <v>90</v>
      </c>
      <c r="C46" s="12" t="s">
        <v>91</v>
      </c>
    </row>
    <row r="47" spans="2:3" s="12" customFormat="1" ht="13.8" x14ac:dyDescent="0.25">
      <c r="B47" s="43" t="s">
        <v>92</v>
      </c>
      <c r="C47" s="12" t="s">
        <v>93</v>
      </c>
    </row>
    <row r="48" spans="2:3" s="12" customFormat="1" ht="13.8" x14ac:dyDescent="0.25">
      <c r="B48" s="43" t="s">
        <v>94</v>
      </c>
      <c r="C48" s="12" t="s">
        <v>95</v>
      </c>
    </row>
    <row r="49" spans="2:3" s="12" customFormat="1" ht="13.8" x14ac:dyDescent="0.25">
      <c r="B49" s="43" t="s">
        <v>96</v>
      </c>
      <c r="C49" s="12" t="s">
        <v>97</v>
      </c>
    </row>
    <row r="50" spans="2:3" s="12" customFormat="1" ht="13.8" x14ac:dyDescent="0.25">
      <c r="B50" s="43" t="s">
        <v>98</v>
      </c>
      <c r="C50" s="12" t="s">
        <v>99</v>
      </c>
    </row>
    <row r="51" spans="2:3" s="12" customFormat="1" ht="13.8" x14ac:dyDescent="0.25">
      <c r="B51" s="43" t="s">
        <v>100</v>
      </c>
      <c r="C51" s="12" t="s">
        <v>101</v>
      </c>
    </row>
    <row r="52" spans="2:3" s="12" customFormat="1" ht="13.8" x14ac:dyDescent="0.25">
      <c r="B52" s="43" t="s">
        <v>55</v>
      </c>
      <c r="C52" s="12" t="s">
        <v>102</v>
      </c>
    </row>
    <row r="53" spans="2:3" s="12" customFormat="1" ht="13.8" x14ac:dyDescent="0.25">
      <c r="B53" s="43" t="s">
        <v>103</v>
      </c>
      <c r="C53" s="12" t="s">
        <v>104</v>
      </c>
    </row>
    <row r="54" spans="2:3" s="12" customFormat="1" ht="13.8" x14ac:dyDescent="0.25">
      <c r="B54" s="43" t="s">
        <v>105</v>
      </c>
      <c r="C54" s="12" t="s">
        <v>106</v>
      </c>
    </row>
    <row r="55" spans="2:3" s="12" customFormat="1" ht="13.8" x14ac:dyDescent="0.25">
      <c r="B55" s="43" t="s">
        <v>57</v>
      </c>
      <c r="C55" s="12" t="s">
        <v>107</v>
      </c>
    </row>
    <row r="56" spans="2:3" s="12" customFormat="1" ht="13.8" x14ac:dyDescent="0.25">
      <c r="B56" s="43" t="s">
        <v>108</v>
      </c>
      <c r="C56" s="12" t="s">
        <v>109</v>
      </c>
    </row>
    <row r="57" spans="2:3" s="12" customFormat="1" ht="13.8" x14ac:dyDescent="0.25">
      <c r="B57" s="43" t="s">
        <v>110</v>
      </c>
      <c r="C57" s="12" t="s">
        <v>111</v>
      </c>
    </row>
    <row r="58" spans="2:3" s="12" customFormat="1" ht="13.8" x14ac:dyDescent="0.25">
      <c r="B58" s="43" t="s">
        <v>112</v>
      </c>
      <c r="C58" s="12" t="s">
        <v>113</v>
      </c>
    </row>
    <row r="59" spans="2:3" s="12" customFormat="1" ht="13.8" x14ac:dyDescent="0.25">
      <c r="B59" s="43" t="s">
        <v>56</v>
      </c>
      <c r="C59" s="12" t="s">
        <v>114</v>
      </c>
    </row>
    <row r="60" spans="2:3" s="12" customFormat="1" ht="13.8" x14ac:dyDescent="0.25">
      <c r="B60" s="43" t="s">
        <v>115</v>
      </c>
      <c r="C60" s="12" t="s">
        <v>116</v>
      </c>
    </row>
    <row r="61" spans="2:3" s="12" customFormat="1" ht="13.8" x14ac:dyDescent="0.25">
      <c r="B61" s="43" t="s">
        <v>117</v>
      </c>
      <c r="C61" s="12" t="s">
        <v>118</v>
      </c>
    </row>
    <row r="62" spans="2:3" s="12" customFormat="1" ht="13.8" x14ac:dyDescent="0.25">
      <c r="B62" s="43" t="s">
        <v>119</v>
      </c>
      <c r="C62" s="12" t="s">
        <v>120</v>
      </c>
    </row>
    <row r="63" spans="2:3" s="12" customFormat="1" ht="13.8" x14ac:dyDescent="0.25">
      <c r="B63" s="43" t="s">
        <v>121</v>
      </c>
      <c r="C63" s="12" t="s">
        <v>122</v>
      </c>
    </row>
    <row r="64" spans="2:3" s="12" customFormat="1" ht="13.8" x14ac:dyDescent="0.25">
      <c r="B64" s="43" t="s">
        <v>25</v>
      </c>
      <c r="C64" s="12" t="s">
        <v>123</v>
      </c>
    </row>
    <row r="65" spans="2:3" s="12" customFormat="1" ht="13.8" x14ac:dyDescent="0.25">
      <c r="B65" s="43" t="s">
        <v>124</v>
      </c>
      <c r="C65" s="12" t="s">
        <v>125</v>
      </c>
    </row>
    <row r="66" spans="2:3" s="12" customFormat="1" ht="13.8" x14ac:dyDescent="0.25">
      <c r="B66" s="43" t="s">
        <v>126</v>
      </c>
      <c r="C66" s="12" t="s">
        <v>127</v>
      </c>
    </row>
    <row r="67" spans="2:3" s="12" customFormat="1" ht="13.8" x14ac:dyDescent="0.25">
      <c r="B67" s="43" t="s">
        <v>128</v>
      </c>
      <c r="C67" s="12" t="s">
        <v>129</v>
      </c>
    </row>
    <row r="68" spans="2:3" s="12" customFormat="1" ht="13.8" x14ac:dyDescent="0.25">
      <c r="B68" s="43" t="s">
        <v>130</v>
      </c>
      <c r="C68" s="12" t="s">
        <v>131</v>
      </c>
    </row>
    <row r="69" spans="2:3" s="12" customFormat="1" ht="13.8" x14ac:dyDescent="0.25">
      <c r="B69" s="43" t="s">
        <v>132</v>
      </c>
      <c r="C69" s="12" t="s">
        <v>133</v>
      </c>
    </row>
    <row r="70" spans="2:3" s="12" customFormat="1" ht="13.8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6D3DD-099B-442B-B2DE-439ADEDADD8F}">
  <sheetPr>
    <tabColor theme="4"/>
  </sheetPr>
  <dimension ref="A1:Q62"/>
  <sheetViews>
    <sheetView zoomScale="120" zoomScaleNormal="120" workbookViewId="0">
      <selection activeCell="G15" sqref="G15:G16"/>
    </sheetView>
  </sheetViews>
  <sheetFormatPr defaultColWidth="8.88671875" defaultRowHeight="13.8" x14ac:dyDescent="0.25"/>
  <cols>
    <col min="1" max="1" width="5.6640625" style="1" customWidth="1"/>
    <col min="2" max="2" width="16" style="1" bestFit="1" customWidth="1"/>
    <col min="3" max="3" width="27.109375" style="1" bestFit="1" customWidth="1"/>
    <col min="4" max="4" width="33" style="1" bestFit="1" customWidth="1"/>
    <col min="5" max="5" width="30.88671875" style="1" bestFit="1" customWidth="1"/>
    <col min="6" max="6" width="26.33203125" style="1" bestFit="1" customWidth="1"/>
    <col min="7" max="7" width="29.6640625" style="1" bestFit="1" customWidth="1"/>
    <col min="8" max="8" width="10" style="1" bestFit="1" customWidth="1"/>
    <col min="9" max="9" width="14.109375" style="1" customWidth="1"/>
    <col min="10" max="10" width="14.33203125" style="1" customWidth="1"/>
    <col min="11" max="11" width="13" style="1" customWidth="1"/>
    <col min="12" max="12" width="8.88671875" style="1"/>
    <col min="13" max="13" width="12.6640625" style="1" customWidth="1"/>
    <col min="14" max="14" width="34.5546875" style="1" bestFit="1" customWidth="1"/>
    <col min="15" max="15" width="35.109375" style="1" bestFit="1" customWidth="1"/>
    <col min="16" max="16" width="22.33203125" style="1" bestFit="1" customWidth="1"/>
    <col min="17" max="17" width="22.6640625" style="1" bestFit="1" customWidth="1"/>
    <col min="18" max="16384" width="8.88671875" style="1"/>
  </cols>
  <sheetData>
    <row r="1" spans="1:17" s="11" customFormat="1" ht="15.6" x14ac:dyDescent="0.3">
      <c r="A1" s="11" t="s">
        <v>22</v>
      </c>
      <c r="B1" s="11" t="s">
        <v>134</v>
      </c>
    </row>
    <row r="2" spans="1:17" s="12" customFormat="1" ht="14.4" thickBot="1" x14ac:dyDescent="0.3"/>
    <row r="3" spans="1:17" s="12" customFormat="1" ht="14.4" thickBot="1" x14ac:dyDescent="0.3">
      <c r="B3" s="12" t="s">
        <v>135</v>
      </c>
      <c r="D3" s="21" t="s">
        <v>136</v>
      </c>
    </row>
    <row r="4" spans="1:17" s="12" customFormat="1" x14ac:dyDescent="0.25">
      <c r="D4" s="111"/>
      <c r="O4" s="43"/>
      <c r="Q4" s="110"/>
    </row>
    <row r="5" spans="1:17" s="12" customFormat="1" x14ac:dyDescent="0.25"/>
    <row r="6" spans="1:17" s="12" customFormat="1" x14ac:dyDescent="0.25">
      <c r="B6" s="14" t="s">
        <v>27</v>
      </c>
      <c r="C6" s="15"/>
      <c r="D6" s="16" t="s">
        <v>28</v>
      </c>
      <c r="E6" s="16" t="s">
        <v>29</v>
      </c>
      <c r="F6" s="16" t="s">
        <v>30</v>
      </c>
      <c r="G6" s="16" t="s">
        <v>31</v>
      </c>
      <c r="H6" s="16" t="s">
        <v>32</v>
      </c>
      <c r="J6" s="13" t="str">
        <f>D3</f>
        <v>'s-Hertogenbosch</v>
      </c>
      <c r="K6" s="36" t="s">
        <v>34</v>
      </c>
      <c r="P6" s="1"/>
      <c r="Q6" s="1"/>
    </row>
    <row r="7" spans="1:17" s="12" customFormat="1" ht="14.4" x14ac:dyDescent="0.3">
      <c r="A7" s="12">
        <v>1</v>
      </c>
      <c r="B7" s="12" t="s">
        <v>37</v>
      </c>
      <c r="D7" s="17">
        <v>0.03</v>
      </c>
      <c r="E7" s="18">
        <f>'gemeenten info'!O7</f>
        <v>21</v>
      </c>
      <c r="F7" s="25">
        <f>MIN('gemeenten info'!$F$9:$F$350)</f>
        <v>1.7000000000000001E-2</v>
      </c>
      <c r="G7" s="25">
        <f>MAX('gemeenten info'!$F$9:$F$350)</f>
        <v>0.17600000000000002</v>
      </c>
      <c r="H7" s="18">
        <f>SUM('gemeenten info'!G9:G350)</f>
        <v>22</v>
      </c>
      <c r="J7" s="38">
        <f>'gemeenten info'!F3</f>
        <v>9.8000000000000004E-2</v>
      </c>
      <c r="K7" s="40">
        <f>'gemeenten info'!F4</f>
        <v>9.862499999999999E-2</v>
      </c>
      <c r="P7" s="1"/>
      <c r="Q7" s="1"/>
    </row>
    <row r="8" spans="1:17" s="12" customFormat="1" ht="14.4" x14ac:dyDescent="0.3">
      <c r="A8" s="12">
        <v>2</v>
      </c>
      <c r="B8" s="12" t="s">
        <v>38</v>
      </c>
      <c r="D8" s="17">
        <v>0.1</v>
      </c>
      <c r="E8" s="18">
        <f>'gemeenten info'!P7</f>
        <v>9</v>
      </c>
      <c r="F8" s="25">
        <v>0</v>
      </c>
      <c r="G8" s="25">
        <v>1</v>
      </c>
      <c r="H8" s="18">
        <f>SUM('gemeenten info'!K9:K350)</f>
        <v>80</v>
      </c>
      <c r="J8" s="38">
        <f>'gemeenten info'!J3</f>
        <v>0.21046337817638266</v>
      </c>
      <c r="K8" s="40">
        <f>'gemeenten info'!J4</f>
        <v>0.17727952167414049</v>
      </c>
    </row>
    <row r="9" spans="1:17" s="12" customFormat="1" ht="14.4" x14ac:dyDescent="0.3">
      <c r="A9" s="42">
        <v>3</v>
      </c>
      <c r="B9" s="12" t="s">
        <v>39</v>
      </c>
      <c r="D9" s="17">
        <v>0.27</v>
      </c>
      <c r="E9" s="18">
        <f>'gemeenten info'!Q7</f>
        <v>8</v>
      </c>
      <c r="F9" s="25">
        <f>MIN('gemeenten info'!$M$9:$M$350)</f>
        <v>3.7273695420660278E-3</v>
      </c>
      <c r="G9" s="25">
        <f>MAX('gemeenten info'!$M$9:$M$350)</f>
        <v>0.66563082660037287</v>
      </c>
      <c r="H9" s="18">
        <f>SUM('gemeenten info'!N9:N350)</f>
        <v>162</v>
      </c>
      <c r="J9" s="38">
        <f>'RMC info'!I3</f>
        <v>0.25397213478262348</v>
      </c>
      <c r="K9" s="40">
        <f>'gemeenten info'!M4</f>
        <v>0.30017617068805258</v>
      </c>
    </row>
    <row r="10" spans="1:17" s="12" customFormat="1" ht="14.4" x14ac:dyDescent="0.3">
      <c r="A10" s="42"/>
      <c r="E10" s="18"/>
      <c r="F10" s="30"/>
      <c r="G10" s="30"/>
      <c r="H10" s="18"/>
      <c r="J10" s="39">
        <f>'RMC info'!K3</f>
        <v>11</v>
      </c>
      <c r="K10" s="41">
        <f>'RMC info'!K4</f>
        <v>9</v>
      </c>
    </row>
    <row r="11" spans="1:17" s="12" customFormat="1" x14ac:dyDescent="0.25"/>
    <row r="12" spans="1:17" s="14" customFormat="1" x14ac:dyDescent="0.25">
      <c r="A12" s="14" t="s">
        <v>22</v>
      </c>
      <c r="B12" s="14" t="s">
        <v>41</v>
      </c>
    </row>
    <row r="13" spans="1:17" s="12" customFormat="1" x14ac:dyDescent="0.25"/>
    <row r="14" spans="1:17" s="12" customFormat="1" x14ac:dyDescent="0.25">
      <c r="C14" s="276" t="s">
        <v>42</v>
      </c>
      <c r="D14" s="276" t="s">
        <v>43</v>
      </c>
      <c r="E14" s="276" t="s">
        <v>44</v>
      </c>
      <c r="F14" s="276" t="s">
        <v>137</v>
      </c>
      <c r="G14" s="276" t="s">
        <v>45</v>
      </c>
    </row>
    <row r="15" spans="1:17" s="12" customFormat="1" ht="14.4" thickBot="1" x14ac:dyDescent="0.3">
      <c r="B15" s="12" t="str">
        <f>D3</f>
        <v>'s-Hertogenbosch</v>
      </c>
      <c r="C15" s="277">
        <f>J7</f>
        <v>9.8000000000000004E-2</v>
      </c>
      <c r="D15" s="226">
        <f>J8</f>
        <v>0.21046337817638266</v>
      </c>
      <c r="E15" s="226">
        <f>'gemeenten info'!M3</f>
        <v>0.24991261796574624</v>
      </c>
      <c r="F15" s="227">
        <f>'gemeenten info'!E3</f>
        <v>71500</v>
      </c>
      <c r="G15" s="265">
        <f>'gemeenten info'!Z3</f>
        <v>2.5075414781297135E-2</v>
      </c>
    </row>
    <row r="16" spans="1:17" s="12" customFormat="1" ht="14.4" thickBot="1" x14ac:dyDescent="0.3">
      <c r="B16" s="12" t="s">
        <v>46</v>
      </c>
      <c r="C16" s="278">
        <f>IFERROR('gemeenten info'!F4,"")</f>
        <v>9.862499999999999E-2</v>
      </c>
      <c r="D16" s="592">
        <f>'gemeenten info'!J4</f>
        <v>0.17727952167414049</v>
      </c>
      <c r="E16" s="592">
        <f>'gemeenten info'!M4</f>
        <v>0.30017617068805258</v>
      </c>
      <c r="F16" s="593">
        <f>'gemeenten info'!E4</f>
        <v>41862.5</v>
      </c>
      <c r="G16" s="595">
        <f>'gemeenten info'!Z4</f>
        <v>2.4800859497862232E-2</v>
      </c>
    </row>
    <row r="17" spans="2:7" s="12" customFormat="1" x14ac:dyDescent="0.25">
      <c r="F17" s="18"/>
    </row>
    <row r="18" spans="2:7" s="12" customFormat="1" x14ac:dyDescent="0.25">
      <c r="F18" s="18"/>
    </row>
    <row r="19" spans="2:7" s="12" customFormat="1" x14ac:dyDescent="0.25">
      <c r="B19" s="596" t="s">
        <v>138</v>
      </c>
      <c r="C19" s="6">
        <v>1</v>
      </c>
    </row>
    <row r="20" spans="2:7" s="12" customFormat="1" x14ac:dyDescent="0.25">
      <c r="C20" s="43"/>
    </row>
    <row r="21" spans="2:7" s="12" customFormat="1" ht="14.4" x14ac:dyDescent="0.3">
      <c r="B21" s="596" t="s">
        <v>47</v>
      </c>
      <c r="C21" s="1" t="s">
        <v>48</v>
      </c>
      <c r="D21" s="1" t="s">
        <v>139</v>
      </c>
      <c r="E21" s="1" t="s">
        <v>140</v>
      </c>
      <c r="F21" s="598" t="s">
        <v>141</v>
      </c>
      <c r="G21"/>
    </row>
    <row r="22" spans="2:7" s="12" customFormat="1" ht="14.4" x14ac:dyDescent="0.3">
      <c r="B22" s="6" t="s">
        <v>142</v>
      </c>
      <c r="C22" s="264">
        <v>9.8000000000000004E-2</v>
      </c>
      <c r="D22" s="597">
        <v>0.14678624813153962</v>
      </c>
      <c r="E22" s="597">
        <v>0.38680659670164919</v>
      </c>
      <c r="F22" s="598">
        <v>51600</v>
      </c>
      <c r="G22"/>
    </row>
    <row r="23" spans="2:7" s="12" customFormat="1" ht="14.4" x14ac:dyDescent="0.3">
      <c r="B23" s="6" t="s">
        <v>143</v>
      </c>
      <c r="C23" s="264">
        <v>0.10099999999999999</v>
      </c>
      <c r="D23" s="597">
        <v>0.12257100149476831</v>
      </c>
      <c r="E23" s="597">
        <v>0.36674528301886794</v>
      </c>
      <c r="F23" s="598">
        <v>31100</v>
      </c>
      <c r="G23"/>
    </row>
    <row r="24" spans="2:7" s="12" customFormat="1" ht="14.4" x14ac:dyDescent="0.3">
      <c r="B24" s="6" t="s">
        <v>144</v>
      </c>
      <c r="C24" s="264">
        <v>0.10199999999999999</v>
      </c>
      <c r="D24" s="597">
        <v>0.12361733931240658</v>
      </c>
      <c r="E24" s="597">
        <v>9.6284329563812596E-2</v>
      </c>
      <c r="F24" s="598">
        <v>29800</v>
      </c>
      <c r="G24"/>
    </row>
    <row r="25" spans="2:7" s="12" customFormat="1" ht="14.4" x14ac:dyDescent="0.3">
      <c r="B25" s="6" t="s">
        <v>145</v>
      </c>
      <c r="C25" s="264">
        <v>9.8000000000000004E-2</v>
      </c>
      <c r="D25" s="597">
        <v>0.2162929745889387</v>
      </c>
      <c r="E25" s="597">
        <v>0.2665589660743134</v>
      </c>
      <c r="F25" s="598">
        <v>82500</v>
      </c>
      <c r="G25"/>
    </row>
    <row r="26" spans="2:7" s="12" customFormat="1" ht="14.4" x14ac:dyDescent="0.3">
      <c r="B26" s="6" t="s">
        <v>146</v>
      </c>
      <c r="C26" s="264">
        <v>9.5000000000000001E-2</v>
      </c>
      <c r="D26" s="597">
        <v>0.29760837070254109</v>
      </c>
      <c r="E26" s="597">
        <v>0.37727272727272726</v>
      </c>
      <c r="F26" s="598">
        <v>41500</v>
      </c>
      <c r="G26"/>
    </row>
    <row r="27" spans="2:7" s="12" customFormat="1" ht="14.4" x14ac:dyDescent="0.3">
      <c r="B27" s="6" t="s">
        <v>147</v>
      </c>
      <c r="C27" s="264">
        <v>9.4E-2</v>
      </c>
      <c r="D27" s="597">
        <v>0.14872944693572496</v>
      </c>
      <c r="E27" s="597">
        <v>0.41856060606060608</v>
      </c>
      <c r="F27" s="598">
        <v>22100</v>
      </c>
      <c r="G27"/>
    </row>
    <row r="28" spans="2:7" s="12" customFormat="1" ht="14.4" x14ac:dyDescent="0.3">
      <c r="B28" s="6" t="s">
        <v>148</v>
      </c>
      <c r="C28" s="264">
        <v>9.9000000000000005E-2</v>
      </c>
      <c r="D28" s="597">
        <v>0.18938714499252615</v>
      </c>
      <c r="E28" s="597">
        <v>0.17818889970788704</v>
      </c>
      <c r="F28" s="598">
        <v>18300</v>
      </c>
      <c r="G28"/>
    </row>
    <row r="29" spans="2:7" s="12" customFormat="1" ht="14.4" x14ac:dyDescent="0.3">
      <c r="B29" s="6" t="s">
        <v>149</v>
      </c>
      <c r="C29" s="264">
        <v>0.10199999999999999</v>
      </c>
      <c r="D29" s="597">
        <v>0.17324364723467864</v>
      </c>
      <c r="E29" s="597">
        <v>0.31099195710455763</v>
      </c>
      <c r="F29" s="598">
        <v>58000</v>
      </c>
      <c r="G29"/>
    </row>
    <row r="30" spans="2:7" s="12" customFormat="1" ht="14.4" x14ac:dyDescent="0.3">
      <c r="B30" s="6" t="s">
        <v>58</v>
      </c>
      <c r="C30" s="264">
        <v>9.862499999999999E-2</v>
      </c>
      <c r="D30" s="597">
        <v>0.17727952167414049</v>
      </c>
      <c r="E30" s="597">
        <v>0.30017617068805258</v>
      </c>
      <c r="F30" s="598">
        <v>41862.5</v>
      </c>
      <c r="G30"/>
    </row>
    <row r="31" spans="2:7" s="12" customFormat="1" ht="14.4" x14ac:dyDescent="0.3">
      <c r="B31"/>
      <c r="C31"/>
      <c r="D31"/>
      <c r="E31"/>
      <c r="F31"/>
      <c r="G31"/>
    </row>
    <row r="32" spans="2:7" s="12" customFormat="1" ht="14.4" x14ac:dyDescent="0.3">
      <c r="B32"/>
      <c r="C32"/>
      <c r="D32"/>
      <c r="E32"/>
      <c r="F32"/>
      <c r="G32"/>
    </row>
    <row r="33" spans="2:7" s="12" customFormat="1" ht="14.4" x14ac:dyDescent="0.3">
      <c r="B33"/>
      <c r="C33"/>
      <c r="D33"/>
      <c r="E33"/>
      <c r="F33"/>
      <c r="G33"/>
    </row>
    <row r="34" spans="2:7" s="12" customFormat="1" x14ac:dyDescent="0.25">
      <c r="B34" s="43"/>
      <c r="C34" s="66"/>
      <c r="D34" s="66"/>
      <c r="E34" s="253"/>
    </row>
    <row r="35" spans="2:7" s="12" customFormat="1" x14ac:dyDescent="0.25">
      <c r="B35" s="43"/>
      <c r="C35" s="66"/>
      <c r="D35" s="66"/>
      <c r="E35" s="253"/>
    </row>
    <row r="36" spans="2:7" s="12" customFormat="1" x14ac:dyDescent="0.25">
      <c r="B36" s="43"/>
      <c r="C36" s="66"/>
      <c r="D36" s="66"/>
      <c r="E36" s="253"/>
    </row>
    <row r="37" spans="2:7" s="12" customFormat="1" x14ac:dyDescent="0.25">
      <c r="B37" s="43"/>
      <c r="C37" s="66"/>
      <c r="D37" s="66"/>
      <c r="E37" s="253"/>
    </row>
    <row r="38" spans="2:7" s="12" customFormat="1" x14ac:dyDescent="0.25">
      <c r="E38" s="253"/>
    </row>
    <row r="39" spans="2:7" s="12" customFormat="1" x14ac:dyDescent="0.25">
      <c r="E39" s="253"/>
    </row>
    <row r="40" spans="2:7" s="12" customFormat="1" x14ac:dyDescent="0.25">
      <c r="B40" s="272"/>
      <c r="C40" s="273"/>
      <c r="D40" s="273"/>
      <c r="E40" s="253"/>
    </row>
    <row r="41" spans="2:7" s="12" customFormat="1" x14ac:dyDescent="0.25"/>
    <row r="42" spans="2:7" s="12" customFormat="1" x14ac:dyDescent="0.25"/>
    <row r="43" spans="2:7" s="110" customFormat="1" x14ac:dyDescent="0.25"/>
    <row r="44" spans="2:7" s="12" customFormat="1" x14ac:dyDescent="0.25"/>
    <row r="45" spans="2:7" s="12" customFormat="1" x14ac:dyDescent="0.25"/>
    <row r="46" spans="2:7" s="12" customFormat="1" x14ac:dyDescent="0.25"/>
    <row r="47" spans="2:7" s="12" customFormat="1" x14ac:dyDescent="0.25"/>
    <row r="48" spans="2:7" s="12" customFormat="1" x14ac:dyDescent="0.25"/>
    <row r="49" spans="2:4" s="12" customFormat="1" x14ac:dyDescent="0.25"/>
    <row r="50" spans="2:4" s="12" customFormat="1" x14ac:dyDescent="0.25"/>
    <row r="51" spans="2:4" s="12" customFormat="1" x14ac:dyDescent="0.25"/>
    <row r="52" spans="2:4" s="12" customFormat="1" x14ac:dyDescent="0.25"/>
    <row r="53" spans="2:4" s="12" customFormat="1" x14ac:dyDescent="0.25"/>
    <row r="54" spans="2:4" s="12" customFormat="1" x14ac:dyDescent="0.25"/>
    <row r="55" spans="2:4" s="12" customFormat="1" x14ac:dyDescent="0.25"/>
    <row r="56" spans="2:4" s="12" customFormat="1" x14ac:dyDescent="0.25"/>
    <row r="57" spans="2:4" s="12" customFormat="1" x14ac:dyDescent="0.25"/>
    <row r="58" spans="2:4" s="12" customFormat="1" x14ac:dyDescent="0.25">
      <c r="B58" s="1"/>
      <c r="C58" s="1"/>
      <c r="D58" s="1"/>
    </row>
    <row r="59" spans="2:4" s="12" customFormat="1" x14ac:dyDescent="0.25"/>
    <row r="60" spans="2:4" s="12" customFormat="1" x14ac:dyDescent="0.25"/>
    <row r="61" spans="2:4" s="12" customFormat="1" x14ac:dyDescent="0.25"/>
    <row r="62" spans="2:4" s="12" customFormat="1" x14ac:dyDescent="0.25"/>
  </sheetData>
  <pageMargins left="0.7" right="0.7" top="0.75" bottom="0.75" header="0.3" footer="0.3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426DDD8-408E-45DF-9B70-84F10B136CCA}">
          <x14:formula1>
            <xm:f>'gemeenten info'!$A$9:$A$350</xm:f>
          </x14:formula1>
          <xm:sqref>D3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DE142-992E-44E4-9627-6C9D3E84706B}">
  <sheetPr>
    <tabColor theme="4"/>
  </sheetPr>
  <dimension ref="A1:Y371"/>
  <sheetViews>
    <sheetView workbookViewId="0"/>
  </sheetViews>
  <sheetFormatPr defaultRowHeight="14.4" x14ac:dyDescent="0.3"/>
  <cols>
    <col min="2" max="2" width="40.6640625" bestFit="1" customWidth="1"/>
    <col min="15" max="15" width="4.33203125" customWidth="1"/>
    <col min="16" max="16" width="19.6640625" customWidth="1"/>
    <col min="17" max="17" width="4.33203125" customWidth="1"/>
    <col min="18" max="18" width="19.33203125" customWidth="1"/>
    <col min="19" max="20" width="8.88671875" customWidth="1"/>
    <col min="21" max="21" width="12" customWidth="1"/>
  </cols>
  <sheetData>
    <row r="1" spans="1:25" s="600" customFormat="1" ht="17.399999999999999" x14ac:dyDescent="0.3">
      <c r="A1" s="600" t="s">
        <v>22</v>
      </c>
      <c r="B1" s="600" t="s">
        <v>59</v>
      </c>
    </row>
    <row r="2" spans="1:25" s="12" customFormat="1" x14ac:dyDescent="0.3">
      <c r="P2" s="625"/>
    </row>
    <row r="3" spans="1:25" s="12" customFormat="1" ht="13.8" x14ac:dyDescent="0.25">
      <c r="P3" s="577"/>
      <c r="Q3" s="577" t="s">
        <v>150</v>
      </c>
      <c r="R3" s="577" t="s">
        <v>151</v>
      </c>
      <c r="S3" s="577" t="s">
        <v>152</v>
      </c>
      <c r="T3" s="577" t="s">
        <v>153</v>
      </c>
      <c r="U3" s="577" t="s">
        <v>154</v>
      </c>
      <c r="W3" s="14" t="s">
        <v>27</v>
      </c>
      <c r="X3" s="15"/>
      <c r="Y3" s="16" t="s">
        <v>28</v>
      </c>
    </row>
    <row r="4" spans="1:25" s="12" customFormat="1" x14ac:dyDescent="0.3">
      <c r="B4" s="44"/>
      <c r="C4" s="44"/>
      <c r="D4" s="44"/>
      <c r="P4" s="13" t="str">
        <f>'Selectie Benchmark Gemeenten'!D3</f>
        <v>'s-Hertogenbosch</v>
      </c>
      <c r="Q4" s="12">
        <f>IFERROR(VLOOKUP(P4,$B$30:$C$371,2,FALSE),"")</f>
        <v>128</v>
      </c>
      <c r="R4" s="620" t="str">
        <f>VLOOKUP(Q4,$A$30:$B$371,2,FALSE)</f>
        <v>'s-Hertogenbosch</v>
      </c>
      <c r="S4" s="621">
        <f>VLOOKUP(R4,'[2]gemeenten info'!$A$9:$M$350,13,FALSE)</f>
        <v>0.24991261796574624</v>
      </c>
      <c r="T4" s="368">
        <f>VLOOKUP(R4,'[2]gemeenten info'!$A$9:$M$350,6,FALSE)</f>
        <v>9.8000000000000004E-2</v>
      </c>
      <c r="U4" s="19">
        <f>VLOOKUP(R4,'[2]gemeenten info'!$A$9:$M$350,10,FALSE)</f>
        <v>0.21046337817638266</v>
      </c>
      <c r="W4" s="12" t="s">
        <v>37</v>
      </c>
      <c r="Y4" s="17">
        <f>'Selectie Benchmark Gemeenten'!D7</f>
        <v>0.03</v>
      </c>
    </row>
    <row r="5" spans="1:25" s="12" customFormat="1" x14ac:dyDescent="0.3">
      <c r="B5" s="44"/>
      <c r="C5" s="44"/>
      <c r="D5" s="44"/>
      <c r="O5" s="12">
        <v>1</v>
      </c>
      <c r="P5" s="43" t="str">
        <f>'II. VSV'!B75</f>
        <v>Alkmaar</v>
      </c>
      <c r="Q5" s="12">
        <f t="shared" ref="Q5:Q14" si="0">IFERROR(VLOOKUP(P5,$B$30:$C$371,2,FALSE),"")</f>
        <v>7</v>
      </c>
      <c r="R5" s="43" t="str">
        <f>VLOOKUP(Q5,$A$30:$B$371,2,FALSE)</f>
        <v>Alkmaar</v>
      </c>
      <c r="S5" s="19">
        <f>VLOOKUP(R5,'[2]gemeenten info'!$A$9:$M$350,13,FALSE)</f>
        <v>0.38680659670164919</v>
      </c>
      <c r="T5" s="303">
        <f>VLOOKUP(R5,'[2]gemeenten info'!$A$9:$M$350,6,FALSE)</f>
        <v>9.8000000000000004E-2</v>
      </c>
      <c r="U5" s="19">
        <f>VLOOKUP(R5,'[2]gemeenten info'!$A$9:$M$350,10,FALSE)</f>
        <v>0.14678624813153962</v>
      </c>
      <c r="W5" s="12" t="s">
        <v>38</v>
      </c>
      <c r="Y5" s="17">
        <f>'Selectie Benchmark Gemeenten'!D8</f>
        <v>0.1</v>
      </c>
    </row>
    <row r="6" spans="1:25" s="12" customFormat="1" x14ac:dyDescent="0.3">
      <c r="B6" s="44"/>
      <c r="C6" s="44"/>
      <c r="D6" s="44"/>
      <c r="O6" s="12">
        <v>2</v>
      </c>
      <c r="P6" s="43" t="str">
        <f>'II. VSV'!B76</f>
        <v>Assen</v>
      </c>
      <c r="Q6" s="12">
        <f t="shared" si="0"/>
        <v>19</v>
      </c>
      <c r="R6" s="43" t="str">
        <f t="shared" ref="R6:R9" si="1">VLOOKUP(Q6,$A$30:$B$371,2,FALSE)</f>
        <v>Assen</v>
      </c>
      <c r="S6" s="19">
        <f>VLOOKUP(R6,'[2]gemeenten info'!$A$9:$M$350,13,FALSE)</f>
        <v>0.36674528301886794</v>
      </c>
      <c r="T6" s="303">
        <f>VLOOKUP(R6,'[2]gemeenten info'!$A$9:$M$350,6,FALSE)</f>
        <v>0.10099999999999999</v>
      </c>
      <c r="U6" s="19">
        <f>VLOOKUP(R6,'[2]gemeenten info'!$A$9:$M$350,10,FALSE)</f>
        <v>0.12257100149476831</v>
      </c>
      <c r="W6" s="12" t="s">
        <v>39</v>
      </c>
      <c r="Y6" s="17">
        <f>'Selectie Benchmark Gemeenten'!D9</f>
        <v>0.27</v>
      </c>
    </row>
    <row r="7" spans="1:25" s="12" customFormat="1" x14ac:dyDescent="0.3">
      <c r="B7" s="44"/>
      <c r="C7" s="44"/>
      <c r="D7" s="44"/>
      <c r="O7" s="12">
        <v>3</v>
      </c>
      <c r="P7" s="43" t="str">
        <f>'II. VSV'!B77</f>
        <v>Bergen op Zoom</v>
      </c>
      <c r="Q7" s="12">
        <f t="shared" si="0"/>
        <v>32</v>
      </c>
      <c r="R7" s="43" t="str">
        <f t="shared" si="1"/>
        <v>Bergen op Zoom</v>
      </c>
      <c r="S7" s="19">
        <f>VLOOKUP(R7,'[2]gemeenten info'!$A$9:$M$350,13,FALSE)</f>
        <v>9.6284329563812596E-2</v>
      </c>
      <c r="T7" s="303">
        <f>VLOOKUP(R7,'[2]gemeenten info'!$A$9:$M$350,6,FALSE)</f>
        <v>0.10199999999999999</v>
      </c>
      <c r="U7" s="19">
        <f>VLOOKUP(R7,'[2]gemeenten info'!$A$9:$M$350,10,FALSE)</f>
        <v>0.12361733931240658</v>
      </c>
    </row>
    <row r="8" spans="1:25" s="12" customFormat="1" x14ac:dyDescent="0.3">
      <c r="B8" s="44"/>
      <c r="C8" s="44"/>
      <c r="D8" s="44"/>
      <c r="O8" s="12">
        <v>4</v>
      </c>
      <c r="P8" s="43" t="str">
        <f>'II. VSV'!B78</f>
        <v>Breda</v>
      </c>
      <c r="Q8" s="12">
        <f t="shared" si="0"/>
        <v>48</v>
      </c>
      <c r="R8" s="43" t="str">
        <f t="shared" si="1"/>
        <v>Breda</v>
      </c>
      <c r="S8" s="19">
        <f>VLOOKUP(R8,'[2]gemeenten info'!$A$9:$M$350,13,FALSE)</f>
        <v>0.2665589660743134</v>
      </c>
      <c r="T8" s="303">
        <f>VLOOKUP(R8,'[2]gemeenten info'!$A$9:$M$350,6,FALSE)</f>
        <v>9.8000000000000004E-2</v>
      </c>
      <c r="U8" s="19">
        <f>VLOOKUP(R8,'[2]gemeenten info'!$A$9:$M$350,10,FALSE)</f>
        <v>0.2162929745889387</v>
      </c>
    </row>
    <row r="9" spans="1:25" s="12" customFormat="1" x14ac:dyDescent="0.3">
      <c r="B9" s="44"/>
      <c r="C9" s="44"/>
      <c r="D9" s="44"/>
      <c r="O9" s="12">
        <v>5</v>
      </c>
      <c r="P9" s="43" t="str">
        <f>'II. VSV'!B79</f>
        <v>Hilversum</v>
      </c>
      <c r="Q9" s="12">
        <f t="shared" si="0"/>
        <v>133</v>
      </c>
      <c r="R9" s="43" t="str">
        <f t="shared" si="1"/>
        <v>Hilversum</v>
      </c>
      <c r="S9" s="19">
        <f>VLOOKUP(R9,'[2]gemeenten info'!$A$9:$M$350,13,FALSE)</f>
        <v>0.37727272727272726</v>
      </c>
      <c r="T9" s="303">
        <f>VLOOKUP(R9,'[2]gemeenten info'!$A$9:$M$350,6,FALSE)</f>
        <v>9.5000000000000001E-2</v>
      </c>
      <c r="U9" s="19">
        <f>VLOOKUP(R9,'[2]gemeenten info'!$A$9:$M$350,10,FALSE)</f>
        <v>0.29760837070254109</v>
      </c>
    </row>
    <row r="10" spans="1:25" s="12" customFormat="1" x14ac:dyDescent="0.3">
      <c r="B10" s="44"/>
      <c r="C10" s="44"/>
      <c r="D10" s="44"/>
      <c r="O10" s="12">
        <v>6</v>
      </c>
      <c r="P10" s="43" t="str">
        <f>'II. VSV'!B80</f>
        <v>Middelburg (Z.)</v>
      </c>
      <c r="Q10" s="12">
        <f t="shared" si="0"/>
        <v>181</v>
      </c>
      <c r="R10" s="43" t="str">
        <f t="shared" ref="R10:R12" si="2">VLOOKUP(Q10,$A$30:$B$371,2,FALSE)</f>
        <v>Middelburg (Z.)</v>
      </c>
      <c r="S10" s="19">
        <f>VLOOKUP(R10,'[2]gemeenten info'!$A$9:$M$350,13,FALSE)</f>
        <v>0.41856060606060608</v>
      </c>
      <c r="T10" s="303">
        <f>VLOOKUP(R10,'[2]gemeenten info'!$A$9:$M$350,6,FALSE)</f>
        <v>9.4E-2</v>
      </c>
      <c r="U10" s="19">
        <f>VLOOKUP(R10,'[2]gemeenten info'!$A$9:$M$350,10,FALSE)</f>
        <v>0.14872944693572496</v>
      </c>
    </row>
    <row r="11" spans="1:25" s="12" customFormat="1" x14ac:dyDescent="0.3">
      <c r="B11" s="44"/>
      <c r="C11" s="44"/>
      <c r="D11" s="44"/>
      <c r="O11" s="12">
        <v>7</v>
      </c>
      <c r="P11" s="43" t="str">
        <f>'II. VSV'!B81</f>
        <v>Tiel</v>
      </c>
      <c r="Q11" s="12">
        <f t="shared" si="0"/>
        <v>273</v>
      </c>
      <c r="R11" s="43" t="str">
        <f t="shared" si="2"/>
        <v>Tiel</v>
      </c>
      <c r="S11" s="19">
        <f>VLOOKUP(R11,'[2]gemeenten info'!$A$9:$M$350,13,FALSE)</f>
        <v>0.17818889970788704</v>
      </c>
      <c r="T11" s="303">
        <f>VLOOKUP(R11,'[2]gemeenten info'!$A$9:$M$350,6,FALSE)</f>
        <v>9.9000000000000005E-2</v>
      </c>
      <c r="U11" s="19">
        <f>VLOOKUP(R11,'[2]gemeenten info'!$A$9:$M$350,10,FALSE)</f>
        <v>0.18938714499252615</v>
      </c>
    </row>
    <row r="12" spans="1:25" s="12" customFormat="1" x14ac:dyDescent="0.3">
      <c r="B12" s="44"/>
      <c r="C12" s="44"/>
      <c r="D12" s="44"/>
      <c r="O12" s="12">
        <v>8</v>
      </c>
      <c r="P12" s="43" t="str">
        <f>'II. VSV'!B82</f>
        <v>Zwolle</v>
      </c>
      <c r="Q12" s="12">
        <f t="shared" si="0"/>
        <v>342</v>
      </c>
      <c r="R12" s="43" t="str">
        <f t="shared" si="2"/>
        <v>Zwolle</v>
      </c>
      <c r="S12" s="19">
        <f>VLOOKUP(R12,'[2]gemeenten info'!$A$9:$M$350,13,FALSE)</f>
        <v>0.31099195710455763</v>
      </c>
      <c r="T12" s="303">
        <f>VLOOKUP(R12,'[2]gemeenten info'!$A$9:$M$350,6,FALSE)</f>
        <v>0.10199999999999999</v>
      </c>
      <c r="U12" s="19">
        <f>VLOOKUP(R12,'[2]gemeenten info'!$A$9:$M$350,10,FALSE)</f>
        <v>0.17324364723467864</v>
      </c>
    </row>
    <row r="13" spans="1:25" s="12" customFormat="1" x14ac:dyDescent="0.3">
      <c r="B13" s="44"/>
      <c r="C13" s="44"/>
      <c r="D13" s="44"/>
      <c r="O13" s="12">
        <v>9</v>
      </c>
      <c r="P13" s="43" t="str">
        <f>'II. VSV'!B83</f>
        <v/>
      </c>
      <c r="Q13" s="12" t="str">
        <f t="shared" si="0"/>
        <v/>
      </c>
      <c r="R13" s="43"/>
      <c r="S13" s="19"/>
      <c r="T13" s="303"/>
      <c r="U13" s="19"/>
    </row>
    <row r="14" spans="1:25" s="12" customFormat="1" x14ac:dyDescent="0.3">
      <c r="B14" s="44"/>
      <c r="C14" s="44"/>
      <c r="D14" s="44"/>
      <c r="O14" s="12">
        <v>10</v>
      </c>
      <c r="P14" s="43" t="str">
        <f>'II. VSV'!B84</f>
        <v/>
      </c>
      <c r="Q14" s="12" t="str">
        <f t="shared" si="0"/>
        <v/>
      </c>
      <c r="R14" s="43"/>
      <c r="S14" s="19"/>
      <c r="T14" s="303"/>
      <c r="U14" s="19"/>
    </row>
    <row r="15" spans="1:25" s="12" customFormat="1" x14ac:dyDescent="0.3">
      <c r="B15" s="44"/>
      <c r="C15" s="44"/>
      <c r="D15" s="44"/>
    </row>
    <row r="16" spans="1:25" s="12" customFormat="1" x14ac:dyDescent="0.3">
      <c r="B16" s="44"/>
      <c r="C16" s="44"/>
      <c r="D16" s="44"/>
    </row>
    <row r="17" spans="1:21" s="12" customFormat="1" x14ac:dyDescent="0.3">
      <c r="B17"/>
      <c r="C17"/>
      <c r="D17"/>
      <c r="Q17" s="12">
        <v>69</v>
      </c>
      <c r="R17" s="43" t="str">
        <f t="shared" ref="R17" si="3">VLOOKUP(Q17,$A$30:$B$371,2,FALSE)</f>
        <v>Doetinchem</v>
      </c>
      <c r="S17" s="19">
        <f>VLOOKUP(R17,'[2]gemeenten info'!$A$9:$M$350,13,FALSE)</f>
        <v>0.19133034379671152</v>
      </c>
      <c r="T17" s="303">
        <f>VLOOKUP(R17,'[2]gemeenten info'!$A$9:$M$350,6,FALSE)</f>
        <v>0.1</v>
      </c>
      <c r="U17" s="19">
        <f>VLOOKUP(R17,'[2]gemeenten info'!$A$9:$M$350,10,FALSE)</f>
        <v>0.10747384155455904</v>
      </c>
    </row>
    <row r="18" spans="1:21" s="12" customFormat="1" x14ac:dyDescent="0.3">
      <c r="B18" s="44"/>
      <c r="C18" s="44"/>
      <c r="D18" s="44"/>
    </row>
    <row r="19" spans="1:21" s="12" customFormat="1" x14ac:dyDescent="0.3">
      <c r="B19" s="44"/>
      <c r="C19" s="44"/>
      <c r="D19" s="44"/>
    </row>
    <row r="20" spans="1:21" s="12" customFormat="1" x14ac:dyDescent="0.3">
      <c r="B20" s="44"/>
      <c r="C20" s="44"/>
      <c r="D20" s="44"/>
    </row>
    <row r="21" spans="1:21" s="12" customFormat="1" ht="13.8" x14ac:dyDescent="0.25"/>
    <row r="22" spans="1:21" s="12" customFormat="1" ht="13.8" x14ac:dyDescent="0.25"/>
    <row r="23" spans="1:21" s="12" customFormat="1" ht="13.8" x14ac:dyDescent="0.25"/>
    <row r="24" spans="1:21" s="12" customFormat="1" ht="13.8" x14ac:dyDescent="0.25"/>
    <row r="25" spans="1:21" s="12" customFormat="1" ht="13.8" x14ac:dyDescent="0.25"/>
    <row r="26" spans="1:21" s="12" customFormat="1" ht="13.8" x14ac:dyDescent="0.25"/>
    <row r="27" spans="1:21" s="12" customFormat="1" ht="13.8" x14ac:dyDescent="0.25"/>
    <row r="28" spans="1:21" s="12" customFormat="1" ht="13.8" x14ac:dyDescent="0.25"/>
    <row r="29" spans="1:21" s="12" customFormat="1" ht="15.6" x14ac:dyDescent="0.3">
      <c r="B29" s="532" t="s">
        <v>155</v>
      </c>
      <c r="C29" s="532"/>
      <c r="D29" s="163" t="s">
        <v>42</v>
      </c>
      <c r="E29" s="12" t="s">
        <v>43</v>
      </c>
    </row>
    <row r="30" spans="1:21" s="12" customFormat="1" ht="13.8" x14ac:dyDescent="0.25">
      <c r="A30" s="12">
        <v>1</v>
      </c>
      <c r="B30" s="622" t="s">
        <v>156</v>
      </c>
      <c r="C30" s="12">
        <v>1</v>
      </c>
      <c r="D30" s="623">
        <v>6.7000000000000004E-2</v>
      </c>
      <c r="E30" s="63">
        <v>1.0612855007473842E-2</v>
      </c>
    </row>
    <row r="31" spans="1:21" s="12" customFormat="1" ht="13.8" x14ac:dyDescent="0.25">
      <c r="A31" s="12">
        <f>A30+1</f>
        <v>2</v>
      </c>
      <c r="B31" s="622" t="s">
        <v>157</v>
      </c>
      <c r="C31" s="12">
        <f>C30+1</f>
        <v>2</v>
      </c>
      <c r="D31" s="623">
        <v>5.4000000000000006E-2</v>
      </c>
      <c r="E31" s="63">
        <v>0.23811659192825113</v>
      </c>
    </row>
    <row r="32" spans="1:21" s="12" customFormat="1" ht="13.8" x14ac:dyDescent="0.25">
      <c r="A32" s="12">
        <f t="shared" ref="A32:C47" si="4">A31+1</f>
        <v>3</v>
      </c>
      <c r="B32" s="622" t="s">
        <v>158</v>
      </c>
      <c r="C32" s="12">
        <f t="shared" si="4"/>
        <v>3</v>
      </c>
      <c r="D32" s="623">
        <v>6.3E-2</v>
      </c>
      <c r="E32" s="63">
        <v>3.8714499252615844E-2</v>
      </c>
    </row>
    <row r="33" spans="1:5" s="12" customFormat="1" ht="13.8" x14ac:dyDescent="0.25">
      <c r="A33" s="12">
        <f t="shared" si="4"/>
        <v>4</v>
      </c>
      <c r="B33" s="622" t="s">
        <v>159</v>
      </c>
      <c r="C33" s="12">
        <f t="shared" si="4"/>
        <v>4</v>
      </c>
      <c r="D33" s="623">
        <v>0.10300000000000001</v>
      </c>
      <c r="E33" s="63">
        <v>3.766816143497758E-2</v>
      </c>
    </row>
    <row r="34" spans="1:5" s="12" customFormat="1" ht="13.8" x14ac:dyDescent="0.25">
      <c r="A34" s="12">
        <f t="shared" si="4"/>
        <v>5</v>
      </c>
      <c r="B34" s="622" t="s">
        <v>160</v>
      </c>
      <c r="C34" s="12">
        <f t="shared" si="4"/>
        <v>5</v>
      </c>
      <c r="D34" s="623">
        <v>0.08</v>
      </c>
      <c r="E34" s="63">
        <v>0.33901345291479823</v>
      </c>
    </row>
    <row r="35" spans="1:5" s="12" customFormat="1" ht="13.8" x14ac:dyDescent="0.25">
      <c r="A35" s="12">
        <f t="shared" si="4"/>
        <v>6</v>
      </c>
      <c r="B35" s="622" t="s">
        <v>161</v>
      </c>
      <c r="C35" s="12">
        <f t="shared" si="4"/>
        <v>6</v>
      </c>
      <c r="D35" s="623">
        <v>5.5E-2</v>
      </c>
      <c r="E35" s="63">
        <v>0.17563527653213751</v>
      </c>
    </row>
    <row r="36" spans="1:5" s="12" customFormat="1" ht="13.8" x14ac:dyDescent="0.25">
      <c r="A36" s="12">
        <f t="shared" si="4"/>
        <v>7</v>
      </c>
      <c r="B36" s="622" t="s">
        <v>142</v>
      </c>
      <c r="C36" s="12">
        <f t="shared" si="4"/>
        <v>7</v>
      </c>
      <c r="D36" s="623">
        <v>9.8000000000000004E-2</v>
      </c>
      <c r="E36" s="63">
        <v>0.14678624813153962</v>
      </c>
    </row>
    <row r="37" spans="1:5" s="12" customFormat="1" ht="13.8" x14ac:dyDescent="0.25">
      <c r="A37" s="12">
        <f t="shared" si="4"/>
        <v>8</v>
      </c>
      <c r="B37" s="622" t="s">
        <v>162</v>
      </c>
      <c r="C37" s="12">
        <f t="shared" si="4"/>
        <v>8</v>
      </c>
      <c r="D37" s="623">
        <v>0.14000000000000001</v>
      </c>
      <c r="E37" s="63">
        <v>0.15949177877428999</v>
      </c>
    </row>
    <row r="38" spans="1:5" s="12" customFormat="1" ht="13.8" x14ac:dyDescent="0.25">
      <c r="A38" s="12">
        <f t="shared" si="4"/>
        <v>9</v>
      </c>
      <c r="B38" s="622" t="s">
        <v>163</v>
      </c>
      <c r="C38" s="12">
        <f t="shared" si="4"/>
        <v>9</v>
      </c>
      <c r="D38" s="623">
        <v>0.09</v>
      </c>
      <c r="E38" s="63">
        <v>0.24872944693572496</v>
      </c>
    </row>
    <row r="39" spans="1:5" s="12" customFormat="1" ht="13.8" x14ac:dyDescent="0.25">
      <c r="A39" s="12">
        <f t="shared" si="4"/>
        <v>10</v>
      </c>
      <c r="B39" s="622" t="s">
        <v>164</v>
      </c>
      <c r="C39" s="12">
        <f t="shared" si="4"/>
        <v>10</v>
      </c>
      <c r="D39" s="623">
        <v>6.3E-2</v>
      </c>
      <c r="E39" s="63">
        <v>0.13079222720478326</v>
      </c>
    </row>
    <row r="40" spans="1:5" s="12" customFormat="1" ht="13.8" x14ac:dyDescent="0.25">
      <c r="A40" s="12">
        <f t="shared" si="4"/>
        <v>11</v>
      </c>
      <c r="B40" s="622" t="s">
        <v>165</v>
      </c>
      <c r="C40" s="12">
        <f t="shared" si="4"/>
        <v>11</v>
      </c>
      <c r="D40" s="623">
        <v>5.4000000000000006E-2</v>
      </c>
      <c r="E40" s="63">
        <v>1.3452914798206279E-2</v>
      </c>
    </row>
    <row r="41" spans="1:5" s="12" customFormat="1" ht="13.8" x14ac:dyDescent="0.25">
      <c r="A41" s="12">
        <f t="shared" si="4"/>
        <v>12</v>
      </c>
      <c r="B41" s="622" t="s">
        <v>166</v>
      </c>
      <c r="C41" s="12">
        <f t="shared" si="4"/>
        <v>12</v>
      </c>
      <c r="D41" s="623">
        <v>5.5999999999999994E-2</v>
      </c>
      <c r="E41" s="63">
        <v>3.9312406576980569E-2</v>
      </c>
    </row>
    <row r="42" spans="1:5" s="12" customFormat="1" ht="13.8" x14ac:dyDescent="0.25">
      <c r="A42" s="12">
        <f t="shared" si="4"/>
        <v>13</v>
      </c>
      <c r="B42" s="622" t="s">
        <v>167</v>
      </c>
      <c r="C42" s="12">
        <f t="shared" si="4"/>
        <v>13</v>
      </c>
      <c r="D42" s="623">
        <v>4.4999999999999998E-2</v>
      </c>
      <c r="E42" s="63">
        <v>6.5769805680119583E-3</v>
      </c>
    </row>
    <row r="43" spans="1:5" s="12" customFormat="1" ht="13.8" x14ac:dyDescent="0.25">
      <c r="A43" s="12">
        <f t="shared" si="4"/>
        <v>14</v>
      </c>
      <c r="B43" s="622" t="s">
        <v>168</v>
      </c>
      <c r="C43" s="12">
        <f t="shared" si="4"/>
        <v>14</v>
      </c>
      <c r="D43" s="623">
        <v>8.5999999999999993E-2</v>
      </c>
      <c r="E43" s="63">
        <v>0.37608370702541105</v>
      </c>
    </row>
    <row r="44" spans="1:5" s="12" customFormat="1" ht="13.8" x14ac:dyDescent="0.25">
      <c r="A44" s="12">
        <f t="shared" si="4"/>
        <v>15</v>
      </c>
      <c r="B44" s="622" t="s">
        <v>169</v>
      </c>
      <c r="C44" s="12">
        <f t="shared" si="4"/>
        <v>15</v>
      </c>
      <c r="D44" s="623">
        <v>7.9000000000000001E-2</v>
      </c>
      <c r="E44" s="63">
        <v>0.33243647234678625</v>
      </c>
    </row>
    <row r="45" spans="1:5" s="12" customFormat="1" ht="13.8" x14ac:dyDescent="0.25">
      <c r="A45" s="12">
        <f t="shared" si="4"/>
        <v>16</v>
      </c>
      <c r="B45" s="622" t="s">
        <v>170</v>
      </c>
      <c r="C45" s="12">
        <f t="shared" si="4"/>
        <v>16</v>
      </c>
      <c r="D45" s="623">
        <v>0.158</v>
      </c>
      <c r="E45" s="63">
        <v>0.79431988041853507</v>
      </c>
    </row>
    <row r="46" spans="1:5" s="12" customFormat="1" ht="13.8" x14ac:dyDescent="0.25">
      <c r="A46" s="12">
        <f t="shared" si="4"/>
        <v>17</v>
      </c>
      <c r="B46" s="622" t="s">
        <v>171</v>
      </c>
      <c r="C46" s="12">
        <f t="shared" si="4"/>
        <v>17</v>
      </c>
      <c r="D46" s="623">
        <v>9.0999999999999998E-2</v>
      </c>
      <c r="E46" s="63">
        <v>6.9506726457399109E-2</v>
      </c>
    </row>
    <row r="47" spans="1:5" s="12" customFormat="1" ht="13.8" x14ac:dyDescent="0.25">
      <c r="A47" s="12">
        <f t="shared" si="4"/>
        <v>18</v>
      </c>
      <c r="B47" s="622" t="s">
        <v>172</v>
      </c>
      <c r="C47" s="12">
        <f t="shared" si="4"/>
        <v>18</v>
      </c>
      <c r="D47" s="623">
        <v>0.154</v>
      </c>
      <c r="E47" s="63">
        <v>0.24738415545590434</v>
      </c>
    </row>
    <row r="48" spans="1:5" s="12" customFormat="1" ht="13.8" x14ac:dyDescent="0.25">
      <c r="A48" s="12">
        <f t="shared" ref="A48:C63" si="5">A47+1</f>
        <v>19</v>
      </c>
      <c r="B48" s="622" t="s">
        <v>143</v>
      </c>
      <c r="C48" s="12">
        <f t="shared" si="5"/>
        <v>19</v>
      </c>
      <c r="D48" s="623">
        <v>0.10099999999999999</v>
      </c>
      <c r="E48" s="63">
        <v>0.12257100149476831</v>
      </c>
    </row>
    <row r="49" spans="1:5" s="12" customFormat="1" ht="13.8" x14ac:dyDescent="0.25">
      <c r="A49" s="12">
        <f t="shared" si="5"/>
        <v>20</v>
      </c>
      <c r="B49" s="622" t="s">
        <v>173</v>
      </c>
      <c r="C49" s="12">
        <f t="shared" si="5"/>
        <v>20</v>
      </c>
      <c r="D49" s="623">
        <v>6.4000000000000001E-2</v>
      </c>
      <c r="E49" s="63">
        <v>3.3034379671150971E-2</v>
      </c>
    </row>
    <row r="50" spans="1:5" s="12" customFormat="1" ht="13.8" x14ac:dyDescent="0.25">
      <c r="A50" s="12">
        <f t="shared" si="5"/>
        <v>21</v>
      </c>
      <c r="B50" s="622" t="s">
        <v>174</v>
      </c>
      <c r="C50" s="12">
        <f t="shared" si="5"/>
        <v>21</v>
      </c>
      <c r="D50" s="623">
        <v>6.4000000000000001E-2</v>
      </c>
      <c r="E50" s="63">
        <v>1.031390134529148E-2</v>
      </c>
    </row>
    <row r="51" spans="1:5" s="12" customFormat="1" ht="13.8" x14ac:dyDescent="0.25">
      <c r="A51" s="12">
        <f t="shared" si="5"/>
        <v>22</v>
      </c>
      <c r="B51" s="622" t="s">
        <v>175</v>
      </c>
      <c r="C51" s="12">
        <f t="shared" si="5"/>
        <v>22</v>
      </c>
      <c r="D51" s="623">
        <v>7.2999999999999995E-2</v>
      </c>
      <c r="E51" s="63">
        <v>0.11091180866965621</v>
      </c>
    </row>
    <row r="52" spans="1:5" s="12" customFormat="1" ht="13.8" x14ac:dyDescent="0.25">
      <c r="A52" s="12">
        <f t="shared" si="5"/>
        <v>23</v>
      </c>
      <c r="B52" s="622" t="s">
        <v>176</v>
      </c>
      <c r="C52" s="12">
        <f t="shared" si="5"/>
        <v>23</v>
      </c>
      <c r="D52" s="623">
        <v>0.05</v>
      </c>
      <c r="E52" s="63">
        <v>0.36860986547085201</v>
      </c>
    </row>
    <row r="53" spans="1:5" s="12" customFormat="1" ht="13.8" x14ac:dyDescent="0.25">
      <c r="A53" s="12">
        <f t="shared" si="5"/>
        <v>24</v>
      </c>
      <c r="B53" s="622" t="s">
        <v>177</v>
      </c>
      <c r="C53" s="12">
        <f t="shared" si="5"/>
        <v>24</v>
      </c>
      <c r="D53" s="623">
        <v>5.4000000000000006E-2</v>
      </c>
      <c r="E53" s="63">
        <v>4.8281016442451419E-2</v>
      </c>
    </row>
    <row r="54" spans="1:5" s="12" customFormat="1" ht="13.8" x14ac:dyDescent="0.25">
      <c r="A54" s="12">
        <f t="shared" si="5"/>
        <v>25</v>
      </c>
      <c r="B54" s="622" t="s">
        <v>178</v>
      </c>
      <c r="C54" s="12">
        <f t="shared" si="5"/>
        <v>25</v>
      </c>
      <c r="D54" s="623">
        <v>7.4999999999999997E-2</v>
      </c>
      <c r="E54" s="63">
        <v>0.10896860986547086</v>
      </c>
    </row>
    <row r="55" spans="1:5" s="12" customFormat="1" ht="13.8" x14ac:dyDescent="0.25">
      <c r="A55" s="12">
        <f t="shared" si="5"/>
        <v>26</v>
      </c>
      <c r="B55" s="622" t="s">
        <v>179</v>
      </c>
      <c r="C55" s="12">
        <f t="shared" si="5"/>
        <v>26</v>
      </c>
      <c r="D55" s="623">
        <v>7.0000000000000007E-2</v>
      </c>
      <c r="E55" s="63">
        <v>6.532137518684604E-2</v>
      </c>
    </row>
    <row r="56" spans="1:5" s="12" customFormat="1" ht="13.8" x14ac:dyDescent="0.25">
      <c r="A56" s="12">
        <f t="shared" si="5"/>
        <v>27</v>
      </c>
      <c r="B56" s="622" t="s">
        <v>180</v>
      </c>
      <c r="C56" s="12">
        <f t="shared" si="5"/>
        <v>27</v>
      </c>
      <c r="D56" s="623">
        <v>8.1000000000000003E-2</v>
      </c>
      <c r="E56" s="63">
        <v>6.8609865470852016E-2</v>
      </c>
    </row>
    <row r="57" spans="1:5" s="12" customFormat="1" ht="13.8" x14ac:dyDescent="0.25">
      <c r="A57" s="12">
        <f t="shared" si="5"/>
        <v>28</v>
      </c>
      <c r="B57" s="622" t="s">
        <v>181</v>
      </c>
      <c r="C57" s="12">
        <f t="shared" si="5"/>
        <v>28</v>
      </c>
      <c r="D57" s="623">
        <v>9.6000000000000002E-2</v>
      </c>
      <c r="E57" s="63">
        <v>5.7249626307922269E-2</v>
      </c>
    </row>
    <row r="58" spans="1:5" s="12" customFormat="1" ht="13.8" x14ac:dyDescent="0.25">
      <c r="A58" s="12">
        <f t="shared" si="5"/>
        <v>29</v>
      </c>
      <c r="B58" s="622" t="s">
        <v>182</v>
      </c>
      <c r="C58" s="12">
        <f t="shared" si="5"/>
        <v>29</v>
      </c>
      <c r="D58" s="623">
        <v>4.7E-2</v>
      </c>
      <c r="E58" s="63">
        <v>2.4663677130044841E-2</v>
      </c>
    </row>
    <row r="59" spans="1:5" s="12" customFormat="1" ht="13.8" x14ac:dyDescent="0.25">
      <c r="A59" s="12">
        <f t="shared" si="5"/>
        <v>30</v>
      </c>
      <c r="B59" s="622" t="s">
        <v>183</v>
      </c>
      <c r="C59" s="12">
        <f t="shared" si="5"/>
        <v>30</v>
      </c>
      <c r="D59" s="623">
        <v>6.4000000000000001E-2</v>
      </c>
      <c r="E59" s="63">
        <v>1.5695067264573991E-2</v>
      </c>
    </row>
    <row r="60" spans="1:5" s="12" customFormat="1" ht="13.8" x14ac:dyDescent="0.25">
      <c r="A60" s="12">
        <f t="shared" si="5"/>
        <v>31</v>
      </c>
      <c r="B60" s="622" t="s">
        <v>184</v>
      </c>
      <c r="C60" s="12">
        <f t="shared" si="5"/>
        <v>31</v>
      </c>
      <c r="D60" s="623">
        <v>7.0000000000000007E-2</v>
      </c>
      <c r="E60" s="63">
        <v>4.1554559043348281E-2</v>
      </c>
    </row>
    <row r="61" spans="1:5" s="12" customFormat="1" ht="13.8" x14ac:dyDescent="0.25">
      <c r="A61" s="12">
        <f t="shared" si="5"/>
        <v>32</v>
      </c>
      <c r="B61" s="622" t="s">
        <v>144</v>
      </c>
      <c r="C61" s="12">
        <f t="shared" si="5"/>
        <v>32</v>
      </c>
      <c r="D61" s="623">
        <v>0.10199999999999999</v>
      </c>
      <c r="E61" s="63">
        <v>0.12361733931240658</v>
      </c>
    </row>
    <row r="62" spans="1:5" s="12" customFormat="1" ht="13.8" x14ac:dyDescent="0.25">
      <c r="A62" s="12">
        <f t="shared" si="5"/>
        <v>33</v>
      </c>
      <c r="B62" s="622" t="s">
        <v>185</v>
      </c>
      <c r="C62" s="12">
        <f t="shared" si="5"/>
        <v>33</v>
      </c>
      <c r="D62" s="623">
        <v>6.5000000000000002E-2</v>
      </c>
      <c r="E62" s="63">
        <v>2.2122571001494767E-2</v>
      </c>
    </row>
    <row r="63" spans="1:5" s="12" customFormat="1" ht="13.8" x14ac:dyDescent="0.25">
      <c r="A63" s="12">
        <f t="shared" si="5"/>
        <v>34</v>
      </c>
      <c r="B63" s="622" t="s">
        <v>186</v>
      </c>
      <c r="C63" s="12">
        <f t="shared" si="5"/>
        <v>34</v>
      </c>
      <c r="D63" s="623">
        <v>5.2999999999999999E-2</v>
      </c>
      <c r="E63" s="63">
        <v>4.9476831091180867E-2</v>
      </c>
    </row>
    <row r="64" spans="1:5" s="12" customFormat="1" ht="13.8" x14ac:dyDescent="0.25">
      <c r="A64" s="12">
        <f t="shared" ref="A64:C79" si="6">A63+1</f>
        <v>35</v>
      </c>
      <c r="B64" s="622" t="s">
        <v>187</v>
      </c>
      <c r="C64" s="12">
        <f t="shared" si="6"/>
        <v>35</v>
      </c>
      <c r="D64" s="623">
        <v>5.7000000000000002E-2</v>
      </c>
      <c r="E64" s="63">
        <v>0.13168908819133035</v>
      </c>
    </row>
    <row r="65" spans="1:5" s="12" customFormat="1" ht="13.8" x14ac:dyDescent="0.25">
      <c r="A65" s="12">
        <f t="shared" si="6"/>
        <v>36</v>
      </c>
      <c r="B65" s="622" t="s">
        <v>188</v>
      </c>
      <c r="C65" s="12">
        <f t="shared" si="6"/>
        <v>36</v>
      </c>
      <c r="D65" s="623">
        <v>6.5000000000000002E-2</v>
      </c>
      <c r="E65" s="63">
        <v>8.6696562032884908E-2</v>
      </c>
    </row>
    <row r="66" spans="1:5" s="12" customFormat="1" ht="13.8" x14ac:dyDescent="0.25">
      <c r="A66" s="12">
        <f t="shared" si="6"/>
        <v>37</v>
      </c>
      <c r="B66" s="622" t="s">
        <v>189</v>
      </c>
      <c r="C66" s="12">
        <f t="shared" si="6"/>
        <v>37</v>
      </c>
      <c r="D66" s="623">
        <v>9.3000000000000013E-2</v>
      </c>
      <c r="E66" s="63">
        <v>0.33946188340807176</v>
      </c>
    </row>
    <row r="67" spans="1:5" s="12" customFormat="1" ht="13.8" x14ac:dyDescent="0.25">
      <c r="A67" s="12">
        <f t="shared" si="6"/>
        <v>38</v>
      </c>
      <c r="B67" s="622" t="s">
        <v>190</v>
      </c>
      <c r="C67" s="12">
        <f t="shared" si="6"/>
        <v>38</v>
      </c>
      <c r="D67" s="623">
        <v>7.2999999999999995E-2</v>
      </c>
      <c r="E67" s="63">
        <v>9.4917787742899856E-2</v>
      </c>
    </row>
    <row r="68" spans="1:5" s="12" customFormat="1" ht="13.8" x14ac:dyDescent="0.25">
      <c r="A68" s="12">
        <f t="shared" si="6"/>
        <v>39</v>
      </c>
      <c r="B68" s="622" t="s">
        <v>191</v>
      </c>
      <c r="C68" s="12">
        <f t="shared" si="6"/>
        <v>39</v>
      </c>
      <c r="D68" s="623">
        <v>5.0999999999999997E-2</v>
      </c>
      <c r="E68" s="63">
        <v>3.7817638266068758E-2</v>
      </c>
    </row>
    <row r="69" spans="1:5" s="12" customFormat="1" ht="13.8" x14ac:dyDescent="0.25">
      <c r="A69" s="12">
        <f t="shared" si="6"/>
        <v>40</v>
      </c>
      <c r="B69" s="622" t="s">
        <v>192</v>
      </c>
      <c r="C69" s="12">
        <f t="shared" si="6"/>
        <v>40</v>
      </c>
      <c r="D69" s="623">
        <v>6.3E-2</v>
      </c>
      <c r="E69" s="63">
        <v>0.16352765321375187</v>
      </c>
    </row>
    <row r="70" spans="1:5" s="12" customFormat="1" ht="13.8" x14ac:dyDescent="0.25">
      <c r="A70" s="12">
        <f t="shared" si="6"/>
        <v>41</v>
      </c>
      <c r="B70" s="622" t="s">
        <v>193</v>
      </c>
      <c r="C70" s="12">
        <f t="shared" si="6"/>
        <v>41</v>
      </c>
      <c r="D70" s="623">
        <v>5.5E-2</v>
      </c>
      <c r="E70" s="63">
        <v>8.5949177877428992E-2</v>
      </c>
    </row>
    <row r="71" spans="1:5" x14ac:dyDescent="0.3">
      <c r="A71" s="12">
        <f t="shared" si="6"/>
        <v>42</v>
      </c>
      <c r="B71" s="622" t="s">
        <v>194</v>
      </c>
      <c r="C71" s="12">
        <f t="shared" si="6"/>
        <v>42</v>
      </c>
      <c r="D71" s="623">
        <v>5.5999999999999994E-2</v>
      </c>
      <c r="E71" s="624">
        <v>6.7563527653213745E-2</v>
      </c>
    </row>
    <row r="72" spans="1:5" x14ac:dyDescent="0.3">
      <c r="A72" s="12">
        <f t="shared" si="6"/>
        <v>43</v>
      </c>
      <c r="B72" s="622" t="s">
        <v>195</v>
      </c>
      <c r="C72" s="12">
        <f t="shared" si="6"/>
        <v>43</v>
      </c>
      <c r="D72" s="623">
        <v>4.4000000000000004E-2</v>
      </c>
      <c r="E72" s="624">
        <v>4.4544095665171896E-2</v>
      </c>
    </row>
    <row r="73" spans="1:5" x14ac:dyDescent="0.3">
      <c r="A73" s="12">
        <f t="shared" si="6"/>
        <v>44</v>
      </c>
      <c r="B73" s="622" t="s">
        <v>196</v>
      </c>
      <c r="C73" s="12">
        <f t="shared" si="6"/>
        <v>44</v>
      </c>
      <c r="D73" s="623">
        <v>7.0999999999999994E-2</v>
      </c>
      <c r="E73" s="624">
        <v>1.0612855007473842E-2</v>
      </c>
    </row>
    <row r="74" spans="1:5" x14ac:dyDescent="0.3">
      <c r="A74" s="12">
        <f t="shared" si="6"/>
        <v>45</v>
      </c>
      <c r="B74" s="622" t="s">
        <v>197</v>
      </c>
      <c r="C74" s="12">
        <f t="shared" si="6"/>
        <v>45</v>
      </c>
      <c r="D74" s="623">
        <v>6.4000000000000001E-2</v>
      </c>
      <c r="E74" s="624">
        <v>0.13482810164424514</v>
      </c>
    </row>
    <row r="75" spans="1:5" x14ac:dyDescent="0.3">
      <c r="A75" s="12">
        <f t="shared" si="6"/>
        <v>46</v>
      </c>
      <c r="B75" s="622" t="s">
        <v>198</v>
      </c>
      <c r="C75" s="12">
        <f t="shared" si="6"/>
        <v>46</v>
      </c>
      <c r="D75" s="623">
        <v>5.7999999999999996E-2</v>
      </c>
      <c r="E75" s="624">
        <v>2.0777279521674141E-2</v>
      </c>
    </row>
    <row r="76" spans="1:5" x14ac:dyDescent="0.3">
      <c r="A76" s="12">
        <f t="shared" si="6"/>
        <v>47</v>
      </c>
      <c r="B76" s="622" t="s">
        <v>199</v>
      </c>
      <c r="C76" s="12">
        <f t="shared" si="6"/>
        <v>47</v>
      </c>
      <c r="D76" s="623">
        <v>6.5000000000000002E-2</v>
      </c>
      <c r="E76" s="624">
        <v>6.8460388639760839E-2</v>
      </c>
    </row>
    <row r="77" spans="1:5" x14ac:dyDescent="0.3">
      <c r="A77" s="12">
        <f t="shared" si="6"/>
        <v>48</v>
      </c>
      <c r="B77" s="622" t="s">
        <v>145</v>
      </c>
      <c r="C77" s="12">
        <f t="shared" si="6"/>
        <v>48</v>
      </c>
      <c r="D77" s="623">
        <v>9.8000000000000004E-2</v>
      </c>
      <c r="E77" s="624">
        <v>0.2162929745889387</v>
      </c>
    </row>
    <row r="78" spans="1:5" x14ac:dyDescent="0.3">
      <c r="A78" s="12">
        <f t="shared" si="6"/>
        <v>49</v>
      </c>
      <c r="B78" s="622" t="s">
        <v>200</v>
      </c>
      <c r="C78" s="12">
        <f t="shared" si="6"/>
        <v>49</v>
      </c>
      <c r="D78" s="623">
        <v>6.2E-2</v>
      </c>
      <c r="E78" s="624">
        <v>1.5695067264573991E-2</v>
      </c>
    </row>
    <row r="79" spans="1:5" x14ac:dyDescent="0.3">
      <c r="A79" s="12">
        <f t="shared" si="6"/>
        <v>50</v>
      </c>
      <c r="B79" s="622" t="s">
        <v>201</v>
      </c>
      <c r="C79" s="12">
        <f t="shared" si="6"/>
        <v>50</v>
      </c>
      <c r="D79" s="623">
        <v>6.7000000000000004E-2</v>
      </c>
      <c r="E79" s="624">
        <v>3.4080717488789235E-2</v>
      </c>
    </row>
    <row r="80" spans="1:5" x14ac:dyDescent="0.3">
      <c r="A80" s="12">
        <f t="shared" ref="A80:C95" si="7">A79+1</f>
        <v>51</v>
      </c>
      <c r="B80" s="622" t="s">
        <v>202</v>
      </c>
      <c r="C80" s="12">
        <f t="shared" si="7"/>
        <v>51</v>
      </c>
      <c r="D80" s="623">
        <v>0.109</v>
      </c>
      <c r="E80" s="624">
        <v>0.2366218236173393</v>
      </c>
    </row>
    <row r="81" spans="1:5" x14ac:dyDescent="0.3">
      <c r="A81" s="12">
        <f t="shared" si="7"/>
        <v>52</v>
      </c>
      <c r="B81" s="622" t="s">
        <v>203</v>
      </c>
      <c r="C81" s="12">
        <f t="shared" si="7"/>
        <v>52</v>
      </c>
      <c r="D81" s="623">
        <v>4.2999999999999997E-2</v>
      </c>
      <c r="E81" s="624">
        <v>5.9790732436472344E-2</v>
      </c>
    </row>
    <row r="82" spans="1:5" x14ac:dyDescent="0.3">
      <c r="A82" s="12">
        <f t="shared" si="7"/>
        <v>53</v>
      </c>
      <c r="B82" s="622" t="s">
        <v>204</v>
      </c>
      <c r="C82" s="12">
        <f t="shared" si="7"/>
        <v>53</v>
      </c>
      <c r="D82" s="623">
        <v>4.9000000000000002E-2</v>
      </c>
      <c r="E82" s="624">
        <v>0.10657698056801196</v>
      </c>
    </row>
    <row r="83" spans="1:5" x14ac:dyDescent="0.3">
      <c r="A83" s="12">
        <f t="shared" si="7"/>
        <v>54</v>
      </c>
      <c r="B83" s="622" t="s">
        <v>205</v>
      </c>
      <c r="C83" s="12">
        <f t="shared" si="7"/>
        <v>54</v>
      </c>
      <c r="D83" s="623">
        <v>4.9000000000000002E-2</v>
      </c>
      <c r="E83" s="624">
        <v>2.7055306427503738E-2</v>
      </c>
    </row>
    <row r="84" spans="1:5" x14ac:dyDescent="0.3">
      <c r="A84" s="12">
        <f t="shared" si="7"/>
        <v>55</v>
      </c>
      <c r="B84" s="622" t="s">
        <v>206</v>
      </c>
      <c r="C84" s="12">
        <f t="shared" si="7"/>
        <v>55</v>
      </c>
      <c r="D84" s="623">
        <v>0.10800000000000001</v>
      </c>
      <c r="E84" s="624">
        <v>0.70687593423019435</v>
      </c>
    </row>
    <row r="85" spans="1:5" x14ac:dyDescent="0.3">
      <c r="A85" s="12">
        <f t="shared" si="7"/>
        <v>56</v>
      </c>
      <c r="B85" s="622" t="s">
        <v>207</v>
      </c>
      <c r="C85" s="12">
        <f t="shared" si="7"/>
        <v>56</v>
      </c>
      <c r="D85" s="623">
        <v>5.0999999999999997E-2</v>
      </c>
      <c r="E85" s="624">
        <v>0.10582959641255606</v>
      </c>
    </row>
    <row r="86" spans="1:5" x14ac:dyDescent="0.3">
      <c r="A86" s="12">
        <f t="shared" si="7"/>
        <v>57</v>
      </c>
      <c r="B86" s="622" t="s">
        <v>208</v>
      </c>
      <c r="C86" s="12">
        <f t="shared" si="7"/>
        <v>57</v>
      </c>
      <c r="D86" s="623">
        <v>8.900000000000001E-2</v>
      </c>
      <c r="E86" s="624">
        <v>1.4648729446935725E-2</v>
      </c>
    </row>
    <row r="87" spans="1:5" x14ac:dyDescent="0.3">
      <c r="A87" s="12">
        <f t="shared" si="7"/>
        <v>58</v>
      </c>
      <c r="B87" s="622" t="s">
        <v>209</v>
      </c>
      <c r="C87" s="12">
        <f t="shared" si="7"/>
        <v>58</v>
      </c>
      <c r="D87" s="623">
        <v>5.9000000000000004E-2</v>
      </c>
      <c r="E87" s="624">
        <v>3.7070254110612856E-2</v>
      </c>
    </row>
    <row r="88" spans="1:5" x14ac:dyDescent="0.3">
      <c r="A88" s="12">
        <f t="shared" si="7"/>
        <v>59</v>
      </c>
      <c r="B88" s="622" t="s">
        <v>210</v>
      </c>
      <c r="C88" s="12">
        <f t="shared" si="7"/>
        <v>59</v>
      </c>
      <c r="D88" s="623">
        <v>7.400000000000001E-2</v>
      </c>
      <c r="E88" s="624">
        <v>0.14678624813153962</v>
      </c>
    </row>
    <row r="89" spans="1:5" x14ac:dyDescent="0.3">
      <c r="A89" s="12">
        <f t="shared" si="7"/>
        <v>60</v>
      </c>
      <c r="B89" s="622" t="s">
        <v>211</v>
      </c>
      <c r="C89" s="12">
        <f t="shared" si="7"/>
        <v>60</v>
      </c>
      <c r="D89" s="623">
        <v>5.5E-2</v>
      </c>
      <c r="E89" s="624">
        <v>2.3168908819133034E-2</v>
      </c>
    </row>
    <row r="90" spans="1:5" x14ac:dyDescent="0.3">
      <c r="A90" s="12">
        <f t="shared" si="7"/>
        <v>61</v>
      </c>
      <c r="B90" s="622" t="s">
        <v>212</v>
      </c>
      <c r="C90" s="12">
        <f t="shared" si="7"/>
        <v>61</v>
      </c>
      <c r="D90" s="623">
        <v>9.8000000000000004E-2</v>
      </c>
      <c r="E90" s="624">
        <v>3.0194319880418534E-2</v>
      </c>
    </row>
    <row r="91" spans="1:5" x14ac:dyDescent="0.3">
      <c r="A91" s="12">
        <f t="shared" si="7"/>
        <v>62</v>
      </c>
      <c r="B91" s="622" t="s">
        <v>213</v>
      </c>
      <c r="C91" s="12">
        <f t="shared" si="7"/>
        <v>62</v>
      </c>
      <c r="D91" s="623">
        <v>0.11800000000000001</v>
      </c>
      <c r="E91" s="624">
        <v>0.68639760837070252</v>
      </c>
    </row>
    <row r="92" spans="1:5" x14ac:dyDescent="0.3">
      <c r="A92" s="12">
        <f t="shared" si="7"/>
        <v>63</v>
      </c>
      <c r="B92" s="622" t="s">
        <v>214</v>
      </c>
      <c r="C92" s="12">
        <f t="shared" si="7"/>
        <v>63</v>
      </c>
      <c r="D92" s="623">
        <v>6.6000000000000003E-2</v>
      </c>
      <c r="E92" s="624">
        <v>3.8415545590433482E-2</v>
      </c>
    </row>
    <row r="93" spans="1:5" x14ac:dyDescent="0.3">
      <c r="A93" s="12">
        <f t="shared" si="7"/>
        <v>64</v>
      </c>
      <c r="B93" s="622" t="s">
        <v>215</v>
      </c>
      <c r="C93" s="12">
        <f t="shared" si="7"/>
        <v>64</v>
      </c>
      <c r="D93" s="623">
        <v>0.10800000000000001</v>
      </c>
      <c r="E93" s="624">
        <v>0.11285500747384156</v>
      </c>
    </row>
    <row r="94" spans="1:5" x14ac:dyDescent="0.3">
      <c r="A94" s="12">
        <f t="shared" si="7"/>
        <v>65</v>
      </c>
      <c r="B94" s="622" t="s">
        <v>216</v>
      </c>
      <c r="C94" s="12">
        <f t="shared" si="7"/>
        <v>65</v>
      </c>
      <c r="D94" s="623">
        <v>8.3000000000000004E-2</v>
      </c>
      <c r="E94" s="624">
        <v>0.39491778774289987</v>
      </c>
    </row>
    <row r="95" spans="1:5" x14ac:dyDescent="0.3">
      <c r="A95" s="12">
        <f t="shared" si="7"/>
        <v>66</v>
      </c>
      <c r="B95" s="622" t="s">
        <v>217</v>
      </c>
      <c r="C95" s="12">
        <f t="shared" si="7"/>
        <v>66</v>
      </c>
      <c r="D95" s="623">
        <v>6.3E-2</v>
      </c>
      <c r="E95" s="624">
        <v>0.2085201793721973</v>
      </c>
    </row>
    <row r="96" spans="1:5" x14ac:dyDescent="0.3">
      <c r="A96" s="12">
        <f t="shared" ref="A96:C111" si="8">A95+1</f>
        <v>67</v>
      </c>
      <c r="B96" s="622" t="s">
        <v>218</v>
      </c>
      <c r="C96" s="12">
        <f t="shared" si="8"/>
        <v>67</v>
      </c>
      <c r="D96" s="623">
        <v>5.0999999999999997E-2</v>
      </c>
      <c r="E96" s="624">
        <v>1.9282511210762333E-2</v>
      </c>
    </row>
    <row r="97" spans="1:5" x14ac:dyDescent="0.3">
      <c r="A97" s="12">
        <f t="shared" si="8"/>
        <v>68</v>
      </c>
      <c r="B97" s="622" t="s">
        <v>219</v>
      </c>
      <c r="C97" s="12">
        <f t="shared" si="8"/>
        <v>68</v>
      </c>
      <c r="D97" s="623">
        <v>0.124</v>
      </c>
      <c r="E97" s="624">
        <v>0.13946188340807175</v>
      </c>
    </row>
    <row r="98" spans="1:5" x14ac:dyDescent="0.3">
      <c r="A98" s="12">
        <f t="shared" si="8"/>
        <v>69</v>
      </c>
      <c r="B98" s="622" t="s">
        <v>220</v>
      </c>
      <c r="C98" s="12">
        <f t="shared" si="8"/>
        <v>69</v>
      </c>
      <c r="D98" s="623">
        <v>0.1</v>
      </c>
      <c r="E98" s="624">
        <v>0.10747384155455904</v>
      </c>
    </row>
    <row r="99" spans="1:5" x14ac:dyDescent="0.3">
      <c r="A99" s="12">
        <f t="shared" si="8"/>
        <v>70</v>
      </c>
      <c r="B99" s="622" t="s">
        <v>221</v>
      </c>
      <c r="C99" s="12">
        <f t="shared" si="8"/>
        <v>70</v>
      </c>
      <c r="D99" s="623">
        <v>0.06</v>
      </c>
      <c r="E99" s="624">
        <v>0.13213751868460388</v>
      </c>
    </row>
    <row r="100" spans="1:5" x14ac:dyDescent="0.3">
      <c r="A100" s="12">
        <f t="shared" si="8"/>
        <v>71</v>
      </c>
      <c r="B100" s="622" t="s">
        <v>222</v>
      </c>
      <c r="C100" s="12">
        <f t="shared" si="8"/>
        <v>71</v>
      </c>
      <c r="D100" s="623">
        <v>0.114</v>
      </c>
      <c r="E100" s="624">
        <v>0.22705530642750374</v>
      </c>
    </row>
    <row r="101" spans="1:5" x14ac:dyDescent="0.3">
      <c r="A101" s="12">
        <f t="shared" si="8"/>
        <v>72</v>
      </c>
      <c r="B101" s="622" t="s">
        <v>223</v>
      </c>
      <c r="C101" s="12">
        <f t="shared" si="8"/>
        <v>72</v>
      </c>
      <c r="D101" s="623">
        <v>5.9000000000000004E-2</v>
      </c>
      <c r="E101" s="624">
        <v>4.7384155455904332E-2</v>
      </c>
    </row>
    <row r="102" spans="1:5" x14ac:dyDescent="0.3">
      <c r="A102" s="12">
        <f t="shared" si="8"/>
        <v>73</v>
      </c>
      <c r="B102" s="622" t="s">
        <v>224</v>
      </c>
      <c r="C102" s="12">
        <f t="shared" si="8"/>
        <v>73</v>
      </c>
      <c r="D102" s="623">
        <v>4.4999999999999998E-2</v>
      </c>
      <c r="E102" s="624">
        <v>3.9910313901345293E-2</v>
      </c>
    </row>
    <row r="103" spans="1:5" x14ac:dyDescent="0.3">
      <c r="A103" s="12">
        <f t="shared" si="8"/>
        <v>74</v>
      </c>
      <c r="B103" s="622" t="s">
        <v>225</v>
      </c>
      <c r="C103" s="12">
        <f t="shared" si="8"/>
        <v>74</v>
      </c>
      <c r="D103" s="623">
        <v>6.8000000000000005E-2</v>
      </c>
      <c r="E103" s="624">
        <v>1.5844544095665172E-2</v>
      </c>
    </row>
    <row r="104" spans="1:5" x14ac:dyDescent="0.3">
      <c r="A104" s="12">
        <f t="shared" si="8"/>
        <v>75</v>
      </c>
      <c r="B104" s="622" t="s">
        <v>226</v>
      </c>
      <c r="C104" s="12">
        <f t="shared" si="8"/>
        <v>75</v>
      </c>
      <c r="D104" s="623">
        <v>6.3E-2</v>
      </c>
      <c r="E104" s="624">
        <v>7.3094170403587441E-2</v>
      </c>
    </row>
    <row r="105" spans="1:5" x14ac:dyDescent="0.3">
      <c r="A105" s="12">
        <f t="shared" si="8"/>
        <v>76</v>
      </c>
      <c r="B105" s="622" t="s">
        <v>227</v>
      </c>
      <c r="C105" s="12">
        <f t="shared" si="8"/>
        <v>76</v>
      </c>
      <c r="D105" s="623">
        <v>6.9000000000000006E-2</v>
      </c>
      <c r="E105" s="624">
        <v>0.10672645739910314</v>
      </c>
    </row>
    <row r="106" spans="1:5" x14ac:dyDescent="0.3">
      <c r="A106" s="12">
        <f t="shared" si="8"/>
        <v>77</v>
      </c>
      <c r="B106" s="622" t="s">
        <v>228</v>
      </c>
      <c r="C106" s="12">
        <f t="shared" si="8"/>
        <v>77</v>
      </c>
      <c r="D106" s="623">
        <v>7.400000000000001E-2</v>
      </c>
      <c r="E106" s="624">
        <v>4.275037369207773E-2</v>
      </c>
    </row>
    <row r="107" spans="1:5" x14ac:dyDescent="0.3">
      <c r="A107" s="12">
        <f t="shared" si="8"/>
        <v>78</v>
      </c>
      <c r="B107" s="622" t="s">
        <v>229</v>
      </c>
      <c r="C107" s="12">
        <f t="shared" si="8"/>
        <v>78</v>
      </c>
      <c r="D107" s="623">
        <v>4.9000000000000002E-2</v>
      </c>
      <c r="E107" s="624">
        <v>9.7010463378176384E-2</v>
      </c>
    </row>
    <row r="108" spans="1:5" x14ac:dyDescent="0.3">
      <c r="A108" s="12">
        <f t="shared" si="8"/>
        <v>79</v>
      </c>
      <c r="B108" s="622" t="s">
        <v>230</v>
      </c>
      <c r="C108" s="12">
        <f t="shared" si="8"/>
        <v>79</v>
      </c>
      <c r="D108" s="623">
        <v>6.8000000000000005E-2</v>
      </c>
      <c r="E108" s="624">
        <v>5.3064275037369206E-2</v>
      </c>
    </row>
    <row r="109" spans="1:5" x14ac:dyDescent="0.3">
      <c r="A109" s="12">
        <f t="shared" si="8"/>
        <v>80</v>
      </c>
      <c r="B109" s="622" t="s">
        <v>231</v>
      </c>
      <c r="C109" s="12">
        <f t="shared" si="8"/>
        <v>80</v>
      </c>
      <c r="D109" s="623">
        <v>5.7000000000000002E-2</v>
      </c>
      <c r="E109" s="624">
        <v>4.2152466367713005E-2</v>
      </c>
    </row>
    <row r="110" spans="1:5" x14ac:dyDescent="0.3">
      <c r="A110" s="12">
        <f t="shared" si="8"/>
        <v>81</v>
      </c>
      <c r="B110" s="622" t="s">
        <v>232</v>
      </c>
      <c r="C110" s="12">
        <f t="shared" si="8"/>
        <v>81</v>
      </c>
      <c r="D110" s="623">
        <v>0.11599999999999999</v>
      </c>
      <c r="E110" s="624">
        <v>2.1973094170403589E-2</v>
      </c>
    </row>
    <row r="111" spans="1:5" x14ac:dyDescent="0.3">
      <c r="A111" s="12">
        <f t="shared" si="8"/>
        <v>82</v>
      </c>
      <c r="B111" s="622" t="s">
        <v>233</v>
      </c>
      <c r="C111" s="12">
        <f t="shared" si="8"/>
        <v>82</v>
      </c>
      <c r="D111" s="623">
        <v>4.9000000000000002E-2</v>
      </c>
      <c r="E111" s="624">
        <v>3.2585949177877431E-2</v>
      </c>
    </row>
    <row r="112" spans="1:5" x14ac:dyDescent="0.3">
      <c r="A112" s="12">
        <f t="shared" ref="A112:C127" si="9">A111+1</f>
        <v>83</v>
      </c>
      <c r="B112" s="622" t="s">
        <v>234</v>
      </c>
      <c r="C112" s="12">
        <f t="shared" si="9"/>
        <v>83</v>
      </c>
      <c r="D112" s="623">
        <v>4.7E-2</v>
      </c>
      <c r="E112" s="624">
        <v>4.6487294469357253E-2</v>
      </c>
    </row>
    <row r="113" spans="1:5" x14ac:dyDescent="0.3">
      <c r="A113" s="12">
        <f t="shared" si="9"/>
        <v>84</v>
      </c>
      <c r="B113" s="622" t="s">
        <v>235</v>
      </c>
      <c r="C113" s="12">
        <f t="shared" si="9"/>
        <v>84</v>
      </c>
      <c r="D113" s="623">
        <v>0.111</v>
      </c>
      <c r="E113" s="624">
        <v>0.4014947683109118</v>
      </c>
    </row>
    <row r="114" spans="1:5" x14ac:dyDescent="0.3">
      <c r="A114" s="12">
        <f t="shared" si="9"/>
        <v>85</v>
      </c>
      <c r="B114" s="622" t="s">
        <v>236</v>
      </c>
      <c r="C114" s="12">
        <f t="shared" si="9"/>
        <v>85</v>
      </c>
      <c r="D114" s="623">
        <v>0.06</v>
      </c>
      <c r="E114" s="624">
        <v>5.2316890881913304E-2</v>
      </c>
    </row>
    <row r="115" spans="1:5" x14ac:dyDescent="0.3">
      <c r="A115" s="12">
        <f t="shared" si="9"/>
        <v>86</v>
      </c>
      <c r="B115" s="622" t="s">
        <v>237</v>
      </c>
      <c r="C115" s="12">
        <f t="shared" si="9"/>
        <v>86</v>
      </c>
      <c r="D115" s="623">
        <v>0.11</v>
      </c>
      <c r="E115" s="624">
        <v>4.4843049327354258E-2</v>
      </c>
    </row>
    <row r="116" spans="1:5" x14ac:dyDescent="0.3">
      <c r="A116" s="12">
        <f t="shared" si="9"/>
        <v>87</v>
      </c>
      <c r="B116" s="622" t="s">
        <v>238</v>
      </c>
      <c r="C116" s="12">
        <f t="shared" si="9"/>
        <v>87</v>
      </c>
      <c r="D116" s="623">
        <v>9.0999999999999998E-2</v>
      </c>
      <c r="E116" s="624">
        <v>0.21644245142002991</v>
      </c>
    </row>
    <row r="117" spans="1:5" x14ac:dyDescent="0.3">
      <c r="A117" s="12">
        <f t="shared" si="9"/>
        <v>88</v>
      </c>
      <c r="B117" s="622" t="s">
        <v>239</v>
      </c>
      <c r="C117" s="12">
        <f t="shared" si="9"/>
        <v>88</v>
      </c>
      <c r="D117" s="623">
        <v>0.152</v>
      </c>
      <c r="E117" s="624">
        <v>0.1672645739910314</v>
      </c>
    </row>
    <row r="118" spans="1:5" x14ac:dyDescent="0.3">
      <c r="A118" s="12">
        <f t="shared" si="9"/>
        <v>89</v>
      </c>
      <c r="B118" s="622" t="s">
        <v>240</v>
      </c>
      <c r="C118" s="12">
        <f t="shared" si="9"/>
        <v>89</v>
      </c>
      <c r="D118" s="623">
        <v>7.0000000000000007E-2</v>
      </c>
      <c r="E118" s="624">
        <v>2.8550074738415546E-2</v>
      </c>
    </row>
    <row r="119" spans="1:5" x14ac:dyDescent="0.3">
      <c r="A119" s="12">
        <f t="shared" si="9"/>
        <v>90</v>
      </c>
      <c r="B119" s="622" t="s">
        <v>241</v>
      </c>
      <c r="C119" s="12">
        <f t="shared" si="9"/>
        <v>90</v>
      </c>
      <c r="D119" s="623">
        <v>6.4000000000000001E-2</v>
      </c>
      <c r="E119" s="624">
        <v>4.4245142002989533E-2</v>
      </c>
    </row>
    <row r="120" spans="1:5" x14ac:dyDescent="0.3">
      <c r="A120" s="12">
        <f t="shared" si="9"/>
        <v>91</v>
      </c>
      <c r="B120" s="622" t="s">
        <v>242</v>
      </c>
      <c r="C120" s="12">
        <f t="shared" si="9"/>
        <v>91</v>
      </c>
      <c r="D120" s="623">
        <v>7.4999999999999997E-2</v>
      </c>
      <c r="E120" s="624">
        <v>0.11614349775784753</v>
      </c>
    </row>
    <row r="121" spans="1:5" x14ac:dyDescent="0.3">
      <c r="A121" s="12">
        <f t="shared" si="9"/>
        <v>92</v>
      </c>
      <c r="B121" s="622" t="s">
        <v>243</v>
      </c>
      <c r="C121" s="12">
        <f t="shared" si="9"/>
        <v>92</v>
      </c>
      <c r="D121" s="623">
        <v>7.2999999999999995E-2</v>
      </c>
      <c r="E121" s="624">
        <v>1.8684603886397609E-2</v>
      </c>
    </row>
    <row r="122" spans="1:5" x14ac:dyDescent="0.3">
      <c r="A122" s="12">
        <f t="shared" si="9"/>
        <v>93</v>
      </c>
      <c r="B122" s="622" t="s">
        <v>244</v>
      </c>
      <c r="C122" s="12">
        <f t="shared" si="9"/>
        <v>93</v>
      </c>
      <c r="D122" s="623">
        <v>6.9000000000000006E-2</v>
      </c>
      <c r="E122" s="624">
        <v>0.12002989536621823</v>
      </c>
    </row>
    <row r="123" spans="1:5" x14ac:dyDescent="0.3">
      <c r="A123" s="12">
        <f t="shared" si="9"/>
        <v>94</v>
      </c>
      <c r="B123" s="622" t="s">
        <v>245</v>
      </c>
      <c r="C123" s="12">
        <f t="shared" si="9"/>
        <v>94</v>
      </c>
      <c r="D123" s="623">
        <v>7.400000000000001E-2</v>
      </c>
      <c r="E123" s="624">
        <v>0.19013452914798207</v>
      </c>
    </row>
    <row r="124" spans="1:5" x14ac:dyDescent="0.3">
      <c r="A124" s="12">
        <f t="shared" si="9"/>
        <v>95</v>
      </c>
      <c r="B124" s="622" t="s">
        <v>246</v>
      </c>
      <c r="C124" s="12">
        <f t="shared" si="9"/>
        <v>95</v>
      </c>
      <c r="D124" s="623">
        <v>7.2999999999999995E-2</v>
      </c>
      <c r="E124" s="624">
        <v>3.4678624813153959E-2</v>
      </c>
    </row>
    <row r="125" spans="1:5" x14ac:dyDescent="0.3">
      <c r="A125" s="12">
        <f t="shared" si="9"/>
        <v>96</v>
      </c>
      <c r="B125" s="622" t="s">
        <v>247</v>
      </c>
      <c r="C125" s="12">
        <f t="shared" si="9"/>
        <v>96</v>
      </c>
      <c r="D125" s="623">
        <v>7.400000000000001E-2</v>
      </c>
      <c r="E125" s="624">
        <v>5.0822122571001493E-2</v>
      </c>
    </row>
    <row r="126" spans="1:5" x14ac:dyDescent="0.3">
      <c r="A126" s="12">
        <f t="shared" si="9"/>
        <v>97</v>
      </c>
      <c r="B126" s="622" t="s">
        <v>248</v>
      </c>
      <c r="C126" s="12">
        <f t="shared" si="9"/>
        <v>97</v>
      </c>
      <c r="D126" s="623">
        <v>6.8000000000000005E-2</v>
      </c>
      <c r="E126" s="624">
        <v>5.7399103139013453E-2</v>
      </c>
    </row>
    <row r="127" spans="1:5" x14ac:dyDescent="0.3">
      <c r="A127" s="12">
        <f t="shared" si="9"/>
        <v>98</v>
      </c>
      <c r="B127" s="622" t="s">
        <v>249</v>
      </c>
      <c r="C127" s="12">
        <f t="shared" si="9"/>
        <v>98</v>
      </c>
      <c r="D127" s="623">
        <v>6.0999999999999999E-2</v>
      </c>
      <c r="E127" s="624">
        <v>2.585949177877429E-2</v>
      </c>
    </row>
    <row r="128" spans="1:5" x14ac:dyDescent="0.3">
      <c r="A128" s="12">
        <f t="shared" ref="A128:C143" si="10">A127+1</f>
        <v>99</v>
      </c>
      <c r="B128" s="622" t="s">
        <v>250</v>
      </c>
      <c r="C128" s="12">
        <f t="shared" si="10"/>
        <v>99</v>
      </c>
      <c r="D128" s="623">
        <v>9.0999999999999998E-2</v>
      </c>
      <c r="E128" s="624">
        <v>5.9641255605381166E-2</v>
      </c>
    </row>
    <row r="129" spans="1:5" x14ac:dyDescent="0.3">
      <c r="A129" s="12">
        <f t="shared" si="10"/>
        <v>100</v>
      </c>
      <c r="B129" s="622" t="s">
        <v>251</v>
      </c>
      <c r="C129" s="12">
        <f t="shared" si="10"/>
        <v>100</v>
      </c>
      <c r="D129" s="623">
        <v>6.2E-2</v>
      </c>
      <c r="E129" s="624">
        <v>8.0119581464872941E-2</v>
      </c>
    </row>
    <row r="130" spans="1:5" x14ac:dyDescent="0.3">
      <c r="A130" s="12">
        <f t="shared" si="10"/>
        <v>101</v>
      </c>
      <c r="B130" s="622" t="s">
        <v>252</v>
      </c>
      <c r="C130" s="12">
        <f t="shared" si="10"/>
        <v>101</v>
      </c>
      <c r="D130" s="623">
        <v>7.5999999999999998E-2</v>
      </c>
      <c r="E130" s="624">
        <v>0.20881913303437968</v>
      </c>
    </row>
    <row r="131" spans="1:5" x14ac:dyDescent="0.3">
      <c r="A131" s="12">
        <f t="shared" si="10"/>
        <v>102</v>
      </c>
      <c r="B131" s="622" t="s">
        <v>253</v>
      </c>
      <c r="C131" s="12">
        <f t="shared" si="10"/>
        <v>102</v>
      </c>
      <c r="D131" s="623">
        <v>0.105</v>
      </c>
      <c r="E131" s="624">
        <v>0.29730941704035874</v>
      </c>
    </row>
    <row r="132" spans="1:5" x14ac:dyDescent="0.3">
      <c r="A132" s="12">
        <f t="shared" si="10"/>
        <v>103</v>
      </c>
      <c r="B132" s="622" t="s">
        <v>254</v>
      </c>
      <c r="C132" s="12">
        <f t="shared" si="10"/>
        <v>103</v>
      </c>
      <c r="D132" s="623">
        <v>0.10300000000000001</v>
      </c>
      <c r="E132" s="624">
        <v>0.66801195814648728</v>
      </c>
    </row>
    <row r="133" spans="1:5" x14ac:dyDescent="0.3">
      <c r="A133" s="12">
        <f t="shared" si="10"/>
        <v>104</v>
      </c>
      <c r="B133" s="622" t="s">
        <v>255</v>
      </c>
      <c r="C133" s="12">
        <f t="shared" si="10"/>
        <v>104</v>
      </c>
      <c r="D133" s="623">
        <v>0.154</v>
      </c>
      <c r="E133" s="624">
        <v>1</v>
      </c>
    </row>
    <row r="134" spans="1:5" x14ac:dyDescent="0.3">
      <c r="A134" s="12">
        <f t="shared" si="10"/>
        <v>105</v>
      </c>
      <c r="B134" s="622" t="s">
        <v>256</v>
      </c>
      <c r="C134" s="12">
        <f t="shared" si="10"/>
        <v>105</v>
      </c>
      <c r="D134" s="623">
        <v>0.154</v>
      </c>
      <c r="E134" s="624">
        <v>0.18594917787742901</v>
      </c>
    </row>
    <row r="135" spans="1:5" x14ac:dyDescent="0.3">
      <c r="A135" s="12">
        <f t="shared" si="10"/>
        <v>106</v>
      </c>
      <c r="B135" s="622" t="s">
        <v>257</v>
      </c>
      <c r="C135" s="12">
        <f t="shared" si="10"/>
        <v>106</v>
      </c>
      <c r="D135" s="623">
        <v>6.8000000000000005E-2</v>
      </c>
      <c r="E135" s="624">
        <v>2.5710014947683109E-2</v>
      </c>
    </row>
    <row r="136" spans="1:5" x14ac:dyDescent="0.3">
      <c r="A136" s="12">
        <f t="shared" si="10"/>
        <v>107</v>
      </c>
      <c r="B136" s="622" t="s">
        <v>258</v>
      </c>
      <c r="C136" s="12">
        <f t="shared" si="10"/>
        <v>107</v>
      </c>
      <c r="D136" s="623">
        <v>6.5000000000000002E-2</v>
      </c>
      <c r="E136" s="624">
        <v>3.1390134529147982E-2</v>
      </c>
    </row>
    <row r="137" spans="1:5" x14ac:dyDescent="0.3">
      <c r="A137" s="12">
        <f t="shared" si="10"/>
        <v>108</v>
      </c>
      <c r="B137" s="622" t="s">
        <v>259</v>
      </c>
      <c r="C137" s="12">
        <f t="shared" si="10"/>
        <v>108</v>
      </c>
      <c r="D137" s="623">
        <v>9.3000000000000013E-2</v>
      </c>
      <c r="E137" s="624">
        <v>0.83019431988041859</v>
      </c>
    </row>
    <row r="138" spans="1:5" x14ac:dyDescent="0.3">
      <c r="A138" s="12">
        <f t="shared" si="10"/>
        <v>109</v>
      </c>
      <c r="B138" s="622" t="s">
        <v>260</v>
      </c>
      <c r="C138" s="12">
        <f t="shared" si="10"/>
        <v>109</v>
      </c>
      <c r="D138" s="623">
        <v>0.06</v>
      </c>
      <c r="E138" s="624">
        <v>0.11748878923766816</v>
      </c>
    </row>
    <row r="139" spans="1:5" x14ac:dyDescent="0.3">
      <c r="A139" s="12">
        <f t="shared" si="10"/>
        <v>110</v>
      </c>
      <c r="B139" s="622" t="s">
        <v>261</v>
      </c>
      <c r="C139" s="12">
        <f t="shared" si="10"/>
        <v>110</v>
      </c>
      <c r="D139" s="623">
        <v>7.0999999999999994E-2</v>
      </c>
      <c r="E139" s="624">
        <v>5.8445440956651717E-2</v>
      </c>
    </row>
    <row r="140" spans="1:5" x14ac:dyDescent="0.3">
      <c r="A140" s="12">
        <f t="shared" si="10"/>
        <v>111</v>
      </c>
      <c r="B140" s="622" t="s">
        <v>262</v>
      </c>
      <c r="C140" s="12">
        <f t="shared" si="10"/>
        <v>111</v>
      </c>
      <c r="D140" s="623">
        <v>6.5000000000000002E-2</v>
      </c>
      <c r="E140" s="624">
        <v>2.6307922272047833E-2</v>
      </c>
    </row>
    <row r="141" spans="1:5" x14ac:dyDescent="0.3">
      <c r="A141" s="12">
        <f t="shared" si="10"/>
        <v>112</v>
      </c>
      <c r="B141" s="622" t="s">
        <v>263</v>
      </c>
      <c r="C141" s="12">
        <f t="shared" si="10"/>
        <v>112</v>
      </c>
      <c r="D141" s="623">
        <v>8.1000000000000003E-2</v>
      </c>
      <c r="E141" s="624">
        <v>0.184304932735426</v>
      </c>
    </row>
    <row r="142" spans="1:5" x14ac:dyDescent="0.3">
      <c r="A142" s="12">
        <f t="shared" si="10"/>
        <v>113</v>
      </c>
      <c r="B142" s="622" t="s">
        <v>264</v>
      </c>
      <c r="C142" s="12">
        <f t="shared" si="10"/>
        <v>113</v>
      </c>
      <c r="D142" s="623">
        <v>5.5E-2</v>
      </c>
      <c r="E142" s="624">
        <v>0.16083707025411062</v>
      </c>
    </row>
    <row r="143" spans="1:5" x14ac:dyDescent="0.3">
      <c r="A143" s="12">
        <f t="shared" si="10"/>
        <v>114</v>
      </c>
      <c r="B143" s="622" t="s">
        <v>265</v>
      </c>
      <c r="C143" s="12">
        <f t="shared" si="10"/>
        <v>114</v>
      </c>
      <c r="D143" s="623">
        <v>0.126</v>
      </c>
      <c r="E143" s="624">
        <v>9.1928251121076235E-2</v>
      </c>
    </row>
    <row r="144" spans="1:5" x14ac:dyDescent="0.3">
      <c r="A144" s="12">
        <f t="shared" ref="A144:C159" si="11">A143+1</f>
        <v>115</v>
      </c>
      <c r="B144" s="622" t="s">
        <v>266</v>
      </c>
      <c r="C144" s="12">
        <f t="shared" si="11"/>
        <v>115</v>
      </c>
      <c r="D144" s="623">
        <v>4.2999999999999997E-2</v>
      </c>
      <c r="E144" s="624">
        <v>7.6382660687593418E-2</v>
      </c>
    </row>
    <row r="145" spans="1:5" x14ac:dyDescent="0.3">
      <c r="A145" s="12">
        <f t="shared" si="11"/>
        <v>116</v>
      </c>
      <c r="B145" s="622" t="s">
        <v>267</v>
      </c>
      <c r="C145" s="12">
        <f t="shared" si="11"/>
        <v>116</v>
      </c>
      <c r="D145" s="623">
        <v>7.2999999999999995E-2</v>
      </c>
      <c r="E145" s="624">
        <v>0.21150971599402094</v>
      </c>
    </row>
    <row r="146" spans="1:5" x14ac:dyDescent="0.3">
      <c r="A146" s="12">
        <f t="shared" si="11"/>
        <v>117</v>
      </c>
      <c r="B146" s="622" t="s">
        <v>268</v>
      </c>
      <c r="C146" s="12">
        <f t="shared" si="11"/>
        <v>117</v>
      </c>
      <c r="D146" s="623">
        <v>5.5E-2</v>
      </c>
      <c r="E146" s="624">
        <v>0.44588938714499254</v>
      </c>
    </row>
    <row r="147" spans="1:5" x14ac:dyDescent="0.3">
      <c r="A147" s="12">
        <f t="shared" si="11"/>
        <v>118</v>
      </c>
      <c r="B147" s="622" t="s">
        <v>269</v>
      </c>
      <c r="C147" s="12">
        <f t="shared" si="11"/>
        <v>118</v>
      </c>
      <c r="D147" s="623">
        <v>4.5999999999999999E-2</v>
      </c>
      <c r="E147" s="624">
        <v>3.2884902840059793E-2</v>
      </c>
    </row>
    <row r="148" spans="1:5" x14ac:dyDescent="0.3">
      <c r="A148" s="12">
        <f t="shared" si="11"/>
        <v>119</v>
      </c>
      <c r="B148" s="622" t="s">
        <v>270</v>
      </c>
      <c r="C148" s="12">
        <f t="shared" si="11"/>
        <v>119</v>
      </c>
      <c r="D148" s="623">
        <v>9.9000000000000005E-2</v>
      </c>
      <c r="E148" s="624">
        <v>3.6920777279521672E-2</v>
      </c>
    </row>
    <row r="149" spans="1:5" x14ac:dyDescent="0.3">
      <c r="A149" s="12">
        <f t="shared" si="11"/>
        <v>120</v>
      </c>
      <c r="B149" s="622" t="s">
        <v>271</v>
      </c>
      <c r="C149" s="12">
        <f t="shared" si="11"/>
        <v>120</v>
      </c>
      <c r="D149" s="623">
        <v>0.16699999999999998</v>
      </c>
      <c r="E149" s="624">
        <v>0.28579970104633784</v>
      </c>
    </row>
    <row r="150" spans="1:5" x14ac:dyDescent="0.3">
      <c r="A150" s="12">
        <f t="shared" si="11"/>
        <v>121</v>
      </c>
      <c r="B150" s="622" t="s">
        <v>272</v>
      </c>
      <c r="C150" s="12">
        <f t="shared" si="11"/>
        <v>121</v>
      </c>
      <c r="D150" s="623">
        <v>4.5999999999999999E-2</v>
      </c>
      <c r="E150" s="624">
        <v>2.0328849028400597E-2</v>
      </c>
    </row>
    <row r="151" spans="1:5" x14ac:dyDescent="0.3">
      <c r="A151" s="12">
        <f t="shared" si="11"/>
        <v>122</v>
      </c>
      <c r="B151" s="622" t="s">
        <v>273</v>
      </c>
      <c r="C151" s="12">
        <f t="shared" si="11"/>
        <v>122</v>
      </c>
      <c r="D151" s="623">
        <v>6.8000000000000005E-2</v>
      </c>
      <c r="E151" s="624">
        <v>0.19177877428998505</v>
      </c>
    </row>
    <row r="152" spans="1:5" x14ac:dyDescent="0.3">
      <c r="A152" s="12">
        <f t="shared" si="11"/>
        <v>123</v>
      </c>
      <c r="B152" s="622" t="s">
        <v>274</v>
      </c>
      <c r="C152" s="12">
        <f t="shared" si="11"/>
        <v>123</v>
      </c>
      <c r="D152" s="623">
        <v>0.106</v>
      </c>
      <c r="E152" s="624">
        <v>0.18340807174887894</v>
      </c>
    </row>
    <row r="153" spans="1:5" x14ac:dyDescent="0.3">
      <c r="A153" s="12">
        <f t="shared" si="11"/>
        <v>124</v>
      </c>
      <c r="B153" s="622" t="s">
        <v>275</v>
      </c>
      <c r="C153" s="12">
        <f t="shared" si="11"/>
        <v>124</v>
      </c>
      <c r="D153" s="623">
        <v>5.5999999999999994E-2</v>
      </c>
      <c r="E153" s="624">
        <v>3.572496263079223E-2</v>
      </c>
    </row>
    <row r="154" spans="1:5" x14ac:dyDescent="0.3">
      <c r="A154" s="12">
        <f t="shared" si="11"/>
        <v>125</v>
      </c>
      <c r="B154" s="622" t="s">
        <v>276</v>
      </c>
      <c r="C154" s="12">
        <f t="shared" si="11"/>
        <v>125</v>
      </c>
      <c r="D154" s="623">
        <v>0.115</v>
      </c>
      <c r="E154" s="624">
        <v>0.25949177877428997</v>
      </c>
    </row>
    <row r="155" spans="1:5" x14ac:dyDescent="0.3">
      <c r="A155" s="12">
        <f t="shared" si="11"/>
        <v>126</v>
      </c>
      <c r="B155" s="622" t="s">
        <v>277</v>
      </c>
      <c r="C155" s="12">
        <f t="shared" si="11"/>
        <v>126</v>
      </c>
      <c r="D155" s="623">
        <v>5.5E-2</v>
      </c>
      <c r="E155" s="624">
        <v>0.46128550074738417</v>
      </c>
    </row>
    <row r="156" spans="1:5" x14ac:dyDescent="0.3">
      <c r="A156" s="12">
        <f t="shared" si="11"/>
        <v>127</v>
      </c>
      <c r="B156" s="622" t="s">
        <v>278</v>
      </c>
      <c r="C156" s="12">
        <f t="shared" si="11"/>
        <v>127</v>
      </c>
      <c r="D156" s="623">
        <v>0.10800000000000001</v>
      </c>
      <c r="E156" s="624">
        <v>0.1968609865470852</v>
      </c>
    </row>
    <row r="157" spans="1:5" x14ac:dyDescent="0.3">
      <c r="A157" s="12">
        <f t="shared" si="11"/>
        <v>128</v>
      </c>
      <c r="B157" s="622" t="s">
        <v>136</v>
      </c>
      <c r="C157" s="12">
        <f t="shared" si="11"/>
        <v>128</v>
      </c>
      <c r="D157" s="623">
        <v>9.8000000000000004E-2</v>
      </c>
      <c r="E157" s="624">
        <v>0.21046337817638266</v>
      </c>
    </row>
    <row r="158" spans="1:5" x14ac:dyDescent="0.3">
      <c r="A158" s="12">
        <f t="shared" si="11"/>
        <v>129</v>
      </c>
      <c r="B158" s="622" t="s">
        <v>279</v>
      </c>
      <c r="C158" s="12">
        <f t="shared" si="11"/>
        <v>129</v>
      </c>
      <c r="D158" s="623">
        <v>6.2E-2</v>
      </c>
      <c r="E158" s="624">
        <v>6.1285500747384154E-2</v>
      </c>
    </row>
    <row r="159" spans="1:5" x14ac:dyDescent="0.3">
      <c r="A159" s="12">
        <f t="shared" si="11"/>
        <v>130</v>
      </c>
      <c r="B159" s="622" t="s">
        <v>280</v>
      </c>
      <c r="C159" s="12">
        <f t="shared" si="11"/>
        <v>130</v>
      </c>
      <c r="D159" s="623">
        <v>6.4000000000000001E-2</v>
      </c>
      <c r="E159" s="624">
        <v>8.3109118086696562E-2</v>
      </c>
    </row>
    <row r="160" spans="1:5" x14ac:dyDescent="0.3">
      <c r="A160" s="12">
        <f t="shared" ref="A160:C175" si="12">A159+1</f>
        <v>131</v>
      </c>
      <c r="B160" s="622" t="s">
        <v>281</v>
      </c>
      <c r="C160" s="12">
        <f t="shared" si="12"/>
        <v>131</v>
      </c>
      <c r="D160" s="623">
        <v>6.2E-2</v>
      </c>
      <c r="E160" s="624">
        <v>0.25620328849028401</v>
      </c>
    </row>
    <row r="161" spans="1:5" x14ac:dyDescent="0.3">
      <c r="A161" s="12">
        <f t="shared" si="12"/>
        <v>132</v>
      </c>
      <c r="B161" s="622" t="s">
        <v>282</v>
      </c>
      <c r="C161" s="12">
        <f t="shared" si="12"/>
        <v>132</v>
      </c>
      <c r="D161" s="623">
        <v>0.05</v>
      </c>
      <c r="E161" s="624">
        <v>2.1674140508221227E-2</v>
      </c>
    </row>
    <row r="162" spans="1:5" x14ac:dyDescent="0.3">
      <c r="A162" s="12">
        <f t="shared" si="12"/>
        <v>133</v>
      </c>
      <c r="B162" s="622" t="s">
        <v>146</v>
      </c>
      <c r="C162" s="12">
        <f t="shared" si="12"/>
        <v>133</v>
      </c>
      <c r="D162" s="623">
        <v>9.5000000000000001E-2</v>
      </c>
      <c r="E162" s="624">
        <v>0.29760837070254109</v>
      </c>
    </row>
    <row r="163" spans="1:5" x14ac:dyDescent="0.3">
      <c r="A163" s="12">
        <f t="shared" si="12"/>
        <v>134</v>
      </c>
      <c r="B163" s="622" t="s">
        <v>283</v>
      </c>
      <c r="C163" s="12">
        <f t="shared" si="12"/>
        <v>134</v>
      </c>
      <c r="D163" s="623">
        <v>5.2000000000000005E-2</v>
      </c>
      <c r="E163" s="624">
        <v>4.6038863976083706E-2</v>
      </c>
    </row>
    <row r="164" spans="1:5" x14ac:dyDescent="0.3">
      <c r="A164" s="12">
        <f t="shared" si="12"/>
        <v>135</v>
      </c>
      <c r="B164" s="622" t="s">
        <v>284</v>
      </c>
      <c r="C164" s="12">
        <f t="shared" si="12"/>
        <v>135</v>
      </c>
      <c r="D164" s="623">
        <v>7.0000000000000007E-2</v>
      </c>
      <c r="E164" s="624">
        <v>2.1375186846038865E-2</v>
      </c>
    </row>
    <row r="165" spans="1:5" x14ac:dyDescent="0.3">
      <c r="A165" s="12">
        <f t="shared" si="12"/>
        <v>136</v>
      </c>
      <c r="B165" s="622" t="s">
        <v>285</v>
      </c>
      <c r="C165" s="12">
        <f t="shared" si="12"/>
        <v>136</v>
      </c>
      <c r="D165" s="623">
        <v>8.900000000000001E-2</v>
      </c>
      <c r="E165" s="624">
        <v>1.1808669656203289E-2</v>
      </c>
    </row>
    <row r="166" spans="1:5" x14ac:dyDescent="0.3">
      <c r="A166" s="12">
        <f t="shared" si="12"/>
        <v>137</v>
      </c>
      <c r="B166" s="622" t="s">
        <v>286</v>
      </c>
      <c r="C166" s="12">
        <f t="shared" si="12"/>
        <v>137</v>
      </c>
      <c r="D166" s="623">
        <v>0.06</v>
      </c>
      <c r="E166" s="624">
        <v>1.7040358744394617E-2</v>
      </c>
    </row>
    <row r="167" spans="1:5" x14ac:dyDescent="0.3">
      <c r="A167" s="12">
        <f t="shared" si="12"/>
        <v>138</v>
      </c>
      <c r="B167" s="622" t="s">
        <v>287</v>
      </c>
      <c r="C167" s="12">
        <f t="shared" si="12"/>
        <v>138</v>
      </c>
      <c r="D167" s="623">
        <v>9.1999999999999998E-2</v>
      </c>
      <c r="E167" s="624">
        <v>6.2182361733931241E-2</v>
      </c>
    </row>
    <row r="168" spans="1:5" x14ac:dyDescent="0.3">
      <c r="A168" s="12">
        <f t="shared" si="12"/>
        <v>139</v>
      </c>
      <c r="B168" s="622" t="s">
        <v>288</v>
      </c>
      <c r="C168" s="12">
        <f t="shared" si="12"/>
        <v>139</v>
      </c>
      <c r="D168" s="623">
        <v>9.6999999999999989E-2</v>
      </c>
      <c r="E168" s="624">
        <v>0.54185351270553062</v>
      </c>
    </row>
    <row r="169" spans="1:5" x14ac:dyDescent="0.3">
      <c r="A169" s="12">
        <f t="shared" si="12"/>
        <v>140</v>
      </c>
      <c r="B169" s="622" t="s">
        <v>289</v>
      </c>
      <c r="C169" s="12">
        <f t="shared" si="12"/>
        <v>140</v>
      </c>
      <c r="D169" s="623">
        <v>0.05</v>
      </c>
      <c r="E169" s="624">
        <v>3.0792227204783258E-2</v>
      </c>
    </row>
    <row r="170" spans="1:5" x14ac:dyDescent="0.3">
      <c r="A170" s="12">
        <f t="shared" si="12"/>
        <v>141</v>
      </c>
      <c r="B170" s="622" t="s">
        <v>290</v>
      </c>
      <c r="C170" s="12">
        <f t="shared" si="12"/>
        <v>141</v>
      </c>
      <c r="D170" s="623">
        <v>5.2000000000000005E-2</v>
      </c>
      <c r="E170" s="624">
        <v>0.13378176382660686</v>
      </c>
    </row>
    <row r="171" spans="1:5" x14ac:dyDescent="0.3">
      <c r="A171" s="12">
        <f t="shared" si="12"/>
        <v>142</v>
      </c>
      <c r="B171" s="622" t="s">
        <v>291</v>
      </c>
      <c r="C171" s="12">
        <f t="shared" si="12"/>
        <v>142</v>
      </c>
      <c r="D171" s="623">
        <v>8.3000000000000004E-2</v>
      </c>
      <c r="E171" s="624">
        <v>0.38370702541106128</v>
      </c>
    </row>
    <row r="172" spans="1:5" x14ac:dyDescent="0.3">
      <c r="A172" s="12">
        <f t="shared" si="12"/>
        <v>143</v>
      </c>
      <c r="B172" s="622" t="s">
        <v>292</v>
      </c>
      <c r="C172" s="12">
        <f t="shared" si="12"/>
        <v>143</v>
      </c>
      <c r="D172" s="623">
        <v>6.8000000000000005E-2</v>
      </c>
      <c r="E172" s="624">
        <v>1.7189835575485798E-2</v>
      </c>
    </row>
    <row r="173" spans="1:5" x14ac:dyDescent="0.3">
      <c r="A173" s="12">
        <f t="shared" si="12"/>
        <v>144</v>
      </c>
      <c r="B173" s="622" t="s">
        <v>293</v>
      </c>
      <c r="C173" s="12">
        <f t="shared" si="12"/>
        <v>144</v>
      </c>
      <c r="D173" s="623">
        <v>6.5000000000000002E-2</v>
      </c>
      <c r="E173" s="624">
        <v>0.23452914798206279</v>
      </c>
    </row>
    <row r="174" spans="1:5" x14ac:dyDescent="0.3">
      <c r="A174" s="12">
        <f t="shared" si="12"/>
        <v>145</v>
      </c>
      <c r="B174" s="622" t="s">
        <v>294</v>
      </c>
      <c r="C174" s="12">
        <f t="shared" si="12"/>
        <v>145</v>
      </c>
      <c r="D174" s="623">
        <v>5.7999999999999996E-2</v>
      </c>
      <c r="E174" s="624">
        <v>6.2780269058295965E-2</v>
      </c>
    </row>
    <row r="175" spans="1:5" x14ac:dyDescent="0.3">
      <c r="A175" s="12">
        <f t="shared" si="12"/>
        <v>146</v>
      </c>
      <c r="B175" s="622" t="s">
        <v>295</v>
      </c>
      <c r="C175" s="12">
        <f t="shared" si="12"/>
        <v>146</v>
      </c>
      <c r="D175" s="623">
        <v>0.08</v>
      </c>
      <c r="E175" s="624">
        <v>5.4708520179372194E-2</v>
      </c>
    </row>
    <row r="176" spans="1:5" x14ac:dyDescent="0.3">
      <c r="A176" s="12">
        <f t="shared" ref="A176:C191" si="13">A175+1</f>
        <v>147</v>
      </c>
      <c r="B176" s="622" t="s">
        <v>296</v>
      </c>
      <c r="C176" s="12">
        <f t="shared" si="13"/>
        <v>147</v>
      </c>
      <c r="D176" s="623">
        <v>4.7E-2</v>
      </c>
      <c r="E176" s="624">
        <v>4.9177877428998505E-2</v>
      </c>
    </row>
    <row r="177" spans="1:5" x14ac:dyDescent="0.3">
      <c r="A177" s="12">
        <f t="shared" si="13"/>
        <v>148</v>
      </c>
      <c r="B177" s="622" t="s">
        <v>297</v>
      </c>
      <c r="C177" s="12">
        <f t="shared" si="13"/>
        <v>148</v>
      </c>
      <c r="D177" s="623">
        <v>6.6000000000000003E-2</v>
      </c>
      <c r="E177" s="624">
        <v>0.39461883408071746</v>
      </c>
    </row>
    <row r="178" spans="1:5" x14ac:dyDescent="0.3">
      <c r="A178" s="12">
        <f t="shared" si="13"/>
        <v>149</v>
      </c>
      <c r="B178" s="622" t="s">
        <v>298</v>
      </c>
      <c r="C178" s="12">
        <f t="shared" si="13"/>
        <v>149</v>
      </c>
      <c r="D178" s="623">
        <v>0.14400000000000002</v>
      </c>
      <c r="E178" s="624">
        <v>0.30597907324364726</v>
      </c>
    </row>
    <row r="179" spans="1:5" x14ac:dyDescent="0.3">
      <c r="A179" s="12">
        <f t="shared" si="13"/>
        <v>150</v>
      </c>
      <c r="B179" s="622" t="s">
        <v>299</v>
      </c>
      <c r="C179" s="12">
        <f t="shared" si="13"/>
        <v>150</v>
      </c>
      <c r="D179" s="623">
        <v>0.05</v>
      </c>
      <c r="E179" s="624">
        <v>3.9611360239162931E-2</v>
      </c>
    </row>
    <row r="180" spans="1:5" x14ac:dyDescent="0.3">
      <c r="A180" s="12">
        <f t="shared" si="13"/>
        <v>151</v>
      </c>
      <c r="B180" s="622" t="s">
        <v>300</v>
      </c>
      <c r="C180" s="12">
        <f t="shared" si="13"/>
        <v>151</v>
      </c>
      <c r="D180" s="623">
        <v>7.9000000000000001E-2</v>
      </c>
      <c r="E180" s="624">
        <v>0.56965620328849031</v>
      </c>
    </row>
    <row r="181" spans="1:5" x14ac:dyDescent="0.3">
      <c r="A181" s="12">
        <f t="shared" si="13"/>
        <v>152</v>
      </c>
      <c r="B181" s="622" t="s">
        <v>301</v>
      </c>
      <c r="C181" s="12">
        <f t="shared" si="13"/>
        <v>152</v>
      </c>
      <c r="D181" s="623">
        <v>6.3E-2</v>
      </c>
      <c r="E181" s="624">
        <v>5.4260089686098655E-2</v>
      </c>
    </row>
    <row r="182" spans="1:5" x14ac:dyDescent="0.3">
      <c r="A182" s="12">
        <f t="shared" si="13"/>
        <v>153</v>
      </c>
      <c r="B182" s="622" t="s">
        <v>302</v>
      </c>
      <c r="C182" s="12">
        <f t="shared" si="13"/>
        <v>153</v>
      </c>
      <c r="D182" s="623">
        <v>6.6000000000000003E-2</v>
      </c>
      <c r="E182" s="624">
        <v>5.8594917787742902E-2</v>
      </c>
    </row>
    <row r="183" spans="1:5" x14ac:dyDescent="0.3">
      <c r="A183" s="12">
        <f t="shared" si="13"/>
        <v>154</v>
      </c>
      <c r="B183" s="622" t="s">
        <v>303</v>
      </c>
      <c r="C183" s="12">
        <f t="shared" si="13"/>
        <v>154</v>
      </c>
      <c r="D183" s="623">
        <v>6.3E-2</v>
      </c>
      <c r="E183" s="624">
        <v>3.6472346786248132E-2</v>
      </c>
    </row>
    <row r="184" spans="1:5" x14ac:dyDescent="0.3">
      <c r="A184" s="12">
        <f t="shared" si="13"/>
        <v>155</v>
      </c>
      <c r="B184" s="622" t="s">
        <v>304</v>
      </c>
      <c r="C184" s="12">
        <f t="shared" si="13"/>
        <v>155</v>
      </c>
      <c r="D184" s="623">
        <v>0.107</v>
      </c>
      <c r="E184" s="624">
        <v>0.22182361733931241</v>
      </c>
    </row>
    <row r="185" spans="1:5" x14ac:dyDescent="0.3">
      <c r="A185" s="12">
        <f t="shared" si="13"/>
        <v>156</v>
      </c>
      <c r="B185" s="622" t="s">
        <v>305</v>
      </c>
      <c r="C185" s="12">
        <f t="shared" si="13"/>
        <v>156</v>
      </c>
      <c r="D185" s="623">
        <v>6.0999999999999999E-2</v>
      </c>
      <c r="E185" s="624">
        <v>7.3692077727952165E-2</v>
      </c>
    </row>
    <row r="186" spans="1:5" x14ac:dyDescent="0.3">
      <c r="A186" s="12">
        <f t="shared" si="13"/>
        <v>157</v>
      </c>
      <c r="B186" s="622" t="s">
        <v>306</v>
      </c>
      <c r="C186" s="12">
        <f t="shared" si="13"/>
        <v>157</v>
      </c>
      <c r="D186" s="623">
        <v>4.9000000000000002E-2</v>
      </c>
      <c r="E186" s="624">
        <v>0.1765321375186846</v>
      </c>
    </row>
    <row r="187" spans="1:5" x14ac:dyDescent="0.3">
      <c r="A187" s="12">
        <f t="shared" si="13"/>
        <v>158</v>
      </c>
      <c r="B187" s="622" t="s">
        <v>307</v>
      </c>
      <c r="C187" s="12">
        <f t="shared" si="13"/>
        <v>158</v>
      </c>
      <c r="D187" s="623">
        <v>7.400000000000001E-2</v>
      </c>
      <c r="E187" s="624">
        <v>0.13557548579970105</v>
      </c>
    </row>
    <row r="188" spans="1:5" x14ac:dyDescent="0.3">
      <c r="A188" s="12">
        <f t="shared" si="13"/>
        <v>159</v>
      </c>
      <c r="B188" s="622" t="s">
        <v>308</v>
      </c>
      <c r="C188" s="12">
        <f t="shared" si="13"/>
        <v>159</v>
      </c>
      <c r="D188" s="623">
        <v>0.13500000000000001</v>
      </c>
      <c r="E188" s="624">
        <v>7.5635276532137516E-2</v>
      </c>
    </row>
    <row r="189" spans="1:5" x14ac:dyDescent="0.3">
      <c r="A189" s="12">
        <f t="shared" si="13"/>
        <v>160</v>
      </c>
      <c r="B189" s="622" t="s">
        <v>309</v>
      </c>
      <c r="C189" s="12">
        <f t="shared" si="13"/>
        <v>160</v>
      </c>
      <c r="D189" s="623">
        <v>0.10800000000000001</v>
      </c>
      <c r="E189" s="624">
        <v>0.85231689088191331</v>
      </c>
    </row>
    <row r="190" spans="1:5" x14ac:dyDescent="0.3">
      <c r="A190" s="12">
        <f t="shared" si="13"/>
        <v>161</v>
      </c>
      <c r="B190" s="622" t="s">
        <v>310</v>
      </c>
      <c r="C190" s="12">
        <f t="shared" si="13"/>
        <v>161</v>
      </c>
      <c r="D190" s="623">
        <v>6.2E-2</v>
      </c>
      <c r="E190" s="624">
        <v>0.35381165919282509</v>
      </c>
    </row>
    <row r="191" spans="1:5" x14ac:dyDescent="0.3">
      <c r="A191" s="12">
        <f t="shared" si="13"/>
        <v>162</v>
      </c>
      <c r="B191" s="622" t="s">
        <v>311</v>
      </c>
      <c r="C191" s="12">
        <f t="shared" si="13"/>
        <v>162</v>
      </c>
      <c r="D191" s="623">
        <v>9.4E-2</v>
      </c>
      <c r="E191" s="624">
        <v>0.34813153961136023</v>
      </c>
    </row>
    <row r="192" spans="1:5" x14ac:dyDescent="0.3">
      <c r="A192" s="12">
        <f t="shared" ref="A192:C207" si="14">A191+1</f>
        <v>163</v>
      </c>
      <c r="B192" s="622" t="s">
        <v>312</v>
      </c>
      <c r="C192" s="12">
        <f t="shared" si="14"/>
        <v>163</v>
      </c>
      <c r="D192" s="623">
        <v>0.11</v>
      </c>
      <c r="E192" s="624">
        <v>4.9775784753363229E-2</v>
      </c>
    </row>
    <row r="193" spans="1:5" x14ac:dyDescent="0.3">
      <c r="A193" s="12">
        <f t="shared" si="14"/>
        <v>164</v>
      </c>
      <c r="B193" s="622" t="s">
        <v>313</v>
      </c>
      <c r="C193" s="12">
        <f t="shared" si="14"/>
        <v>164</v>
      </c>
      <c r="D193" s="623">
        <v>5.2999999999999999E-2</v>
      </c>
      <c r="E193" s="624">
        <v>2.9745889387144994E-2</v>
      </c>
    </row>
    <row r="194" spans="1:5" x14ac:dyDescent="0.3">
      <c r="A194" s="12">
        <f t="shared" si="14"/>
        <v>165</v>
      </c>
      <c r="B194" s="622" t="s">
        <v>314</v>
      </c>
      <c r="C194" s="12">
        <f t="shared" si="14"/>
        <v>165</v>
      </c>
      <c r="D194" s="623">
        <v>4.9000000000000002E-2</v>
      </c>
      <c r="E194" s="624">
        <v>7.5186846038863969E-2</v>
      </c>
    </row>
    <row r="195" spans="1:5" x14ac:dyDescent="0.3">
      <c r="A195" s="12">
        <f t="shared" si="14"/>
        <v>166</v>
      </c>
      <c r="B195" s="622" t="s">
        <v>315</v>
      </c>
      <c r="C195" s="12">
        <f t="shared" si="14"/>
        <v>166</v>
      </c>
      <c r="D195" s="623">
        <v>0.06</v>
      </c>
      <c r="E195" s="624">
        <v>0.11001494768310911</v>
      </c>
    </row>
    <row r="196" spans="1:5" x14ac:dyDescent="0.3">
      <c r="A196" s="12">
        <f t="shared" si="14"/>
        <v>167</v>
      </c>
      <c r="B196" s="622" t="s">
        <v>316</v>
      </c>
      <c r="C196" s="12">
        <f t="shared" si="14"/>
        <v>167</v>
      </c>
      <c r="D196" s="623">
        <v>5.9000000000000004E-2</v>
      </c>
      <c r="E196" s="624">
        <v>0.21584454409566517</v>
      </c>
    </row>
    <row r="197" spans="1:5" x14ac:dyDescent="0.3">
      <c r="A197" s="12">
        <f t="shared" si="14"/>
        <v>168</v>
      </c>
      <c r="B197" s="622" t="s">
        <v>317</v>
      </c>
      <c r="C197" s="12">
        <f t="shared" si="14"/>
        <v>168</v>
      </c>
      <c r="D197" s="623">
        <v>6.7000000000000004E-2</v>
      </c>
      <c r="E197" s="624">
        <v>2.062780269058296E-2</v>
      </c>
    </row>
    <row r="198" spans="1:5" x14ac:dyDescent="0.3">
      <c r="A198" s="12">
        <f t="shared" si="14"/>
        <v>169</v>
      </c>
      <c r="B198" s="622" t="s">
        <v>318</v>
      </c>
      <c r="C198" s="12">
        <f t="shared" si="14"/>
        <v>169</v>
      </c>
      <c r="D198" s="623">
        <v>6.5000000000000002E-2</v>
      </c>
      <c r="E198" s="624">
        <v>6.7862481315396114E-2</v>
      </c>
    </row>
    <row r="199" spans="1:5" x14ac:dyDescent="0.3">
      <c r="A199" s="12">
        <f t="shared" si="14"/>
        <v>170</v>
      </c>
      <c r="B199" s="622" t="s">
        <v>319</v>
      </c>
      <c r="C199" s="12">
        <f t="shared" si="14"/>
        <v>170</v>
      </c>
      <c r="D199" s="623">
        <v>5.2000000000000005E-2</v>
      </c>
      <c r="E199" s="624">
        <v>2.5411061285500747E-2</v>
      </c>
    </row>
    <row r="200" spans="1:5" x14ac:dyDescent="0.3">
      <c r="A200" s="12">
        <f t="shared" si="14"/>
        <v>171</v>
      </c>
      <c r="B200" s="622" t="s">
        <v>320</v>
      </c>
      <c r="C200" s="12">
        <f t="shared" si="14"/>
        <v>171</v>
      </c>
      <c r="D200" s="623">
        <v>6.9000000000000006E-2</v>
      </c>
      <c r="E200" s="624">
        <v>3.1689088191330345E-2</v>
      </c>
    </row>
    <row r="201" spans="1:5" x14ac:dyDescent="0.3">
      <c r="A201" s="12">
        <f t="shared" si="14"/>
        <v>172</v>
      </c>
      <c r="B201" s="622" t="s">
        <v>321</v>
      </c>
      <c r="C201" s="12">
        <f t="shared" si="14"/>
        <v>172</v>
      </c>
      <c r="D201" s="623">
        <v>0.06</v>
      </c>
      <c r="E201" s="624">
        <v>5.4559043348281017E-2</v>
      </c>
    </row>
    <row r="202" spans="1:5" x14ac:dyDescent="0.3">
      <c r="A202" s="12">
        <f t="shared" si="14"/>
        <v>173</v>
      </c>
      <c r="B202" s="622" t="s">
        <v>322</v>
      </c>
      <c r="C202" s="12">
        <f t="shared" si="14"/>
        <v>173</v>
      </c>
      <c r="D202" s="623">
        <v>6.2E-2</v>
      </c>
      <c r="E202" s="624">
        <v>7.5336322869955161E-2</v>
      </c>
    </row>
    <row r="203" spans="1:5" x14ac:dyDescent="0.3">
      <c r="A203" s="12">
        <f t="shared" si="14"/>
        <v>174</v>
      </c>
      <c r="B203" s="622" t="s">
        <v>323</v>
      </c>
      <c r="C203" s="12">
        <f t="shared" si="14"/>
        <v>174</v>
      </c>
      <c r="D203" s="623">
        <v>6.9000000000000006E-2</v>
      </c>
      <c r="E203" s="624">
        <v>6.023916292974589E-2</v>
      </c>
    </row>
    <row r="204" spans="1:5" x14ac:dyDescent="0.3">
      <c r="A204" s="12">
        <f t="shared" si="14"/>
        <v>175</v>
      </c>
      <c r="B204" s="622" t="s">
        <v>324</v>
      </c>
      <c r="C204" s="12">
        <f t="shared" si="14"/>
        <v>175</v>
      </c>
      <c r="D204" s="623">
        <v>9.1999999999999998E-2</v>
      </c>
      <c r="E204" s="624">
        <v>0.6011958146487294</v>
      </c>
    </row>
    <row r="205" spans="1:5" x14ac:dyDescent="0.3">
      <c r="A205" s="12">
        <f t="shared" si="14"/>
        <v>176</v>
      </c>
      <c r="B205" s="622" t="s">
        <v>325</v>
      </c>
      <c r="C205" s="12">
        <f t="shared" si="14"/>
        <v>176</v>
      </c>
      <c r="D205" s="623">
        <v>0.14099999999999999</v>
      </c>
      <c r="E205" s="624">
        <v>0.32137518684603888</v>
      </c>
    </row>
    <row r="206" spans="1:5" x14ac:dyDescent="0.3">
      <c r="A206" s="12">
        <f t="shared" si="14"/>
        <v>177</v>
      </c>
      <c r="B206" s="622" t="s">
        <v>326</v>
      </c>
      <c r="C206" s="12">
        <f t="shared" si="14"/>
        <v>177</v>
      </c>
      <c r="D206" s="623">
        <v>6.8000000000000005E-2</v>
      </c>
      <c r="E206" s="624">
        <v>5.2765321375186844E-2</v>
      </c>
    </row>
    <row r="207" spans="1:5" x14ac:dyDescent="0.3">
      <c r="A207" s="12">
        <f t="shared" si="14"/>
        <v>178</v>
      </c>
      <c r="B207" s="622" t="s">
        <v>327</v>
      </c>
      <c r="C207" s="12">
        <f t="shared" si="14"/>
        <v>178</v>
      </c>
      <c r="D207" s="623">
        <v>5.9000000000000004E-2</v>
      </c>
      <c r="E207" s="624">
        <v>0.10059790732436473</v>
      </c>
    </row>
    <row r="208" spans="1:5" x14ac:dyDescent="0.3">
      <c r="A208" s="12">
        <f t="shared" ref="A208:C223" si="15">A207+1</f>
        <v>179</v>
      </c>
      <c r="B208" s="622" t="s">
        <v>328</v>
      </c>
      <c r="C208" s="12">
        <f t="shared" si="15"/>
        <v>179</v>
      </c>
      <c r="D208" s="623">
        <v>5.5999999999999994E-2</v>
      </c>
      <c r="E208" s="624">
        <v>6.3826606875934236E-2</v>
      </c>
    </row>
    <row r="209" spans="1:5" x14ac:dyDescent="0.3">
      <c r="A209" s="12">
        <f t="shared" si="15"/>
        <v>180</v>
      </c>
      <c r="B209" s="622" t="s">
        <v>329</v>
      </c>
      <c r="C209" s="12">
        <f t="shared" si="15"/>
        <v>180</v>
      </c>
      <c r="D209" s="623">
        <v>8.5999999999999993E-2</v>
      </c>
      <c r="E209" s="624">
        <v>9.028400597907324E-2</v>
      </c>
    </row>
    <row r="210" spans="1:5" x14ac:dyDescent="0.3">
      <c r="A210" s="12">
        <f t="shared" si="15"/>
        <v>181</v>
      </c>
      <c r="B210" s="622" t="s">
        <v>147</v>
      </c>
      <c r="C210" s="12">
        <f t="shared" si="15"/>
        <v>181</v>
      </c>
      <c r="D210" s="623">
        <v>9.4E-2</v>
      </c>
      <c r="E210" s="624">
        <v>0.14872944693572496</v>
      </c>
    </row>
    <row r="211" spans="1:5" x14ac:dyDescent="0.3">
      <c r="A211" s="12">
        <f t="shared" si="15"/>
        <v>182</v>
      </c>
      <c r="B211" s="622" t="s">
        <v>330</v>
      </c>
      <c r="C211" s="12">
        <f t="shared" si="15"/>
        <v>182</v>
      </c>
      <c r="D211" s="623">
        <v>4.7E-2</v>
      </c>
      <c r="E211" s="624">
        <v>5.8445440956651717E-2</v>
      </c>
    </row>
    <row r="212" spans="1:5" x14ac:dyDescent="0.3">
      <c r="A212" s="12">
        <f t="shared" si="15"/>
        <v>183</v>
      </c>
      <c r="B212" s="622" t="s">
        <v>331</v>
      </c>
      <c r="C212" s="12">
        <f t="shared" si="15"/>
        <v>183</v>
      </c>
      <c r="D212" s="623">
        <v>6.6000000000000003E-2</v>
      </c>
      <c r="E212" s="624">
        <v>1.1509715994020927E-2</v>
      </c>
    </row>
    <row r="213" spans="1:5" x14ac:dyDescent="0.3">
      <c r="A213" s="12">
        <f t="shared" si="15"/>
        <v>184</v>
      </c>
      <c r="B213" s="622" t="s">
        <v>332</v>
      </c>
      <c r="C213" s="12">
        <f t="shared" si="15"/>
        <v>184</v>
      </c>
      <c r="D213" s="623">
        <v>0.11599999999999999</v>
      </c>
      <c r="E213" s="624">
        <v>2.9446935724962632E-2</v>
      </c>
    </row>
    <row r="214" spans="1:5" x14ac:dyDescent="0.3">
      <c r="A214" s="12">
        <f t="shared" si="15"/>
        <v>185</v>
      </c>
      <c r="B214" s="622" t="s">
        <v>333</v>
      </c>
      <c r="C214" s="12">
        <f t="shared" si="15"/>
        <v>185</v>
      </c>
      <c r="D214" s="623">
        <v>6.9000000000000006E-2</v>
      </c>
      <c r="E214" s="624">
        <v>3.1689088191330345E-2</v>
      </c>
    </row>
    <row r="215" spans="1:5" x14ac:dyDescent="0.3">
      <c r="A215" s="12">
        <f t="shared" si="15"/>
        <v>186</v>
      </c>
      <c r="B215" s="622" t="s">
        <v>334</v>
      </c>
      <c r="C215" s="12">
        <f t="shared" si="15"/>
        <v>186</v>
      </c>
      <c r="D215" s="623">
        <v>4.9000000000000002E-2</v>
      </c>
      <c r="E215" s="624">
        <v>3.3482810164424517E-2</v>
      </c>
    </row>
    <row r="216" spans="1:5" x14ac:dyDescent="0.3">
      <c r="A216" s="12">
        <f t="shared" si="15"/>
        <v>187</v>
      </c>
      <c r="B216" s="622" t="s">
        <v>335</v>
      </c>
      <c r="C216" s="12">
        <f t="shared" si="15"/>
        <v>187</v>
      </c>
      <c r="D216" s="623">
        <v>7.4999999999999997E-2</v>
      </c>
      <c r="E216" s="624">
        <v>4.8131539611360241E-2</v>
      </c>
    </row>
    <row r="217" spans="1:5" x14ac:dyDescent="0.3">
      <c r="A217" s="12">
        <f t="shared" si="15"/>
        <v>188</v>
      </c>
      <c r="B217" s="622" t="s">
        <v>336</v>
      </c>
      <c r="C217" s="12">
        <f t="shared" si="15"/>
        <v>188</v>
      </c>
      <c r="D217" s="623">
        <v>4.2999999999999997E-2</v>
      </c>
      <c r="E217" s="624">
        <v>5.171898355754858E-2</v>
      </c>
    </row>
    <row r="218" spans="1:5" x14ac:dyDescent="0.3">
      <c r="A218" s="12">
        <f t="shared" si="15"/>
        <v>189</v>
      </c>
      <c r="B218" s="622" t="s">
        <v>337</v>
      </c>
      <c r="C218" s="12">
        <f t="shared" si="15"/>
        <v>189</v>
      </c>
      <c r="D218" s="623">
        <v>5.4000000000000006E-2</v>
      </c>
      <c r="E218" s="624">
        <v>6.532137518684604E-2</v>
      </c>
    </row>
    <row r="219" spans="1:5" x14ac:dyDescent="0.3">
      <c r="A219" s="12">
        <f t="shared" si="15"/>
        <v>190</v>
      </c>
      <c r="B219" s="622" t="s">
        <v>338</v>
      </c>
      <c r="C219" s="12">
        <f t="shared" si="15"/>
        <v>190</v>
      </c>
      <c r="D219" s="623">
        <v>6.3E-2</v>
      </c>
      <c r="E219" s="624">
        <v>5.9043348281016442E-2</v>
      </c>
    </row>
    <row r="220" spans="1:5" x14ac:dyDescent="0.3">
      <c r="A220" s="12">
        <f t="shared" si="15"/>
        <v>191</v>
      </c>
      <c r="B220" s="622" t="s">
        <v>339</v>
      </c>
      <c r="C220" s="12">
        <f t="shared" si="15"/>
        <v>191</v>
      </c>
      <c r="D220" s="623">
        <v>5.7000000000000002E-2</v>
      </c>
      <c r="E220" s="624">
        <v>2.257100149476831E-2</v>
      </c>
    </row>
    <row r="221" spans="1:5" x14ac:dyDescent="0.3">
      <c r="A221" s="12">
        <f t="shared" si="15"/>
        <v>192</v>
      </c>
      <c r="B221" s="622" t="s">
        <v>340</v>
      </c>
      <c r="C221" s="12">
        <f t="shared" si="15"/>
        <v>192</v>
      </c>
      <c r="D221" s="623">
        <v>0.08</v>
      </c>
      <c r="E221" s="624">
        <v>0.40881913303437967</v>
      </c>
    </row>
    <row r="222" spans="1:5" x14ac:dyDescent="0.3">
      <c r="A222" s="12">
        <f t="shared" si="15"/>
        <v>193</v>
      </c>
      <c r="B222" s="622" t="s">
        <v>341</v>
      </c>
      <c r="C222" s="12">
        <f t="shared" si="15"/>
        <v>193</v>
      </c>
      <c r="D222" s="623">
        <v>4.7E-2</v>
      </c>
      <c r="E222" s="624">
        <v>5.2466367713004482E-2</v>
      </c>
    </row>
    <row r="223" spans="1:5" x14ac:dyDescent="0.3">
      <c r="A223" s="12">
        <f t="shared" si="15"/>
        <v>194</v>
      </c>
      <c r="B223" s="622" t="s">
        <v>342</v>
      </c>
      <c r="C223" s="12">
        <f t="shared" si="15"/>
        <v>194</v>
      </c>
      <c r="D223" s="623">
        <v>5.7999999999999996E-2</v>
      </c>
      <c r="E223" s="624">
        <v>9.222720478325859E-2</v>
      </c>
    </row>
    <row r="224" spans="1:5" x14ac:dyDescent="0.3">
      <c r="A224" s="12">
        <f t="shared" ref="A224:C239" si="16">A223+1</f>
        <v>195</v>
      </c>
      <c r="B224" s="622" t="s">
        <v>343</v>
      </c>
      <c r="C224" s="12">
        <f t="shared" si="16"/>
        <v>195</v>
      </c>
      <c r="D224" s="623">
        <v>0.14199999999999999</v>
      </c>
      <c r="E224" s="624">
        <v>0.5037369207772795</v>
      </c>
    </row>
    <row r="225" spans="1:5" x14ac:dyDescent="0.3">
      <c r="A225" s="12">
        <f t="shared" si="16"/>
        <v>196</v>
      </c>
      <c r="B225" s="622" t="s">
        <v>344</v>
      </c>
      <c r="C225" s="12">
        <f t="shared" si="16"/>
        <v>196</v>
      </c>
      <c r="D225" s="623">
        <v>9.6000000000000002E-2</v>
      </c>
      <c r="E225" s="624">
        <v>0.17279521674140508</v>
      </c>
    </row>
    <row r="226" spans="1:5" x14ac:dyDescent="0.3">
      <c r="A226" s="12">
        <f t="shared" si="16"/>
        <v>197</v>
      </c>
      <c r="B226" s="622" t="s">
        <v>345</v>
      </c>
      <c r="C226" s="12">
        <f t="shared" si="16"/>
        <v>197</v>
      </c>
      <c r="D226" s="623">
        <v>9.4E-2</v>
      </c>
      <c r="E226" s="624">
        <v>1.4648729446935725E-2</v>
      </c>
    </row>
    <row r="227" spans="1:5" x14ac:dyDescent="0.3">
      <c r="A227" s="12">
        <f t="shared" si="16"/>
        <v>198</v>
      </c>
      <c r="B227" s="622" t="s">
        <v>346</v>
      </c>
      <c r="C227" s="12">
        <f t="shared" si="16"/>
        <v>198</v>
      </c>
      <c r="D227" s="623">
        <v>0.06</v>
      </c>
      <c r="E227" s="624">
        <v>1.0014947683109118E-2</v>
      </c>
    </row>
    <row r="228" spans="1:5" x14ac:dyDescent="0.3">
      <c r="A228" s="12">
        <f t="shared" si="16"/>
        <v>199</v>
      </c>
      <c r="B228" s="622" t="s">
        <v>347</v>
      </c>
      <c r="C228" s="12">
        <f t="shared" si="16"/>
        <v>199</v>
      </c>
      <c r="D228" s="623">
        <v>7.0000000000000007E-2</v>
      </c>
      <c r="E228" s="624">
        <v>2.0179372197309416E-2</v>
      </c>
    </row>
    <row r="229" spans="1:5" x14ac:dyDescent="0.3">
      <c r="A229" s="12">
        <f t="shared" si="16"/>
        <v>200</v>
      </c>
      <c r="B229" s="622" t="s">
        <v>348</v>
      </c>
      <c r="C229" s="12">
        <f t="shared" si="16"/>
        <v>200</v>
      </c>
      <c r="D229" s="623">
        <v>7.5999999999999998E-2</v>
      </c>
      <c r="E229" s="624">
        <v>1.2406576980568011E-2</v>
      </c>
    </row>
    <row r="230" spans="1:5" x14ac:dyDescent="0.3">
      <c r="A230" s="12">
        <f t="shared" si="16"/>
        <v>201</v>
      </c>
      <c r="B230" s="622" t="s">
        <v>349</v>
      </c>
      <c r="C230" s="12">
        <f t="shared" si="16"/>
        <v>201</v>
      </c>
      <c r="D230" s="623">
        <v>6.0999999999999999E-2</v>
      </c>
      <c r="E230" s="624">
        <v>0.11031390134529148</v>
      </c>
    </row>
    <row r="231" spans="1:5" x14ac:dyDescent="0.3">
      <c r="A231" s="12">
        <f t="shared" si="16"/>
        <v>202</v>
      </c>
      <c r="B231" s="622" t="s">
        <v>350</v>
      </c>
      <c r="C231" s="12">
        <f t="shared" si="16"/>
        <v>202</v>
      </c>
      <c r="D231" s="623">
        <v>4.7E-2</v>
      </c>
      <c r="E231" s="624">
        <v>0.10254110612855008</v>
      </c>
    </row>
    <row r="232" spans="1:5" x14ac:dyDescent="0.3">
      <c r="A232" s="12">
        <f t="shared" si="16"/>
        <v>203</v>
      </c>
      <c r="B232" s="622" t="s">
        <v>351</v>
      </c>
      <c r="C232" s="12">
        <f t="shared" si="16"/>
        <v>203</v>
      </c>
      <c r="D232" s="623">
        <v>6.3E-2</v>
      </c>
      <c r="E232" s="624">
        <v>2.9446935724962632E-2</v>
      </c>
    </row>
    <row r="233" spans="1:5" x14ac:dyDescent="0.3">
      <c r="A233" s="12">
        <f t="shared" si="16"/>
        <v>204</v>
      </c>
      <c r="B233" s="622" t="s">
        <v>352</v>
      </c>
      <c r="C233" s="12">
        <f t="shared" si="16"/>
        <v>204</v>
      </c>
      <c r="D233" s="623">
        <v>5.7000000000000002E-2</v>
      </c>
      <c r="E233" s="624">
        <v>0.5192825112107623</v>
      </c>
    </row>
    <row r="234" spans="1:5" x14ac:dyDescent="0.3">
      <c r="A234" s="12">
        <f t="shared" si="16"/>
        <v>205</v>
      </c>
      <c r="B234" s="622" t="s">
        <v>353</v>
      </c>
      <c r="C234" s="12">
        <f t="shared" si="16"/>
        <v>205</v>
      </c>
      <c r="D234" s="623">
        <v>4.5999999999999999E-2</v>
      </c>
      <c r="E234" s="624">
        <v>2.4663677130044841E-2</v>
      </c>
    </row>
    <row r="235" spans="1:5" x14ac:dyDescent="0.3">
      <c r="A235" s="12">
        <f t="shared" si="16"/>
        <v>206</v>
      </c>
      <c r="B235" s="622" t="s">
        <v>354</v>
      </c>
      <c r="C235" s="12">
        <f t="shared" si="16"/>
        <v>206</v>
      </c>
      <c r="D235" s="623">
        <v>6.3E-2</v>
      </c>
      <c r="E235" s="624">
        <v>5.7399103139013453E-2</v>
      </c>
    </row>
    <row r="236" spans="1:5" x14ac:dyDescent="0.3">
      <c r="A236" s="12">
        <f t="shared" si="16"/>
        <v>207</v>
      </c>
      <c r="B236" s="622" t="s">
        <v>355</v>
      </c>
      <c r="C236" s="12">
        <f t="shared" si="16"/>
        <v>207</v>
      </c>
      <c r="D236" s="623">
        <v>0.127</v>
      </c>
      <c r="E236" s="624">
        <v>2.2122571001494767E-2</v>
      </c>
    </row>
    <row r="237" spans="1:5" x14ac:dyDescent="0.3">
      <c r="A237" s="12">
        <f t="shared" si="16"/>
        <v>208</v>
      </c>
      <c r="B237" s="622" t="s">
        <v>356</v>
      </c>
      <c r="C237" s="12">
        <f t="shared" si="16"/>
        <v>208</v>
      </c>
      <c r="D237" s="623">
        <v>5.4000000000000006E-2</v>
      </c>
      <c r="E237" s="624">
        <v>3.3333333333333333E-2</v>
      </c>
    </row>
    <row r="238" spans="1:5" x14ac:dyDescent="0.3">
      <c r="A238" s="12">
        <f t="shared" si="16"/>
        <v>209</v>
      </c>
      <c r="B238" s="622" t="s">
        <v>357</v>
      </c>
      <c r="C238" s="12">
        <f t="shared" si="16"/>
        <v>209</v>
      </c>
      <c r="D238" s="623">
        <v>8.3000000000000004E-2</v>
      </c>
      <c r="E238" s="624">
        <v>0.21689088191330344</v>
      </c>
    </row>
    <row r="239" spans="1:5" x14ac:dyDescent="0.3">
      <c r="A239" s="12">
        <f t="shared" si="16"/>
        <v>210</v>
      </c>
      <c r="B239" s="622" t="s">
        <v>358</v>
      </c>
      <c r="C239" s="12">
        <f t="shared" si="16"/>
        <v>210</v>
      </c>
      <c r="D239" s="623">
        <v>6.5000000000000002E-2</v>
      </c>
      <c r="E239" s="624">
        <v>2.1076233183856503E-2</v>
      </c>
    </row>
    <row r="240" spans="1:5" x14ac:dyDescent="0.3">
      <c r="A240" s="12">
        <f t="shared" ref="A240:C255" si="17">A239+1</f>
        <v>211</v>
      </c>
      <c r="B240" s="622" t="s">
        <v>359</v>
      </c>
      <c r="C240" s="12">
        <f t="shared" si="17"/>
        <v>211</v>
      </c>
      <c r="D240" s="623">
        <v>6.4000000000000001E-2</v>
      </c>
      <c r="E240" s="624">
        <v>1.2107623318385651E-2</v>
      </c>
    </row>
    <row r="241" spans="1:5" x14ac:dyDescent="0.3">
      <c r="A241" s="12">
        <f t="shared" si="17"/>
        <v>212</v>
      </c>
      <c r="B241" s="622" t="s">
        <v>360</v>
      </c>
      <c r="C241" s="12">
        <f t="shared" si="17"/>
        <v>212</v>
      </c>
      <c r="D241" s="623">
        <v>0.05</v>
      </c>
      <c r="E241" s="624">
        <v>3.6920777279521672E-2</v>
      </c>
    </row>
    <row r="242" spans="1:5" x14ac:dyDescent="0.3">
      <c r="A242" s="12">
        <f t="shared" si="17"/>
        <v>213</v>
      </c>
      <c r="B242" s="622" t="s">
        <v>361</v>
      </c>
      <c r="C242" s="12">
        <f t="shared" si="17"/>
        <v>213</v>
      </c>
      <c r="D242" s="623">
        <v>7.9000000000000001E-2</v>
      </c>
      <c r="E242" s="624">
        <v>0.11494768310911808</v>
      </c>
    </row>
    <row r="243" spans="1:5" x14ac:dyDescent="0.3">
      <c r="A243" s="12">
        <f t="shared" si="17"/>
        <v>214</v>
      </c>
      <c r="B243" s="622" t="s">
        <v>362</v>
      </c>
      <c r="C243" s="12">
        <f t="shared" si="17"/>
        <v>214</v>
      </c>
      <c r="D243" s="623">
        <v>9.3000000000000013E-2</v>
      </c>
      <c r="E243" s="624">
        <v>1.390134529147982E-2</v>
      </c>
    </row>
    <row r="244" spans="1:5" x14ac:dyDescent="0.3">
      <c r="A244" s="12">
        <f t="shared" si="17"/>
        <v>215</v>
      </c>
      <c r="B244" s="622" t="s">
        <v>363</v>
      </c>
      <c r="C244" s="12">
        <f t="shared" si="17"/>
        <v>215</v>
      </c>
      <c r="D244" s="623">
        <v>5.2000000000000005E-2</v>
      </c>
      <c r="E244" s="624">
        <v>0.12137518684603886</v>
      </c>
    </row>
    <row r="245" spans="1:5" x14ac:dyDescent="0.3">
      <c r="A245" s="12">
        <f t="shared" si="17"/>
        <v>216</v>
      </c>
      <c r="B245" s="622" t="s">
        <v>364</v>
      </c>
      <c r="C245" s="12">
        <f t="shared" si="17"/>
        <v>216</v>
      </c>
      <c r="D245" s="623">
        <v>5.7000000000000002E-2</v>
      </c>
      <c r="E245" s="624">
        <v>4.0209267563527655E-2</v>
      </c>
    </row>
    <row r="246" spans="1:5" x14ac:dyDescent="0.3">
      <c r="A246" s="12">
        <f t="shared" si="17"/>
        <v>217</v>
      </c>
      <c r="B246" s="622" t="s">
        <v>365</v>
      </c>
      <c r="C246" s="12">
        <f t="shared" si="17"/>
        <v>217</v>
      </c>
      <c r="D246" s="623">
        <v>7.400000000000001E-2</v>
      </c>
      <c r="E246" s="624">
        <v>1.6591928251121078E-2</v>
      </c>
    </row>
    <row r="247" spans="1:5" x14ac:dyDescent="0.3">
      <c r="A247" s="12">
        <f t="shared" si="17"/>
        <v>218</v>
      </c>
      <c r="B247" s="622" t="s">
        <v>366</v>
      </c>
      <c r="C247" s="12">
        <f t="shared" si="17"/>
        <v>218</v>
      </c>
      <c r="D247" s="623">
        <v>8.3000000000000004E-2</v>
      </c>
      <c r="E247" s="624">
        <v>8.2810164424514207E-2</v>
      </c>
    </row>
    <row r="248" spans="1:5" x14ac:dyDescent="0.3">
      <c r="A248" s="12">
        <f t="shared" si="17"/>
        <v>219</v>
      </c>
      <c r="B248" s="622" t="s">
        <v>367</v>
      </c>
      <c r="C248" s="12">
        <f t="shared" si="17"/>
        <v>219</v>
      </c>
      <c r="D248" s="623">
        <v>0.08</v>
      </c>
      <c r="E248" s="624">
        <v>3.9910313901345293E-2</v>
      </c>
    </row>
    <row r="249" spans="1:5" x14ac:dyDescent="0.3">
      <c r="A249" s="12">
        <f t="shared" si="17"/>
        <v>220</v>
      </c>
      <c r="B249" s="622" t="s">
        <v>368</v>
      </c>
      <c r="C249" s="12">
        <f t="shared" si="17"/>
        <v>220</v>
      </c>
      <c r="D249" s="623">
        <v>7.0000000000000007E-2</v>
      </c>
      <c r="E249" s="624">
        <v>8.5351270553064282E-2</v>
      </c>
    </row>
    <row r="250" spans="1:5" x14ac:dyDescent="0.3">
      <c r="A250" s="12">
        <f t="shared" si="17"/>
        <v>221</v>
      </c>
      <c r="B250" s="622" t="s">
        <v>369</v>
      </c>
      <c r="C250" s="12">
        <f t="shared" si="17"/>
        <v>221</v>
      </c>
      <c r="D250" s="623">
        <v>5.0999999999999997E-2</v>
      </c>
      <c r="E250" s="624">
        <v>3.572496263079223E-2</v>
      </c>
    </row>
    <row r="251" spans="1:5" x14ac:dyDescent="0.3">
      <c r="A251" s="12">
        <f t="shared" si="17"/>
        <v>222</v>
      </c>
      <c r="B251" s="622" t="s">
        <v>370</v>
      </c>
      <c r="C251" s="12">
        <f t="shared" si="17"/>
        <v>222</v>
      </c>
      <c r="D251" s="623">
        <v>6.0999999999999999E-2</v>
      </c>
      <c r="E251" s="624">
        <v>6.2929745889387143E-2</v>
      </c>
    </row>
    <row r="252" spans="1:5" x14ac:dyDescent="0.3">
      <c r="A252" s="12">
        <f t="shared" si="17"/>
        <v>223</v>
      </c>
      <c r="B252" s="622" t="s">
        <v>371</v>
      </c>
      <c r="C252" s="12">
        <f t="shared" si="17"/>
        <v>223</v>
      </c>
      <c r="D252" s="623">
        <v>7.2000000000000008E-2</v>
      </c>
      <c r="E252" s="624">
        <v>0.50807174887892381</v>
      </c>
    </row>
    <row r="253" spans="1:5" x14ac:dyDescent="0.3">
      <c r="A253" s="12">
        <f t="shared" si="17"/>
        <v>224</v>
      </c>
      <c r="B253" s="622" t="s">
        <v>372</v>
      </c>
      <c r="C253" s="12">
        <f t="shared" si="17"/>
        <v>224</v>
      </c>
      <c r="D253" s="623">
        <v>5.5E-2</v>
      </c>
      <c r="E253" s="624">
        <v>3.8266068759342305E-2</v>
      </c>
    </row>
    <row r="254" spans="1:5" x14ac:dyDescent="0.3">
      <c r="A254" s="12">
        <f t="shared" si="17"/>
        <v>225</v>
      </c>
      <c r="B254" s="622" t="s">
        <v>373</v>
      </c>
      <c r="C254" s="12">
        <f t="shared" si="17"/>
        <v>225</v>
      </c>
      <c r="D254" s="623">
        <v>0.121</v>
      </c>
      <c r="E254" s="624">
        <v>3.3931240657698057E-2</v>
      </c>
    </row>
    <row r="255" spans="1:5" x14ac:dyDescent="0.3">
      <c r="A255" s="12">
        <f t="shared" si="17"/>
        <v>226</v>
      </c>
      <c r="B255" s="622" t="s">
        <v>374</v>
      </c>
      <c r="C255" s="12">
        <f t="shared" si="17"/>
        <v>226</v>
      </c>
      <c r="D255" s="623">
        <v>4.4999999999999998E-2</v>
      </c>
      <c r="E255" s="624">
        <v>0.22600896860986547</v>
      </c>
    </row>
    <row r="256" spans="1:5" x14ac:dyDescent="0.3">
      <c r="A256" s="12">
        <f t="shared" ref="A256:C271" si="18">A255+1</f>
        <v>227</v>
      </c>
      <c r="B256" s="622" t="s">
        <v>375</v>
      </c>
      <c r="C256" s="12">
        <f t="shared" si="18"/>
        <v>227</v>
      </c>
      <c r="D256" s="623">
        <v>8.4000000000000005E-2</v>
      </c>
      <c r="E256" s="624">
        <v>0.14394618834080716</v>
      </c>
    </row>
    <row r="257" spans="1:5" x14ac:dyDescent="0.3">
      <c r="A257" s="12">
        <f t="shared" si="18"/>
        <v>228</v>
      </c>
      <c r="B257" s="622" t="s">
        <v>376</v>
      </c>
      <c r="C257" s="12">
        <f t="shared" si="18"/>
        <v>228</v>
      </c>
      <c r="D257" s="623">
        <v>5.7000000000000002E-2</v>
      </c>
      <c r="E257" s="624">
        <v>3.9910313901345293E-2</v>
      </c>
    </row>
    <row r="258" spans="1:5" x14ac:dyDescent="0.3">
      <c r="A258" s="12">
        <f t="shared" si="18"/>
        <v>229</v>
      </c>
      <c r="B258" s="622" t="s">
        <v>377</v>
      </c>
      <c r="C258" s="12">
        <f t="shared" si="18"/>
        <v>229</v>
      </c>
      <c r="D258" s="623">
        <v>6.0999999999999999E-2</v>
      </c>
      <c r="E258" s="624">
        <v>3.0044843049327353E-2</v>
      </c>
    </row>
    <row r="259" spans="1:5" x14ac:dyDescent="0.3">
      <c r="A259" s="12">
        <f t="shared" si="18"/>
        <v>230</v>
      </c>
      <c r="B259" s="622" t="s">
        <v>378</v>
      </c>
      <c r="C259" s="12">
        <f t="shared" si="18"/>
        <v>230</v>
      </c>
      <c r="D259" s="623">
        <v>6.8000000000000005E-2</v>
      </c>
      <c r="E259" s="624">
        <v>3.0343796711509715E-2</v>
      </c>
    </row>
    <row r="260" spans="1:5" x14ac:dyDescent="0.3">
      <c r="A260" s="12">
        <f t="shared" si="18"/>
        <v>231</v>
      </c>
      <c r="B260" s="622" t="s">
        <v>379</v>
      </c>
      <c r="C260" s="12">
        <f t="shared" si="18"/>
        <v>231</v>
      </c>
      <c r="D260" s="623">
        <v>7.9000000000000001E-2</v>
      </c>
      <c r="E260" s="624">
        <v>9.8654708520179366E-2</v>
      </c>
    </row>
    <row r="261" spans="1:5" x14ac:dyDescent="0.3">
      <c r="A261" s="12">
        <f t="shared" si="18"/>
        <v>232</v>
      </c>
      <c r="B261" s="622" t="s">
        <v>380</v>
      </c>
      <c r="C261" s="12">
        <f t="shared" si="18"/>
        <v>232</v>
      </c>
      <c r="D261" s="623">
        <v>4.0999999999999995E-2</v>
      </c>
      <c r="E261" s="624">
        <v>4.2600896860986545E-2</v>
      </c>
    </row>
    <row r="262" spans="1:5" x14ac:dyDescent="0.3">
      <c r="A262" s="12">
        <f t="shared" si="18"/>
        <v>233</v>
      </c>
      <c r="B262" s="622" t="s">
        <v>381</v>
      </c>
      <c r="C262" s="12">
        <f t="shared" si="18"/>
        <v>233</v>
      </c>
      <c r="D262" s="623">
        <v>4.4999999999999998E-2</v>
      </c>
      <c r="E262" s="624">
        <v>2.2272047832585948E-2</v>
      </c>
    </row>
    <row r="263" spans="1:5" x14ac:dyDescent="0.3">
      <c r="A263" s="12">
        <f t="shared" si="18"/>
        <v>234</v>
      </c>
      <c r="B263" s="622" t="s">
        <v>382</v>
      </c>
      <c r="C263" s="12">
        <f t="shared" si="18"/>
        <v>234</v>
      </c>
      <c r="D263" s="623">
        <v>0.10400000000000001</v>
      </c>
      <c r="E263" s="624">
        <v>7.6083707025411063E-2</v>
      </c>
    </row>
    <row r="264" spans="1:5" x14ac:dyDescent="0.3">
      <c r="A264" s="12">
        <f t="shared" si="18"/>
        <v>235</v>
      </c>
      <c r="B264" s="622" t="s">
        <v>383</v>
      </c>
      <c r="C264" s="12">
        <f t="shared" si="18"/>
        <v>235</v>
      </c>
      <c r="D264" s="623">
        <v>6.5000000000000002E-2</v>
      </c>
      <c r="E264" s="624">
        <v>6.8759342301943194E-2</v>
      </c>
    </row>
    <row r="265" spans="1:5" x14ac:dyDescent="0.3">
      <c r="A265" s="12">
        <f t="shared" si="18"/>
        <v>236</v>
      </c>
      <c r="B265" s="622" t="s">
        <v>384</v>
      </c>
      <c r="C265" s="12">
        <f t="shared" si="18"/>
        <v>236</v>
      </c>
      <c r="D265" s="623">
        <v>8.199999999999999E-2</v>
      </c>
      <c r="E265" s="624">
        <v>0.29656203288490285</v>
      </c>
    </row>
    <row r="266" spans="1:5" x14ac:dyDescent="0.3">
      <c r="A266" s="12">
        <f t="shared" si="18"/>
        <v>237</v>
      </c>
      <c r="B266" s="622" t="s">
        <v>385</v>
      </c>
      <c r="C266" s="12">
        <f t="shared" si="18"/>
        <v>237</v>
      </c>
      <c r="D266" s="623">
        <v>0.06</v>
      </c>
      <c r="E266" s="624">
        <v>5.7399103139013453E-2</v>
      </c>
    </row>
    <row r="267" spans="1:5" x14ac:dyDescent="0.3">
      <c r="A267" s="12">
        <f t="shared" si="18"/>
        <v>238</v>
      </c>
      <c r="B267" s="622" t="s">
        <v>386</v>
      </c>
      <c r="C267" s="12">
        <f t="shared" si="18"/>
        <v>238</v>
      </c>
      <c r="D267" s="623">
        <v>0.10300000000000001</v>
      </c>
      <c r="E267" s="624">
        <v>0.60627802690582955</v>
      </c>
    </row>
    <row r="268" spans="1:5" x14ac:dyDescent="0.3">
      <c r="A268" s="12">
        <f t="shared" si="18"/>
        <v>239</v>
      </c>
      <c r="B268" s="622" t="s">
        <v>387</v>
      </c>
      <c r="C268" s="12">
        <f t="shared" si="18"/>
        <v>239</v>
      </c>
      <c r="D268" s="623">
        <v>6.7000000000000004E-2</v>
      </c>
      <c r="E268" s="624">
        <v>3.153961136023916E-2</v>
      </c>
    </row>
    <row r="269" spans="1:5" x14ac:dyDescent="0.3">
      <c r="A269" s="12">
        <f t="shared" si="18"/>
        <v>240</v>
      </c>
      <c r="B269" s="622" t="s">
        <v>388</v>
      </c>
      <c r="C269" s="12">
        <f t="shared" si="18"/>
        <v>240</v>
      </c>
      <c r="D269" s="623">
        <v>0.11900000000000001</v>
      </c>
      <c r="E269" s="624">
        <v>0.14260089686098654</v>
      </c>
    </row>
    <row r="270" spans="1:5" x14ac:dyDescent="0.3">
      <c r="A270" s="12">
        <f t="shared" si="18"/>
        <v>241</v>
      </c>
      <c r="B270" s="622" t="s">
        <v>389</v>
      </c>
      <c r="C270" s="12">
        <f t="shared" si="18"/>
        <v>241</v>
      </c>
      <c r="D270" s="623">
        <v>5.7000000000000002E-2</v>
      </c>
      <c r="E270" s="624">
        <v>6.4125560538116591E-2</v>
      </c>
    </row>
    <row r="271" spans="1:5" x14ac:dyDescent="0.3">
      <c r="A271" s="12">
        <f t="shared" si="18"/>
        <v>242</v>
      </c>
      <c r="B271" s="622" t="s">
        <v>390</v>
      </c>
      <c r="C271" s="12">
        <f t="shared" si="18"/>
        <v>242</v>
      </c>
      <c r="D271" s="623">
        <v>9.4E-2</v>
      </c>
      <c r="E271" s="624">
        <v>0.10508221225710015</v>
      </c>
    </row>
    <row r="272" spans="1:5" x14ac:dyDescent="0.3">
      <c r="A272" s="12">
        <f t="shared" ref="A272:C287" si="19">A271+1</f>
        <v>243</v>
      </c>
      <c r="B272" s="622" t="s">
        <v>391</v>
      </c>
      <c r="C272" s="12">
        <f t="shared" si="19"/>
        <v>243</v>
      </c>
      <c r="D272" s="623">
        <v>0.17600000000000002</v>
      </c>
      <c r="E272" s="624">
        <v>0.44529147982062778</v>
      </c>
    </row>
    <row r="273" spans="1:5" x14ac:dyDescent="0.3">
      <c r="A273" s="12">
        <f t="shared" si="19"/>
        <v>244</v>
      </c>
      <c r="B273" s="622" t="s">
        <v>392</v>
      </c>
      <c r="C273" s="12">
        <f t="shared" si="19"/>
        <v>244</v>
      </c>
      <c r="D273" s="623">
        <v>1.7000000000000001E-2</v>
      </c>
      <c r="E273" s="624">
        <v>6.1285500747384159E-3</v>
      </c>
    </row>
    <row r="274" spans="1:5" x14ac:dyDescent="0.3">
      <c r="A274" s="12">
        <f t="shared" si="19"/>
        <v>245</v>
      </c>
      <c r="B274" s="622" t="s">
        <v>393</v>
      </c>
      <c r="C274" s="12">
        <f t="shared" si="19"/>
        <v>245</v>
      </c>
      <c r="D274" s="623">
        <v>7.6999999999999999E-2</v>
      </c>
      <c r="E274" s="624">
        <v>5.0822122571001493E-2</v>
      </c>
    </row>
    <row r="275" spans="1:5" x14ac:dyDescent="0.3">
      <c r="A275" s="12">
        <f t="shared" si="19"/>
        <v>246</v>
      </c>
      <c r="B275" s="622" t="s">
        <v>394</v>
      </c>
      <c r="C275" s="12">
        <f t="shared" si="19"/>
        <v>246</v>
      </c>
      <c r="D275" s="623">
        <v>6.6000000000000003E-2</v>
      </c>
      <c r="E275" s="624">
        <v>3.8415545590433482E-2</v>
      </c>
    </row>
    <row r="276" spans="1:5" x14ac:dyDescent="0.3">
      <c r="A276" s="12">
        <f t="shared" si="19"/>
        <v>247</v>
      </c>
      <c r="B276" s="622" t="s">
        <v>395</v>
      </c>
      <c r="C276" s="12">
        <f t="shared" si="19"/>
        <v>247</v>
      </c>
      <c r="D276" s="623">
        <v>4.9000000000000002E-2</v>
      </c>
      <c r="E276" s="624">
        <v>0.10852017937219731</v>
      </c>
    </row>
    <row r="277" spans="1:5" x14ac:dyDescent="0.3">
      <c r="A277" s="12">
        <f t="shared" si="19"/>
        <v>248</v>
      </c>
      <c r="B277" s="622" t="s">
        <v>396</v>
      </c>
      <c r="C277" s="12">
        <f t="shared" si="19"/>
        <v>248</v>
      </c>
      <c r="D277" s="623">
        <v>0.11599999999999999</v>
      </c>
      <c r="E277" s="624">
        <v>0.66517189835575485</v>
      </c>
    </row>
    <row r="278" spans="1:5" x14ac:dyDescent="0.3">
      <c r="A278" s="12">
        <f t="shared" si="19"/>
        <v>249</v>
      </c>
      <c r="B278" s="622" t="s">
        <v>397</v>
      </c>
      <c r="C278" s="12">
        <f t="shared" si="19"/>
        <v>249</v>
      </c>
      <c r="D278" s="623">
        <v>7.6999999999999999E-2</v>
      </c>
      <c r="E278" s="624">
        <v>0</v>
      </c>
    </row>
    <row r="279" spans="1:5" x14ac:dyDescent="0.3">
      <c r="A279" s="12">
        <f t="shared" si="19"/>
        <v>250</v>
      </c>
      <c r="B279" s="622" t="s">
        <v>398</v>
      </c>
      <c r="C279" s="12">
        <f t="shared" si="19"/>
        <v>250</v>
      </c>
      <c r="D279" s="623">
        <v>7.2000000000000008E-2</v>
      </c>
      <c r="E279" s="624">
        <v>1.8983557548579971E-2</v>
      </c>
    </row>
    <row r="280" spans="1:5" x14ac:dyDescent="0.3">
      <c r="A280" s="12">
        <f t="shared" si="19"/>
        <v>251</v>
      </c>
      <c r="B280" s="622" t="s">
        <v>399</v>
      </c>
      <c r="C280" s="12">
        <f t="shared" si="19"/>
        <v>251</v>
      </c>
      <c r="D280" s="623">
        <v>7.9000000000000001E-2</v>
      </c>
      <c r="E280" s="624">
        <v>9.3871449925261585E-2</v>
      </c>
    </row>
    <row r="281" spans="1:5" x14ac:dyDescent="0.3">
      <c r="A281" s="12">
        <f t="shared" si="19"/>
        <v>252</v>
      </c>
      <c r="B281" s="622" t="s">
        <v>400</v>
      </c>
      <c r="C281" s="12">
        <f t="shared" si="19"/>
        <v>252</v>
      </c>
      <c r="D281" s="623">
        <v>4.7E-2</v>
      </c>
      <c r="E281" s="624">
        <v>7.2944693572496264E-2</v>
      </c>
    </row>
    <row r="282" spans="1:5" x14ac:dyDescent="0.3">
      <c r="A282" s="12">
        <f t="shared" si="19"/>
        <v>253</v>
      </c>
      <c r="B282" s="622" t="s">
        <v>401</v>
      </c>
      <c r="C282" s="12">
        <f t="shared" si="19"/>
        <v>253</v>
      </c>
      <c r="D282" s="623">
        <v>0.11900000000000001</v>
      </c>
      <c r="E282" s="624">
        <v>0.1711509715994021</v>
      </c>
    </row>
    <row r="283" spans="1:5" x14ac:dyDescent="0.3">
      <c r="A283" s="12">
        <f t="shared" si="19"/>
        <v>254</v>
      </c>
      <c r="B283" s="622" t="s">
        <v>402</v>
      </c>
      <c r="C283" s="12">
        <f t="shared" si="19"/>
        <v>254</v>
      </c>
      <c r="D283" s="623">
        <v>8.199999999999999E-2</v>
      </c>
      <c r="E283" s="624">
        <v>0.29805680119581462</v>
      </c>
    </row>
    <row r="284" spans="1:5" x14ac:dyDescent="0.3">
      <c r="A284" s="12">
        <f t="shared" si="19"/>
        <v>255</v>
      </c>
      <c r="B284" s="622" t="s">
        <v>403</v>
      </c>
      <c r="C284" s="12">
        <f t="shared" si="19"/>
        <v>255</v>
      </c>
      <c r="D284" s="623">
        <v>7.9000000000000001E-2</v>
      </c>
      <c r="E284" s="624">
        <v>9.118086696562033E-3</v>
      </c>
    </row>
    <row r="285" spans="1:5" x14ac:dyDescent="0.3">
      <c r="A285" s="12">
        <f t="shared" si="19"/>
        <v>256</v>
      </c>
      <c r="B285" s="622" t="s">
        <v>404</v>
      </c>
      <c r="C285" s="12">
        <f t="shared" si="19"/>
        <v>256</v>
      </c>
      <c r="D285" s="623">
        <v>0.113</v>
      </c>
      <c r="E285" s="624">
        <v>6.8011958146487292E-2</v>
      </c>
    </row>
    <row r="286" spans="1:5" x14ac:dyDescent="0.3">
      <c r="A286" s="12">
        <f t="shared" si="19"/>
        <v>257</v>
      </c>
      <c r="B286" s="622" t="s">
        <v>405</v>
      </c>
      <c r="C286" s="12">
        <f t="shared" si="19"/>
        <v>257</v>
      </c>
      <c r="D286" s="623">
        <v>7.0999999999999994E-2</v>
      </c>
      <c r="E286" s="624">
        <v>0.14902840059790731</v>
      </c>
    </row>
    <row r="287" spans="1:5" x14ac:dyDescent="0.3">
      <c r="A287" s="12">
        <f t="shared" si="19"/>
        <v>258</v>
      </c>
      <c r="B287" s="622" t="s">
        <v>406</v>
      </c>
      <c r="C287" s="12">
        <f t="shared" si="19"/>
        <v>258</v>
      </c>
      <c r="D287" s="623">
        <v>6.2E-2</v>
      </c>
      <c r="E287" s="624">
        <v>3.3482810164424517E-2</v>
      </c>
    </row>
    <row r="288" spans="1:5" x14ac:dyDescent="0.3">
      <c r="A288" s="12">
        <f t="shared" ref="A288:C303" si="20">A287+1</f>
        <v>259</v>
      </c>
      <c r="B288" s="622" t="s">
        <v>407</v>
      </c>
      <c r="C288" s="12">
        <f t="shared" si="20"/>
        <v>259</v>
      </c>
      <c r="D288" s="623">
        <v>4.8000000000000001E-2</v>
      </c>
      <c r="E288" s="624">
        <v>9.9103139013452912E-2</v>
      </c>
    </row>
    <row r="289" spans="1:5" x14ac:dyDescent="0.3">
      <c r="A289" s="12">
        <f t="shared" si="20"/>
        <v>260</v>
      </c>
      <c r="B289" s="622" t="s">
        <v>408</v>
      </c>
      <c r="C289" s="12">
        <f t="shared" si="20"/>
        <v>260</v>
      </c>
      <c r="D289" s="623">
        <v>0.11900000000000001</v>
      </c>
      <c r="E289" s="624">
        <v>3.7219730941704034E-2</v>
      </c>
    </row>
    <row r="290" spans="1:5" x14ac:dyDescent="0.3">
      <c r="A290" s="12">
        <f t="shared" si="20"/>
        <v>261</v>
      </c>
      <c r="B290" s="622" t="s">
        <v>409</v>
      </c>
      <c r="C290" s="12">
        <f t="shared" si="20"/>
        <v>261</v>
      </c>
      <c r="D290" s="623">
        <v>4.5999999999999999E-2</v>
      </c>
      <c r="E290" s="624">
        <v>1.5994020926756353E-2</v>
      </c>
    </row>
    <row r="291" spans="1:5" x14ac:dyDescent="0.3">
      <c r="A291" s="12">
        <f t="shared" si="20"/>
        <v>262</v>
      </c>
      <c r="B291" s="622" t="s">
        <v>410</v>
      </c>
      <c r="C291" s="12">
        <f t="shared" si="20"/>
        <v>262</v>
      </c>
      <c r="D291" s="623">
        <v>0.06</v>
      </c>
      <c r="E291" s="624">
        <v>0.22316890881913304</v>
      </c>
    </row>
    <row r="292" spans="1:5" x14ac:dyDescent="0.3">
      <c r="A292" s="12">
        <f t="shared" si="20"/>
        <v>263</v>
      </c>
      <c r="B292" s="622" t="s">
        <v>411</v>
      </c>
      <c r="C292" s="12">
        <f t="shared" si="20"/>
        <v>263</v>
      </c>
      <c r="D292" s="623">
        <v>6.8000000000000005E-2</v>
      </c>
      <c r="E292" s="624">
        <v>2.1524663677130046E-2</v>
      </c>
    </row>
    <row r="293" spans="1:5" x14ac:dyDescent="0.3">
      <c r="A293" s="12">
        <f t="shared" si="20"/>
        <v>264</v>
      </c>
      <c r="B293" s="622" t="s">
        <v>412</v>
      </c>
      <c r="C293" s="12">
        <f t="shared" si="20"/>
        <v>264</v>
      </c>
      <c r="D293" s="623">
        <v>8.199999999999999E-2</v>
      </c>
      <c r="E293" s="624">
        <v>1.9880418535127054E-2</v>
      </c>
    </row>
    <row r="294" spans="1:5" x14ac:dyDescent="0.3">
      <c r="A294" s="12">
        <f t="shared" si="20"/>
        <v>265</v>
      </c>
      <c r="B294" s="622" t="s">
        <v>413</v>
      </c>
      <c r="C294" s="12">
        <f t="shared" si="20"/>
        <v>265</v>
      </c>
      <c r="D294" s="623">
        <v>6.5000000000000002E-2</v>
      </c>
      <c r="E294" s="624">
        <v>0.17384155455904335</v>
      </c>
    </row>
    <row r="295" spans="1:5" x14ac:dyDescent="0.3">
      <c r="A295" s="12">
        <f t="shared" si="20"/>
        <v>266</v>
      </c>
      <c r="B295" s="622" t="s">
        <v>414</v>
      </c>
      <c r="C295" s="12">
        <f t="shared" si="20"/>
        <v>266</v>
      </c>
      <c r="D295" s="623">
        <v>0.06</v>
      </c>
      <c r="E295" s="624">
        <v>9.8206278026905833E-2</v>
      </c>
    </row>
    <row r="296" spans="1:5" x14ac:dyDescent="0.3">
      <c r="A296" s="12">
        <f t="shared" si="20"/>
        <v>267</v>
      </c>
      <c r="B296" s="622" t="s">
        <v>415</v>
      </c>
      <c r="C296" s="12">
        <f t="shared" si="20"/>
        <v>267</v>
      </c>
      <c r="D296" s="623">
        <v>9.6000000000000002E-2</v>
      </c>
      <c r="E296" s="624">
        <v>2.257100149476831E-2</v>
      </c>
    </row>
    <row r="297" spans="1:5" x14ac:dyDescent="0.3">
      <c r="A297" s="12">
        <f t="shared" si="20"/>
        <v>268</v>
      </c>
      <c r="B297" s="622" t="s">
        <v>416</v>
      </c>
      <c r="C297" s="12">
        <f t="shared" si="20"/>
        <v>268</v>
      </c>
      <c r="D297" s="623">
        <v>8.5000000000000006E-2</v>
      </c>
      <c r="E297" s="624">
        <v>2.9297458893871451E-2</v>
      </c>
    </row>
    <row r="298" spans="1:5" x14ac:dyDescent="0.3">
      <c r="A298" s="12">
        <f t="shared" si="20"/>
        <v>269</v>
      </c>
      <c r="B298" s="622" t="s">
        <v>417</v>
      </c>
      <c r="C298" s="12">
        <f t="shared" si="20"/>
        <v>269</v>
      </c>
      <c r="D298" s="623">
        <v>5.5999999999999994E-2</v>
      </c>
      <c r="E298" s="624">
        <v>5.2316890881913304E-3</v>
      </c>
    </row>
    <row r="299" spans="1:5" x14ac:dyDescent="0.3">
      <c r="A299" s="12">
        <f t="shared" si="20"/>
        <v>270</v>
      </c>
      <c r="B299" s="622" t="s">
        <v>418</v>
      </c>
      <c r="C299" s="12">
        <f t="shared" si="20"/>
        <v>270</v>
      </c>
      <c r="D299" s="623">
        <v>6.4000000000000001E-2</v>
      </c>
      <c r="E299" s="624">
        <v>9.267563527653214E-3</v>
      </c>
    </row>
    <row r="300" spans="1:5" x14ac:dyDescent="0.3">
      <c r="A300" s="12">
        <f t="shared" si="20"/>
        <v>271</v>
      </c>
      <c r="B300" s="622" t="s">
        <v>419</v>
      </c>
      <c r="C300" s="12">
        <f t="shared" si="20"/>
        <v>271</v>
      </c>
      <c r="D300" s="623">
        <v>4.9000000000000002E-2</v>
      </c>
      <c r="E300" s="624">
        <v>0.19701046337817638</v>
      </c>
    </row>
    <row r="301" spans="1:5" x14ac:dyDescent="0.3">
      <c r="A301" s="12">
        <f t="shared" si="20"/>
        <v>272</v>
      </c>
      <c r="B301" s="622" t="s">
        <v>420</v>
      </c>
      <c r="C301" s="12">
        <f t="shared" si="20"/>
        <v>272</v>
      </c>
      <c r="D301" s="623">
        <v>6.9000000000000006E-2</v>
      </c>
      <c r="E301" s="624">
        <v>2.3617339312406577E-2</v>
      </c>
    </row>
    <row r="302" spans="1:5" x14ac:dyDescent="0.3">
      <c r="A302" s="12">
        <f t="shared" si="20"/>
        <v>273</v>
      </c>
      <c r="B302" s="622" t="s">
        <v>148</v>
      </c>
      <c r="C302" s="12">
        <f t="shared" si="20"/>
        <v>273</v>
      </c>
      <c r="D302" s="623">
        <v>9.9000000000000005E-2</v>
      </c>
      <c r="E302" s="624">
        <v>0.18938714499252615</v>
      </c>
    </row>
    <row r="303" spans="1:5" x14ac:dyDescent="0.3">
      <c r="A303" s="12">
        <f t="shared" si="20"/>
        <v>274</v>
      </c>
      <c r="B303" s="622" t="s">
        <v>421</v>
      </c>
      <c r="C303" s="12">
        <f t="shared" si="20"/>
        <v>274</v>
      </c>
      <c r="D303" s="623">
        <v>0.114</v>
      </c>
      <c r="E303" s="624">
        <v>0.26322869955156952</v>
      </c>
    </row>
    <row r="304" spans="1:5" x14ac:dyDescent="0.3">
      <c r="A304" s="12">
        <f t="shared" ref="A304:C319" si="21">A303+1</f>
        <v>275</v>
      </c>
      <c r="B304" s="622" t="s">
        <v>422</v>
      </c>
      <c r="C304" s="12">
        <f t="shared" si="21"/>
        <v>275</v>
      </c>
      <c r="D304" s="623">
        <v>5.7000000000000002E-2</v>
      </c>
      <c r="E304" s="624">
        <v>1.8385650224215247E-2</v>
      </c>
    </row>
    <row r="305" spans="1:5" x14ac:dyDescent="0.3">
      <c r="A305" s="12">
        <f t="shared" si="21"/>
        <v>276</v>
      </c>
      <c r="B305" s="622" t="s">
        <v>423</v>
      </c>
      <c r="C305" s="12">
        <f t="shared" si="21"/>
        <v>276</v>
      </c>
      <c r="D305" s="623">
        <v>7.2000000000000008E-2</v>
      </c>
      <c r="E305" s="624">
        <v>4.4245142002989533E-2</v>
      </c>
    </row>
    <row r="306" spans="1:5" x14ac:dyDescent="0.3">
      <c r="A306" s="12">
        <f t="shared" si="21"/>
        <v>277</v>
      </c>
      <c r="B306" s="622" t="s">
        <v>424</v>
      </c>
      <c r="C306" s="12">
        <f t="shared" si="21"/>
        <v>277</v>
      </c>
      <c r="D306" s="623">
        <v>5.7999999999999996E-2</v>
      </c>
      <c r="E306" s="624">
        <v>3.2585949177877431E-2</v>
      </c>
    </row>
    <row r="307" spans="1:5" x14ac:dyDescent="0.3">
      <c r="A307" s="12">
        <f t="shared" si="21"/>
        <v>278</v>
      </c>
      <c r="B307" s="622" t="s">
        <v>425</v>
      </c>
      <c r="C307" s="12">
        <f t="shared" si="21"/>
        <v>278</v>
      </c>
      <c r="D307" s="623">
        <v>7.0999999999999994E-2</v>
      </c>
      <c r="E307" s="624">
        <v>2.914798206278027E-2</v>
      </c>
    </row>
    <row r="308" spans="1:5" x14ac:dyDescent="0.3">
      <c r="A308" s="12">
        <f t="shared" si="21"/>
        <v>279</v>
      </c>
      <c r="B308" s="622" t="s">
        <v>426</v>
      </c>
      <c r="C308" s="12">
        <f t="shared" si="21"/>
        <v>279</v>
      </c>
      <c r="D308" s="623">
        <v>4.9000000000000002E-2</v>
      </c>
      <c r="E308" s="624">
        <v>0.10254110612855008</v>
      </c>
    </row>
    <row r="309" spans="1:5" x14ac:dyDescent="0.3">
      <c r="A309" s="12">
        <f t="shared" si="21"/>
        <v>280</v>
      </c>
      <c r="B309" s="622" t="s">
        <v>427</v>
      </c>
      <c r="C309" s="12">
        <f t="shared" si="21"/>
        <v>280</v>
      </c>
      <c r="D309" s="623">
        <v>6.4000000000000001E-2</v>
      </c>
      <c r="E309" s="624">
        <v>0.25261584454409569</v>
      </c>
    </row>
    <row r="310" spans="1:5" x14ac:dyDescent="0.3">
      <c r="A310" s="12">
        <f t="shared" si="21"/>
        <v>281</v>
      </c>
      <c r="B310" s="622" t="s">
        <v>428</v>
      </c>
      <c r="C310" s="12">
        <f t="shared" si="21"/>
        <v>281</v>
      </c>
      <c r="D310" s="623">
        <v>5.9000000000000004E-2</v>
      </c>
      <c r="E310" s="624">
        <v>0.24095665171898356</v>
      </c>
    </row>
    <row r="311" spans="1:5" x14ac:dyDescent="0.3">
      <c r="A311" s="12">
        <f t="shared" si="21"/>
        <v>282</v>
      </c>
      <c r="B311" s="622" t="s">
        <v>429</v>
      </c>
      <c r="C311" s="12">
        <f t="shared" si="21"/>
        <v>282</v>
      </c>
      <c r="D311" s="623">
        <v>0.106</v>
      </c>
      <c r="E311" s="624">
        <v>0.57324364723467858</v>
      </c>
    </row>
    <row r="312" spans="1:5" x14ac:dyDescent="0.3">
      <c r="A312" s="12">
        <f t="shared" si="21"/>
        <v>283</v>
      </c>
      <c r="B312" s="622" t="s">
        <v>430</v>
      </c>
      <c r="C312" s="12">
        <f t="shared" si="21"/>
        <v>283</v>
      </c>
      <c r="D312" s="623">
        <v>6.7000000000000004E-2</v>
      </c>
      <c r="E312" s="624">
        <v>5.3363228699551568E-2</v>
      </c>
    </row>
    <row r="313" spans="1:5" x14ac:dyDescent="0.3">
      <c r="A313" s="12">
        <f t="shared" si="21"/>
        <v>284</v>
      </c>
      <c r="B313" s="622" t="s">
        <v>431</v>
      </c>
      <c r="C313" s="12">
        <f t="shared" si="21"/>
        <v>284</v>
      </c>
      <c r="D313" s="623">
        <v>0.14099999999999999</v>
      </c>
      <c r="E313" s="624">
        <v>6.0089686098654706E-2</v>
      </c>
    </row>
    <row r="314" spans="1:5" x14ac:dyDescent="0.3">
      <c r="A314" s="12">
        <f t="shared" si="21"/>
        <v>285</v>
      </c>
      <c r="B314" s="622" t="s">
        <v>432</v>
      </c>
      <c r="C314" s="12">
        <f t="shared" si="21"/>
        <v>285</v>
      </c>
      <c r="D314" s="623">
        <v>9.1999999999999998E-2</v>
      </c>
      <c r="E314" s="624">
        <v>6.2481315396113603E-2</v>
      </c>
    </row>
    <row r="315" spans="1:5" x14ac:dyDescent="0.3">
      <c r="A315" s="12">
        <f t="shared" si="21"/>
        <v>286</v>
      </c>
      <c r="B315" s="622" t="s">
        <v>433</v>
      </c>
      <c r="C315" s="12">
        <f t="shared" si="21"/>
        <v>286</v>
      </c>
      <c r="D315" s="623">
        <v>7.2999999999999995E-2</v>
      </c>
      <c r="E315" s="624">
        <v>8.1763826606875936E-2</v>
      </c>
    </row>
    <row r="316" spans="1:5" x14ac:dyDescent="0.3">
      <c r="A316" s="12">
        <f t="shared" si="21"/>
        <v>287</v>
      </c>
      <c r="B316" s="622" t="s">
        <v>434</v>
      </c>
      <c r="C316" s="12">
        <f t="shared" si="21"/>
        <v>287</v>
      </c>
      <c r="D316" s="623">
        <v>0.113</v>
      </c>
      <c r="E316" s="624">
        <v>5.0822122571001493E-2</v>
      </c>
    </row>
    <row r="317" spans="1:5" x14ac:dyDescent="0.3">
      <c r="A317" s="12">
        <f t="shared" si="21"/>
        <v>288</v>
      </c>
      <c r="B317" s="622" t="s">
        <v>435</v>
      </c>
      <c r="C317" s="12">
        <f t="shared" si="21"/>
        <v>288</v>
      </c>
      <c r="D317" s="623">
        <v>8.5000000000000006E-2</v>
      </c>
      <c r="E317" s="624">
        <v>0.51748878923766817</v>
      </c>
    </row>
    <row r="318" spans="1:5" x14ac:dyDescent="0.3">
      <c r="A318" s="12">
        <f t="shared" si="21"/>
        <v>289</v>
      </c>
      <c r="B318" s="622" t="s">
        <v>436</v>
      </c>
      <c r="C318" s="12">
        <f t="shared" si="21"/>
        <v>289</v>
      </c>
      <c r="D318" s="623">
        <v>5.0999999999999997E-2</v>
      </c>
      <c r="E318" s="624">
        <v>2.1225710014947684E-2</v>
      </c>
    </row>
    <row r="319" spans="1:5" x14ac:dyDescent="0.3">
      <c r="A319" s="12">
        <f t="shared" si="21"/>
        <v>290</v>
      </c>
      <c r="B319" s="622" t="s">
        <v>437</v>
      </c>
      <c r="C319" s="12">
        <f t="shared" si="21"/>
        <v>290</v>
      </c>
      <c r="D319" s="623">
        <v>5.7999999999999996E-2</v>
      </c>
      <c r="E319" s="624">
        <v>0.21285500747384156</v>
      </c>
    </row>
    <row r="320" spans="1:5" x14ac:dyDescent="0.3">
      <c r="A320" s="12">
        <f t="shared" ref="A320:C335" si="22">A319+1</f>
        <v>291</v>
      </c>
      <c r="B320" s="622" t="s">
        <v>438</v>
      </c>
      <c r="C320" s="12">
        <f t="shared" si="22"/>
        <v>291</v>
      </c>
      <c r="D320" s="623">
        <v>8.8000000000000009E-2</v>
      </c>
      <c r="E320" s="624">
        <v>0.22406576980568013</v>
      </c>
    </row>
    <row r="321" spans="1:5" x14ac:dyDescent="0.3">
      <c r="A321" s="12">
        <f t="shared" si="22"/>
        <v>292</v>
      </c>
      <c r="B321" s="622" t="s">
        <v>439</v>
      </c>
      <c r="C321" s="12">
        <f t="shared" si="22"/>
        <v>292</v>
      </c>
      <c r="D321" s="623">
        <v>0.11199999999999999</v>
      </c>
      <c r="E321" s="624">
        <v>0.11973094170403588</v>
      </c>
    </row>
    <row r="322" spans="1:5" x14ac:dyDescent="0.3">
      <c r="A322" s="12">
        <f t="shared" si="22"/>
        <v>293</v>
      </c>
      <c r="B322" s="622" t="s">
        <v>440</v>
      </c>
      <c r="C322" s="12">
        <f t="shared" si="22"/>
        <v>293</v>
      </c>
      <c r="D322" s="623">
        <v>0.08</v>
      </c>
      <c r="E322" s="624">
        <v>3.6920777279521672E-2</v>
      </c>
    </row>
    <row r="323" spans="1:5" x14ac:dyDescent="0.3">
      <c r="A323" s="12">
        <f t="shared" si="22"/>
        <v>294</v>
      </c>
      <c r="B323" s="622" t="s">
        <v>441</v>
      </c>
      <c r="C323" s="12">
        <f t="shared" si="22"/>
        <v>294</v>
      </c>
      <c r="D323" s="623">
        <v>6.7000000000000004E-2</v>
      </c>
      <c r="E323" s="624">
        <v>5.6801195814648729E-2</v>
      </c>
    </row>
    <row r="324" spans="1:5" x14ac:dyDescent="0.3">
      <c r="A324" s="12">
        <f t="shared" si="22"/>
        <v>295</v>
      </c>
      <c r="B324" s="622" t="s">
        <v>442</v>
      </c>
      <c r="C324" s="12">
        <f t="shared" si="22"/>
        <v>295</v>
      </c>
      <c r="D324" s="623">
        <v>0.11599999999999999</v>
      </c>
      <c r="E324" s="624">
        <v>0.47115097159940211</v>
      </c>
    </row>
    <row r="325" spans="1:5" x14ac:dyDescent="0.3">
      <c r="A325" s="12">
        <f t="shared" si="22"/>
        <v>296</v>
      </c>
      <c r="B325" s="622" t="s">
        <v>443</v>
      </c>
      <c r="C325" s="12">
        <f t="shared" si="22"/>
        <v>296</v>
      </c>
      <c r="D325" s="623">
        <v>6.5000000000000002E-2</v>
      </c>
      <c r="E325" s="624">
        <v>1.0463378176382662E-3</v>
      </c>
    </row>
    <row r="326" spans="1:5" x14ac:dyDescent="0.3">
      <c r="A326" s="12">
        <f t="shared" si="22"/>
        <v>297</v>
      </c>
      <c r="B326" s="622" t="s">
        <v>444</v>
      </c>
      <c r="C326" s="12">
        <f t="shared" si="22"/>
        <v>297</v>
      </c>
      <c r="D326" s="623">
        <v>0.121</v>
      </c>
      <c r="E326" s="624">
        <v>0.1905829596412556</v>
      </c>
    </row>
    <row r="327" spans="1:5" x14ac:dyDescent="0.3">
      <c r="A327" s="12">
        <f t="shared" si="22"/>
        <v>298</v>
      </c>
      <c r="B327" s="622" t="s">
        <v>445</v>
      </c>
      <c r="C327" s="12">
        <f t="shared" si="22"/>
        <v>298</v>
      </c>
      <c r="D327" s="623">
        <v>5.5999999999999994E-2</v>
      </c>
      <c r="E327" s="624">
        <v>5.5605381165919281E-2</v>
      </c>
    </row>
    <row r="328" spans="1:5" x14ac:dyDescent="0.3">
      <c r="A328" s="12">
        <f t="shared" si="22"/>
        <v>299</v>
      </c>
      <c r="B328" s="220" t="s">
        <v>446</v>
      </c>
      <c r="C328" s="12">
        <f t="shared" si="22"/>
        <v>299</v>
      </c>
      <c r="D328" s="623">
        <v>7.2000000000000008E-2</v>
      </c>
      <c r="E328" s="624">
        <v>9.197807673143997E-2</v>
      </c>
    </row>
    <row r="329" spans="1:5" x14ac:dyDescent="0.3">
      <c r="A329" s="12">
        <f t="shared" si="22"/>
        <v>300</v>
      </c>
      <c r="B329" s="622" t="s">
        <v>447</v>
      </c>
      <c r="C329" s="12">
        <f t="shared" si="22"/>
        <v>300</v>
      </c>
      <c r="D329" s="623">
        <v>6.2E-2</v>
      </c>
      <c r="E329" s="624">
        <v>0.34140508221225713</v>
      </c>
    </row>
    <row r="330" spans="1:5" x14ac:dyDescent="0.3">
      <c r="A330" s="12">
        <f t="shared" si="22"/>
        <v>301</v>
      </c>
      <c r="B330" s="622" t="s">
        <v>448</v>
      </c>
      <c r="C330" s="12">
        <f t="shared" si="22"/>
        <v>301</v>
      </c>
      <c r="D330" s="623">
        <v>5.9000000000000004E-2</v>
      </c>
      <c r="E330" s="624">
        <v>2.7055306427503738E-2</v>
      </c>
    </row>
    <row r="331" spans="1:5" x14ac:dyDescent="0.3">
      <c r="A331" s="12">
        <f t="shared" si="22"/>
        <v>302</v>
      </c>
      <c r="B331" s="622" t="s">
        <v>449</v>
      </c>
      <c r="C331" s="12">
        <f t="shared" si="22"/>
        <v>302</v>
      </c>
      <c r="D331" s="623">
        <v>5.7999999999999996E-2</v>
      </c>
      <c r="E331" s="624">
        <v>7.5934230194319885E-2</v>
      </c>
    </row>
    <row r="332" spans="1:5" x14ac:dyDescent="0.3">
      <c r="A332" s="12">
        <f t="shared" si="22"/>
        <v>303</v>
      </c>
      <c r="B332" s="622" t="s">
        <v>450</v>
      </c>
      <c r="C332" s="12">
        <f t="shared" si="22"/>
        <v>303</v>
      </c>
      <c r="D332" s="623">
        <v>8.5000000000000006E-2</v>
      </c>
      <c r="E332" s="624">
        <v>2.0926756352765322E-2</v>
      </c>
    </row>
    <row r="333" spans="1:5" x14ac:dyDescent="0.3">
      <c r="A333" s="12">
        <f t="shared" si="22"/>
        <v>304</v>
      </c>
      <c r="B333" s="622" t="s">
        <v>451</v>
      </c>
      <c r="C333" s="12">
        <f t="shared" si="22"/>
        <v>304</v>
      </c>
      <c r="D333" s="623">
        <v>5.7000000000000002E-2</v>
      </c>
      <c r="E333" s="624">
        <v>0.11434977578475336</v>
      </c>
    </row>
    <row r="334" spans="1:5" x14ac:dyDescent="0.3">
      <c r="A334" s="12">
        <f t="shared" si="22"/>
        <v>305</v>
      </c>
      <c r="B334" s="622" t="s">
        <v>452</v>
      </c>
      <c r="C334" s="12">
        <f t="shared" si="22"/>
        <v>305</v>
      </c>
      <c r="D334" s="623">
        <v>8.4000000000000005E-2</v>
      </c>
      <c r="E334" s="624">
        <v>0.11106128550074738</v>
      </c>
    </row>
    <row r="335" spans="1:5" x14ac:dyDescent="0.3">
      <c r="A335" s="12">
        <f t="shared" si="22"/>
        <v>306</v>
      </c>
      <c r="B335" s="622" t="s">
        <v>453</v>
      </c>
      <c r="C335" s="12">
        <f t="shared" si="22"/>
        <v>306</v>
      </c>
      <c r="D335" s="623">
        <v>6.3E-2</v>
      </c>
      <c r="E335" s="624">
        <v>0.16547085201793721</v>
      </c>
    </row>
    <row r="336" spans="1:5" x14ac:dyDescent="0.3">
      <c r="A336" s="12">
        <f t="shared" ref="A336:C351" si="23">A335+1</f>
        <v>307</v>
      </c>
      <c r="B336" s="622" t="s">
        <v>454</v>
      </c>
      <c r="C336" s="12">
        <f t="shared" si="23"/>
        <v>307</v>
      </c>
      <c r="D336" s="623">
        <v>9.3000000000000013E-2</v>
      </c>
      <c r="E336" s="624">
        <v>0.1929745889387145</v>
      </c>
    </row>
    <row r="337" spans="1:5" x14ac:dyDescent="0.3">
      <c r="A337" s="12">
        <f t="shared" si="23"/>
        <v>308</v>
      </c>
      <c r="B337" s="622" t="s">
        <v>455</v>
      </c>
      <c r="C337" s="12">
        <f t="shared" si="23"/>
        <v>308</v>
      </c>
      <c r="D337" s="623">
        <v>8.199999999999999E-2</v>
      </c>
      <c r="E337" s="624">
        <v>7.5934230194319885E-2</v>
      </c>
    </row>
    <row r="338" spans="1:5" x14ac:dyDescent="0.3">
      <c r="A338" s="12">
        <f t="shared" si="23"/>
        <v>309</v>
      </c>
      <c r="B338" s="622" t="s">
        <v>456</v>
      </c>
      <c r="C338" s="12">
        <f t="shared" si="23"/>
        <v>309</v>
      </c>
      <c r="D338" s="623">
        <v>5.4000000000000006E-2</v>
      </c>
      <c r="E338" s="624">
        <v>4.663677130044843E-2</v>
      </c>
    </row>
    <row r="339" spans="1:5" x14ac:dyDescent="0.3">
      <c r="A339" s="12">
        <f t="shared" si="23"/>
        <v>310</v>
      </c>
      <c r="B339" s="622" t="s">
        <v>457</v>
      </c>
      <c r="C339" s="12">
        <f t="shared" si="23"/>
        <v>310</v>
      </c>
      <c r="D339" s="623">
        <v>8.8000000000000009E-2</v>
      </c>
      <c r="E339" s="624">
        <v>6.8908819133034385E-2</v>
      </c>
    </row>
    <row r="340" spans="1:5" x14ac:dyDescent="0.3">
      <c r="A340" s="12">
        <f t="shared" si="23"/>
        <v>311</v>
      </c>
      <c r="B340" s="622" t="s">
        <v>458</v>
      </c>
      <c r="C340" s="12">
        <f t="shared" si="23"/>
        <v>311</v>
      </c>
      <c r="D340" s="623">
        <v>5.2000000000000005E-2</v>
      </c>
      <c r="E340" s="624">
        <v>3.2735426008968609E-2</v>
      </c>
    </row>
    <row r="341" spans="1:5" x14ac:dyDescent="0.3">
      <c r="A341" s="12">
        <f t="shared" si="23"/>
        <v>312</v>
      </c>
      <c r="B341" s="622" t="s">
        <v>459</v>
      </c>
      <c r="C341" s="12">
        <f t="shared" si="23"/>
        <v>312</v>
      </c>
      <c r="D341" s="623">
        <v>0.06</v>
      </c>
      <c r="E341" s="624">
        <v>3.5276532137518683E-2</v>
      </c>
    </row>
    <row r="342" spans="1:5" x14ac:dyDescent="0.3">
      <c r="A342" s="12">
        <f t="shared" si="23"/>
        <v>313</v>
      </c>
      <c r="B342" s="622" t="s">
        <v>460</v>
      </c>
      <c r="C342" s="12">
        <f t="shared" si="23"/>
        <v>313</v>
      </c>
      <c r="D342" s="623">
        <v>6.6000000000000003E-2</v>
      </c>
      <c r="E342" s="624">
        <v>2.3168908819133034E-2</v>
      </c>
    </row>
    <row r="343" spans="1:5" x14ac:dyDescent="0.3">
      <c r="A343" s="12">
        <f t="shared" si="23"/>
        <v>314</v>
      </c>
      <c r="B343" s="622" t="s">
        <v>461</v>
      </c>
      <c r="C343" s="12">
        <f t="shared" si="23"/>
        <v>314</v>
      </c>
      <c r="D343" s="623">
        <v>6.9000000000000006E-2</v>
      </c>
      <c r="E343" s="624">
        <v>7.3243647234678627E-3</v>
      </c>
    </row>
    <row r="344" spans="1:5" x14ac:dyDescent="0.3">
      <c r="A344" s="12">
        <f t="shared" si="23"/>
        <v>315</v>
      </c>
      <c r="B344" s="622" t="s">
        <v>462</v>
      </c>
      <c r="C344" s="12">
        <f t="shared" si="23"/>
        <v>315</v>
      </c>
      <c r="D344" s="623">
        <v>9.1999999999999998E-2</v>
      </c>
      <c r="E344" s="624">
        <v>0.31524663677130044</v>
      </c>
    </row>
    <row r="345" spans="1:5" x14ac:dyDescent="0.3">
      <c r="A345" s="12">
        <f t="shared" si="23"/>
        <v>316</v>
      </c>
      <c r="B345" s="622" t="s">
        <v>463</v>
      </c>
      <c r="C345" s="12">
        <f t="shared" si="23"/>
        <v>316</v>
      </c>
      <c r="D345" s="623">
        <v>9.6999999999999989E-2</v>
      </c>
      <c r="E345" s="624">
        <v>1.1061285500747383E-2</v>
      </c>
    </row>
    <row r="346" spans="1:5" x14ac:dyDescent="0.3">
      <c r="A346" s="12">
        <f t="shared" si="23"/>
        <v>317</v>
      </c>
      <c r="B346" s="622" t="s">
        <v>464</v>
      </c>
      <c r="C346" s="12">
        <f t="shared" si="23"/>
        <v>317</v>
      </c>
      <c r="D346" s="623">
        <v>5.7999999999999996E-2</v>
      </c>
      <c r="E346" s="624">
        <v>0.20478325859491778</v>
      </c>
    </row>
    <row r="347" spans="1:5" x14ac:dyDescent="0.3">
      <c r="A347" s="12">
        <f t="shared" si="23"/>
        <v>318</v>
      </c>
      <c r="B347" s="622" t="s">
        <v>465</v>
      </c>
      <c r="C347" s="12">
        <f t="shared" si="23"/>
        <v>318</v>
      </c>
      <c r="D347" s="623">
        <v>0.09</v>
      </c>
      <c r="E347" s="624">
        <v>1.4499252615844544E-2</v>
      </c>
    </row>
    <row r="348" spans="1:5" x14ac:dyDescent="0.3">
      <c r="A348" s="12">
        <f t="shared" si="23"/>
        <v>319</v>
      </c>
      <c r="B348" s="622" t="s">
        <v>466</v>
      </c>
      <c r="C348" s="12">
        <f t="shared" si="23"/>
        <v>319</v>
      </c>
      <c r="D348" s="623">
        <v>5.0999999999999997E-2</v>
      </c>
      <c r="E348" s="624">
        <v>3.5575485799701045E-2</v>
      </c>
    </row>
    <row r="349" spans="1:5" x14ac:dyDescent="0.3">
      <c r="A349" s="12">
        <f t="shared" si="23"/>
        <v>320</v>
      </c>
      <c r="B349" s="622" t="s">
        <v>467</v>
      </c>
      <c r="C349" s="12">
        <f t="shared" si="23"/>
        <v>320</v>
      </c>
      <c r="D349" s="623">
        <v>7.400000000000001E-2</v>
      </c>
      <c r="E349" s="624">
        <v>9.028400597907324E-2</v>
      </c>
    </row>
    <row r="350" spans="1:5" x14ac:dyDescent="0.3">
      <c r="A350" s="12">
        <f t="shared" si="23"/>
        <v>321</v>
      </c>
      <c r="B350" s="622" t="s">
        <v>468</v>
      </c>
      <c r="C350" s="12">
        <f t="shared" si="23"/>
        <v>321</v>
      </c>
      <c r="D350" s="623">
        <v>6.3E-2</v>
      </c>
      <c r="E350" s="624">
        <v>7.3692077727952165E-2</v>
      </c>
    </row>
    <row r="351" spans="1:5" x14ac:dyDescent="0.3">
      <c r="A351" s="12">
        <f t="shared" si="23"/>
        <v>322</v>
      </c>
      <c r="B351" s="622" t="s">
        <v>469</v>
      </c>
      <c r="C351" s="12">
        <f t="shared" si="23"/>
        <v>322</v>
      </c>
      <c r="D351" s="623">
        <v>5.2000000000000005E-2</v>
      </c>
      <c r="E351" s="624">
        <v>7.1898355754857993E-2</v>
      </c>
    </row>
    <row r="352" spans="1:5" x14ac:dyDescent="0.3">
      <c r="A352" s="12">
        <f t="shared" ref="A352:C367" si="24">A351+1</f>
        <v>323</v>
      </c>
      <c r="B352" s="622" t="s">
        <v>470</v>
      </c>
      <c r="C352" s="12">
        <f t="shared" si="24"/>
        <v>323</v>
      </c>
      <c r="D352" s="623">
        <v>8.4000000000000005E-2</v>
      </c>
      <c r="E352" s="624">
        <v>2.8251121076233184E-2</v>
      </c>
    </row>
    <row r="353" spans="1:5" x14ac:dyDescent="0.3">
      <c r="A353" s="12">
        <f t="shared" si="24"/>
        <v>324</v>
      </c>
      <c r="B353" s="622" t="s">
        <v>471</v>
      </c>
      <c r="C353" s="12">
        <f t="shared" si="24"/>
        <v>324</v>
      </c>
      <c r="D353" s="623">
        <v>0.06</v>
      </c>
      <c r="E353" s="624">
        <v>3.2735426008968609E-2</v>
      </c>
    </row>
    <row r="354" spans="1:5" x14ac:dyDescent="0.3">
      <c r="A354" s="12">
        <f t="shared" si="24"/>
        <v>325</v>
      </c>
      <c r="B354" s="622" t="s">
        <v>472</v>
      </c>
      <c r="C354" s="12">
        <f t="shared" si="24"/>
        <v>325</v>
      </c>
      <c r="D354" s="623">
        <v>5.9000000000000004E-2</v>
      </c>
      <c r="E354" s="624">
        <v>8.5949177877428992E-2</v>
      </c>
    </row>
    <row r="355" spans="1:5" x14ac:dyDescent="0.3">
      <c r="A355" s="12">
        <f t="shared" si="24"/>
        <v>326</v>
      </c>
      <c r="B355" s="622" t="s">
        <v>473</v>
      </c>
      <c r="C355" s="12">
        <f t="shared" si="24"/>
        <v>326</v>
      </c>
      <c r="D355" s="623">
        <v>6.0999999999999999E-2</v>
      </c>
      <c r="E355" s="624">
        <v>1.3004484304932735E-2</v>
      </c>
    </row>
    <row r="356" spans="1:5" x14ac:dyDescent="0.3">
      <c r="A356" s="12">
        <f t="shared" si="24"/>
        <v>327</v>
      </c>
      <c r="B356" s="622" t="s">
        <v>474</v>
      </c>
      <c r="C356" s="12">
        <f t="shared" si="24"/>
        <v>327</v>
      </c>
      <c r="D356" s="623">
        <v>6.2E-2</v>
      </c>
      <c r="E356" s="624">
        <v>6.023916292974589E-2</v>
      </c>
    </row>
    <row r="357" spans="1:5" x14ac:dyDescent="0.3">
      <c r="A357" s="12">
        <f t="shared" si="24"/>
        <v>328</v>
      </c>
      <c r="B357" s="622" t="s">
        <v>475</v>
      </c>
      <c r="C357" s="12">
        <f t="shared" si="24"/>
        <v>328</v>
      </c>
      <c r="D357" s="623">
        <v>3.9E-2</v>
      </c>
      <c r="E357" s="624">
        <v>5.3512705530642753E-2</v>
      </c>
    </row>
    <row r="358" spans="1:5" x14ac:dyDescent="0.3">
      <c r="A358" s="12">
        <f t="shared" si="24"/>
        <v>329</v>
      </c>
      <c r="B358" s="622" t="s">
        <v>476</v>
      </c>
      <c r="C358" s="12">
        <f t="shared" si="24"/>
        <v>329</v>
      </c>
      <c r="D358" s="623">
        <v>0.1</v>
      </c>
      <c r="E358" s="624">
        <v>0.31524663677130044</v>
      </c>
    </row>
    <row r="359" spans="1:5" x14ac:dyDescent="0.3">
      <c r="A359" s="12">
        <f t="shared" si="24"/>
        <v>330</v>
      </c>
      <c r="B359" s="622" t="s">
        <v>477</v>
      </c>
      <c r="C359" s="12">
        <f t="shared" si="24"/>
        <v>330</v>
      </c>
      <c r="D359" s="623">
        <v>6.4000000000000001E-2</v>
      </c>
      <c r="E359" s="624">
        <v>5.366218236173393E-2</v>
      </c>
    </row>
    <row r="360" spans="1:5" x14ac:dyDescent="0.3">
      <c r="A360" s="12">
        <f t="shared" si="24"/>
        <v>331</v>
      </c>
      <c r="B360" s="622" t="s">
        <v>478</v>
      </c>
      <c r="C360" s="12">
        <f t="shared" si="24"/>
        <v>331</v>
      </c>
      <c r="D360" s="623">
        <v>0.114</v>
      </c>
      <c r="E360" s="624">
        <v>7.6382660687593418E-2</v>
      </c>
    </row>
    <row r="361" spans="1:5" x14ac:dyDescent="0.3">
      <c r="A361" s="12">
        <f t="shared" si="24"/>
        <v>332</v>
      </c>
      <c r="B361" s="622" t="s">
        <v>479</v>
      </c>
      <c r="C361" s="12">
        <f t="shared" si="24"/>
        <v>332</v>
      </c>
      <c r="D361" s="623">
        <v>5.7000000000000002E-2</v>
      </c>
      <c r="E361" s="624">
        <v>1.0762331838565023E-2</v>
      </c>
    </row>
    <row r="362" spans="1:5" x14ac:dyDescent="0.3">
      <c r="A362" s="12">
        <f t="shared" si="24"/>
        <v>333</v>
      </c>
      <c r="B362" s="622" t="s">
        <v>480</v>
      </c>
      <c r="C362" s="12">
        <f t="shared" si="24"/>
        <v>333</v>
      </c>
      <c r="D362" s="623">
        <v>9.3000000000000013E-2</v>
      </c>
      <c r="E362" s="624">
        <v>0.20014947683109119</v>
      </c>
    </row>
    <row r="363" spans="1:5" x14ac:dyDescent="0.3">
      <c r="A363" s="12">
        <f t="shared" si="24"/>
        <v>334</v>
      </c>
      <c r="B363" s="622" t="s">
        <v>481</v>
      </c>
      <c r="C363" s="12">
        <f t="shared" si="24"/>
        <v>334</v>
      </c>
      <c r="D363" s="623">
        <v>8.5000000000000006E-2</v>
      </c>
      <c r="E363" s="624">
        <v>6.8759342301943194E-2</v>
      </c>
    </row>
    <row r="364" spans="1:5" x14ac:dyDescent="0.3">
      <c r="A364" s="12">
        <f t="shared" si="24"/>
        <v>335</v>
      </c>
      <c r="B364" s="622" t="s">
        <v>482</v>
      </c>
      <c r="C364" s="12">
        <f t="shared" si="24"/>
        <v>335</v>
      </c>
      <c r="D364" s="623">
        <v>8.8000000000000009E-2</v>
      </c>
      <c r="E364" s="624">
        <v>0.54275037369207768</v>
      </c>
    </row>
    <row r="365" spans="1:5" x14ac:dyDescent="0.3">
      <c r="A365" s="12">
        <f t="shared" si="24"/>
        <v>336</v>
      </c>
      <c r="B365" s="622" t="s">
        <v>483</v>
      </c>
      <c r="C365" s="12">
        <f t="shared" si="24"/>
        <v>336</v>
      </c>
      <c r="D365" s="623">
        <v>4.2999999999999997E-2</v>
      </c>
      <c r="E365" s="624">
        <v>6.2481315396113603E-2</v>
      </c>
    </row>
    <row r="366" spans="1:5" x14ac:dyDescent="0.3">
      <c r="A366" s="12">
        <f t="shared" si="24"/>
        <v>337</v>
      </c>
      <c r="B366" s="622" t="s">
        <v>484</v>
      </c>
      <c r="C366" s="12">
        <f t="shared" si="24"/>
        <v>337</v>
      </c>
      <c r="D366" s="623">
        <v>5.7000000000000002E-2</v>
      </c>
      <c r="E366" s="624">
        <v>0.11479820627802691</v>
      </c>
    </row>
    <row r="367" spans="1:5" x14ac:dyDescent="0.3">
      <c r="A367" s="12">
        <f t="shared" si="24"/>
        <v>338</v>
      </c>
      <c r="B367" s="622" t="s">
        <v>485</v>
      </c>
      <c r="C367" s="12">
        <f t="shared" si="24"/>
        <v>338</v>
      </c>
      <c r="D367" s="623">
        <v>5.7000000000000002E-2</v>
      </c>
      <c r="E367" s="624">
        <v>2.4364723467862483E-2</v>
      </c>
    </row>
    <row r="368" spans="1:5" x14ac:dyDescent="0.3">
      <c r="A368" s="12">
        <f t="shared" ref="A368:C371" si="25">A367+1</f>
        <v>339</v>
      </c>
      <c r="B368" s="622" t="s">
        <v>486</v>
      </c>
      <c r="C368" s="12">
        <f t="shared" si="25"/>
        <v>339</v>
      </c>
      <c r="D368" s="623">
        <v>0.10800000000000001</v>
      </c>
      <c r="E368" s="624">
        <v>0.17324364723467864</v>
      </c>
    </row>
    <row r="369" spans="1:5" x14ac:dyDescent="0.3">
      <c r="A369" s="12">
        <f t="shared" si="25"/>
        <v>340</v>
      </c>
      <c r="B369" s="622" t="s">
        <v>487</v>
      </c>
      <c r="C369" s="12">
        <f t="shared" si="25"/>
        <v>340</v>
      </c>
      <c r="D369" s="623">
        <v>5.4000000000000006E-2</v>
      </c>
      <c r="E369" s="624">
        <v>3.8415545590433482E-2</v>
      </c>
    </row>
    <row r="370" spans="1:5" x14ac:dyDescent="0.3">
      <c r="A370" s="12">
        <f t="shared" si="25"/>
        <v>341</v>
      </c>
      <c r="B370" s="622" t="s">
        <v>488</v>
      </c>
      <c r="C370" s="12">
        <f t="shared" si="25"/>
        <v>341</v>
      </c>
      <c r="D370" s="623">
        <v>9.6999999999999989E-2</v>
      </c>
      <c r="E370" s="624">
        <v>0.32645739910313903</v>
      </c>
    </row>
    <row r="371" spans="1:5" x14ac:dyDescent="0.3">
      <c r="A371" s="12">
        <f t="shared" si="25"/>
        <v>342</v>
      </c>
      <c r="B371" s="622" t="s">
        <v>149</v>
      </c>
      <c r="C371" s="12">
        <f t="shared" si="25"/>
        <v>342</v>
      </c>
      <c r="D371" s="623">
        <v>0.10199999999999999</v>
      </c>
      <c r="E371" s="624">
        <v>0.17324364723467864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0D443-3479-4C5A-9AE4-9CDF8E30F958}">
  <sheetPr>
    <tabColor theme="9"/>
  </sheetPr>
  <dimension ref="A1:GD129"/>
  <sheetViews>
    <sheetView topLeftCell="R1" zoomScale="120" zoomScaleNormal="120" workbookViewId="0"/>
  </sheetViews>
  <sheetFormatPr defaultColWidth="8.88671875" defaultRowHeight="13.8" x14ac:dyDescent="0.25"/>
  <cols>
    <col min="1" max="1" width="28.88671875" style="1" bestFit="1" customWidth="1"/>
    <col min="2" max="2" width="8.88671875" style="1"/>
    <col min="3" max="3" width="8.6640625" style="1" customWidth="1"/>
    <col min="4" max="4" width="11" style="1" customWidth="1"/>
    <col min="5" max="5" width="8.88671875" style="213"/>
    <col min="6" max="6" width="13.6640625" style="1" bestFit="1" customWidth="1"/>
    <col min="7" max="7" width="15.6640625" style="23" customWidth="1"/>
    <col min="8" max="8" width="15.6640625" style="1" customWidth="1"/>
    <col min="9" max="9" width="16.6640625" style="1" customWidth="1"/>
    <col min="10" max="10" width="18.88671875" style="1" customWidth="1"/>
    <col min="11" max="11" width="12.88671875" style="1" customWidth="1"/>
    <col min="12" max="12" width="18.88671875" style="1" customWidth="1"/>
    <col min="13" max="13" width="27.33203125" style="1" bestFit="1" customWidth="1"/>
    <col min="14" max="17" width="11.109375" style="1" bestFit="1" customWidth="1"/>
    <col min="18" max="18" width="16.33203125" style="45" customWidth="1"/>
    <col min="19" max="19" width="8.88671875" style="78"/>
    <col min="20" max="20" width="8.88671875" style="69"/>
    <col min="21" max="22" width="8.88671875" style="3"/>
    <col min="23" max="23" width="11.109375" style="45" customWidth="1"/>
    <col min="24" max="24" width="12.109375" style="2" bestFit="1" customWidth="1"/>
    <col min="25" max="25" width="9.88671875" style="2" bestFit="1" customWidth="1"/>
    <col min="26" max="26" width="8.88671875" style="1"/>
    <col min="27" max="27" width="11" style="2" bestFit="1" customWidth="1"/>
    <col min="28" max="28" width="9.88671875" style="2" bestFit="1" customWidth="1"/>
    <col min="29" max="40" width="9.88671875" style="2" customWidth="1"/>
    <col min="41" max="41" width="8.88671875" style="1"/>
    <col min="42" max="42" width="11" style="2" bestFit="1" customWidth="1"/>
    <col min="43" max="43" width="11.5546875" style="2" customWidth="1"/>
    <col min="44" max="44" width="14.33203125" style="1" customWidth="1"/>
    <col min="45" max="45" width="15.33203125" style="45" customWidth="1"/>
    <col min="46" max="46" width="11" style="1" bestFit="1" customWidth="1"/>
    <col min="47" max="48" width="9.88671875" style="1" bestFit="1" customWidth="1"/>
    <col min="49" max="50" width="11" style="1" bestFit="1" customWidth="1"/>
    <col min="51" max="52" width="9.88671875" style="1" bestFit="1" customWidth="1"/>
    <col min="53" max="54" width="11" style="1" bestFit="1" customWidth="1"/>
    <col min="55" max="57" width="9.88671875" style="1" bestFit="1" customWidth="1"/>
    <col min="58" max="58" width="11" style="1" bestFit="1" customWidth="1"/>
    <col min="59" max="60" width="9.88671875" style="1" bestFit="1" customWidth="1"/>
    <col min="61" max="62" width="11" style="1" bestFit="1" customWidth="1"/>
    <col min="63" max="64" width="9.88671875" style="1" bestFit="1" customWidth="1"/>
    <col min="65" max="65" width="11" style="1" bestFit="1" customWidth="1"/>
    <col min="66" max="76" width="8.88671875" style="1"/>
    <col min="77" max="77" width="10.33203125" style="1" customWidth="1"/>
    <col min="78" max="79" width="8.88671875" style="1"/>
    <col min="80" max="80" width="10.33203125" style="1" customWidth="1"/>
    <col min="81" max="81" width="5" style="45" customWidth="1"/>
    <col min="82" max="82" width="11.109375" style="1" bestFit="1" customWidth="1"/>
    <col min="83" max="87" width="9" style="1" bestFit="1" customWidth="1"/>
    <col min="88" max="88" width="10.33203125" style="1" bestFit="1" customWidth="1"/>
    <col min="89" max="94" width="8.88671875" style="1"/>
    <col min="95" max="95" width="5" style="45" customWidth="1"/>
    <col min="96" max="97" width="10.88671875" style="1" bestFit="1" customWidth="1"/>
    <col min="98" max="98" width="10.88671875" style="1" customWidth="1"/>
    <col min="99" max="99" width="5" style="45" customWidth="1"/>
    <col min="100" max="104" width="8.88671875" style="1"/>
    <col min="105" max="105" width="5" style="45" customWidth="1"/>
    <col min="106" max="106" width="10.6640625" style="1" bestFit="1" customWidth="1"/>
    <col min="107" max="107" width="8.88671875" style="1"/>
    <col min="108" max="108" width="5" style="45" customWidth="1"/>
    <col min="109" max="109" width="12.109375" style="2" bestFit="1" customWidth="1"/>
    <col min="110" max="110" width="9.88671875" style="2" bestFit="1" customWidth="1"/>
    <col min="111" max="111" width="8.88671875" style="1"/>
    <col min="112" max="112" width="11" style="2" bestFit="1" customWidth="1"/>
    <col min="113" max="113" width="9.88671875" style="2" bestFit="1" customWidth="1"/>
    <col min="114" max="114" width="8.88671875" style="1"/>
    <col min="115" max="115" width="11" style="2" bestFit="1" customWidth="1"/>
    <col min="116" max="116" width="11.5546875" style="2" customWidth="1"/>
    <col min="117" max="117" width="14.33203125" style="1" customWidth="1"/>
    <col min="118" max="118" width="11.5546875" style="1" bestFit="1" customWidth="1"/>
    <col min="119" max="120" width="8.88671875" style="1"/>
    <col min="121" max="121" width="5" style="45" customWidth="1"/>
    <col min="122" max="125" width="8.88671875" style="1"/>
    <col min="126" max="126" width="11.5546875" style="1" bestFit="1" customWidth="1"/>
    <col min="127" max="132" width="8.88671875" style="1"/>
    <col min="133" max="133" width="11.5546875" style="1" bestFit="1" customWidth="1"/>
    <col min="134" max="142" width="8.88671875" style="1"/>
    <col min="143" max="143" width="13.88671875" style="1" bestFit="1" customWidth="1"/>
    <col min="144" max="145" width="12.109375" style="1" bestFit="1" customWidth="1"/>
    <col min="146" max="147" width="9.88671875" style="1" bestFit="1" customWidth="1"/>
    <col min="148" max="150" width="8.88671875" style="1"/>
    <col min="151" max="151" width="10.6640625" style="1" customWidth="1"/>
    <col min="152" max="153" width="12.109375" style="1" bestFit="1" customWidth="1"/>
    <col min="154" max="154" width="11" style="1" bestFit="1" customWidth="1"/>
    <col min="155" max="157" width="8.88671875" style="1"/>
    <col min="158" max="158" width="10" style="1" customWidth="1"/>
    <col min="159" max="159" width="12.109375" style="1" bestFit="1" customWidth="1"/>
    <col min="160" max="160" width="10.33203125" style="1" customWidth="1"/>
    <col min="161" max="161" width="12.109375" style="1" bestFit="1" customWidth="1"/>
    <col min="162" max="164" width="8.88671875" style="1"/>
    <col min="165" max="165" width="10.5546875" style="1" customWidth="1"/>
    <col min="166" max="172" width="8.88671875" style="1"/>
    <col min="173" max="173" width="10" style="1" customWidth="1"/>
    <col min="174" max="174" width="10.88671875" style="1" customWidth="1"/>
    <col min="175" max="179" width="8.88671875" style="1"/>
    <col min="180" max="180" width="10.5546875" style="1" customWidth="1"/>
    <col min="181" max="181" width="8.88671875" style="1"/>
    <col min="182" max="182" width="9.88671875" style="1" customWidth="1"/>
    <col min="183" max="16384" width="8.88671875" style="1"/>
  </cols>
  <sheetData>
    <row r="1" spans="1:186" s="603" customFormat="1" x14ac:dyDescent="0.25">
      <c r="A1" s="601">
        <v>1</v>
      </c>
      <c r="B1" s="601">
        <f>A1+1</f>
        <v>2</v>
      </c>
      <c r="C1" s="601">
        <f t="shared" ref="C1:E1" si="0">B1+1</f>
        <v>3</v>
      </c>
      <c r="D1" s="601">
        <f t="shared" si="0"/>
        <v>4</v>
      </c>
      <c r="E1" s="602">
        <f t="shared" si="0"/>
        <v>5</v>
      </c>
      <c r="F1" s="602">
        <f t="shared" ref="F1" si="1">E1+1</f>
        <v>6</v>
      </c>
      <c r="G1" s="602">
        <f t="shared" ref="G1" si="2">F1+1</f>
        <v>7</v>
      </c>
      <c r="H1" s="602">
        <f t="shared" ref="H1" si="3">G1+1</f>
        <v>8</v>
      </c>
      <c r="I1" s="602">
        <f t="shared" ref="I1" si="4">H1+1</f>
        <v>9</v>
      </c>
      <c r="J1" s="602">
        <f t="shared" ref="J1" si="5">I1+1</f>
        <v>10</v>
      </c>
      <c r="K1" s="602">
        <f t="shared" ref="K1" si="6">J1+1</f>
        <v>11</v>
      </c>
      <c r="L1" s="602">
        <f t="shared" ref="L1" si="7">K1+1</f>
        <v>12</v>
      </c>
      <c r="M1" s="602">
        <f t="shared" ref="M1" si="8">L1+1</f>
        <v>13</v>
      </c>
      <c r="N1" s="602">
        <f t="shared" ref="N1" si="9">M1+1</f>
        <v>14</v>
      </c>
      <c r="O1" s="602">
        <f t="shared" ref="O1" si="10">N1+1</f>
        <v>15</v>
      </c>
      <c r="P1" s="602">
        <f t="shared" ref="P1" si="11">O1+1</f>
        <v>16</v>
      </c>
      <c r="Q1" s="602">
        <f t="shared" ref="Q1" si="12">P1+1</f>
        <v>17</v>
      </c>
      <c r="R1" s="602">
        <f t="shared" ref="R1" si="13">Q1+1</f>
        <v>18</v>
      </c>
      <c r="S1" s="602">
        <f t="shared" ref="S1" si="14">R1+1</f>
        <v>19</v>
      </c>
      <c r="T1" s="602">
        <f t="shared" ref="T1" si="15">S1+1</f>
        <v>20</v>
      </c>
      <c r="U1" s="602">
        <f t="shared" ref="U1" si="16">T1+1</f>
        <v>21</v>
      </c>
      <c r="V1" s="602">
        <f t="shared" ref="V1" si="17">U1+1</f>
        <v>22</v>
      </c>
      <c r="W1" s="602">
        <f t="shared" ref="W1" si="18">V1+1</f>
        <v>23</v>
      </c>
      <c r="X1" s="602">
        <f t="shared" ref="X1" si="19">W1+1</f>
        <v>24</v>
      </c>
      <c r="Y1" s="602">
        <f t="shared" ref="Y1" si="20">X1+1</f>
        <v>25</v>
      </c>
      <c r="Z1" s="602">
        <f t="shared" ref="Z1" si="21">Y1+1</f>
        <v>26</v>
      </c>
      <c r="AA1" s="602">
        <f t="shared" ref="AA1" si="22">Z1+1</f>
        <v>27</v>
      </c>
      <c r="AB1" s="602">
        <f t="shared" ref="AB1" si="23">AA1+1</f>
        <v>28</v>
      </c>
      <c r="AC1" s="602">
        <f t="shared" ref="AC1" si="24">AB1+1</f>
        <v>29</v>
      </c>
      <c r="AD1" s="602">
        <f t="shared" ref="AD1" si="25">AC1+1</f>
        <v>30</v>
      </c>
      <c r="AE1" s="602">
        <f t="shared" ref="AE1" si="26">AD1+1</f>
        <v>31</v>
      </c>
      <c r="AF1" s="602">
        <f t="shared" ref="AF1" si="27">AE1+1</f>
        <v>32</v>
      </c>
      <c r="AG1" s="602">
        <f t="shared" ref="AG1" si="28">AF1+1</f>
        <v>33</v>
      </c>
      <c r="AH1" s="602">
        <f t="shared" ref="AH1" si="29">AG1+1</f>
        <v>34</v>
      </c>
      <c r="AI1" s="602">
        <f t="shared" ref="AI1" si="30">AH1+1</f>
        <v>35</v>
      </c>
      <c r="AJ1" s="602">
        <f t="shared" ref="AJ1" si="31">AI1+1</f>
        <v>36</v>
      </c>
      <c r="AK1" s="602">
        <f t="shared" ref="AK1" si="32">AJ1+1</f>
        <v>37</v>
      </c>
      <c r="AL1" s="602">
        <f t="shared" ref="AL1" si="33">AK1+1</f>
        <v>38</v>
      </c>
      <c r="AM1" s="602">
        <f t="shared" ref="AM1" si="34">AL1+1</f>
        <v>39</v>
      </c>
      <c r="AN1" s="602">
        <f t="shared" ref="AN1" si="35">AM1+1</f>
        <v>40</v>
      </c>
      <c r="AO1" s="602">
        <f t="shared" ref="AO1" si="36">AN1+1</f>
        <v>41</v>
      </c>
      <c r="AP1" s="602">
        <f t="shared" ref="AP1" si="37">AO1+1</f>
        <v>42</v>
      </c>
      <c r="AQ1" s="602">
        <f t="shared" ref="AQ1" si="38">AP1+1</f>
        <v>43</v>
      </c>
      <c r="AR1" s="602">
        <f t="shared" ref="AR1" si="39">AQ1+1</f>
        <v>44</v>
      </c>
      <c r="AS1" s="602">
        <f t="shared" ref="AS1" si="40">AR1+1</f>
        <v>45</v>
      </c>
      <c r="AT1" s="602">
        <f t="shared" ref="AT1" si="41">AS1+1</f>
        <v>46</v>
      </c>
      <c r="AU1" s="602">
        <f t="shared" ref="AU1" si="42">AT1+1</f>
        <v>47</v>
      </c>
      <c r="AV1" s="602">
        <f t="shared" ref="AV1" si="43">AU1+1</f>
        <v>48</v>
      </c>
      <c r="AW1" s="602">
        <f t="shared" ref="AW1" si="44">AV1+1</f>
        <v>49</v>
      </c>
      <c r="AX1" s="602">
        <f t="shared" ref="AX1" si="45">AW1+1</f>
        <v>50</v>
      </c>
      <c r="AY1" s="602">
        <f t="shared" ref="AY1" si="46">AX1+1</f>
        <v>51</v>
      </c>
      <c r="AZ1" s="602">
        <f t="shared" ref="AZ1" si="47">AY1+1</f>
        <v>52</v>
      </c>
      <c r="BA1" s="602">
        <f t="shared" ref="BA1" si="48">AZ1+1</f>
        <v>53</v>
      </c>
      <c r="BB1" s="602">
        <f t="shared" ref="BB1" si="49">BA1+1</f>
        <v>54</v>
      </c>
      <c r="BC1" s="602">
        <f t="shared" ref="BC1" si="50">BB1+1</f>
        <v>55</v>
      </c>
      <c r="BD1" s="602">
        <f t="shared" ref="BD1" si="51">BC1+1</f>
        <v>56</v>
      </c>
      <c r="BE1" s="602">
        <f t="shared" ref="BE1" si="52">BD1+1</f>
        <v>57</v>
      </c>
      <c r="BF1" s="602">
        <f t="shared" ref="BF1" si="53">BE1+1</f>
        <v>58</v>
      </c>
      <c r="BG1" s="602">
        <f t="shared" ref="BG1" si="54">BF1+1</f>
        <v>59</v>
      </c>
      <c r="BH1" s="602">
        <f t="shared" ref="BH1" si="55">BG1+1</f>
        <v>60</v>
      </c>
      <c r="BI1" s="602">
        <f t="shared" ref="BI1" si="56">BH1+1</f>
        <v>61</v>
      </c>
      <c r="BJ1" s="602">
        <f t="shared" ref="BJ1" si="57">BI1+1</f>
        <v>62</v>
      </c>
      <c r="BK1" s="602">
        <f t="shared" ref="BK1" si="58">BJ1+1</f>
        <v>63</v>
      </c>
      <c r="BL1" s="602">
        <f t="shared" ref="BL1" si="59">BK1+1</f>
        <v>64</v>
      </c>
      <c r="BM1" s="602">
        <f t="shared" ref="BM1" si="60">BL1+1</f>
        <v>65</v>
      </c>
      <c r="BN1" s="602">
        <f t="shared" ref="BN1" si="61">BM1+1</f>
        <v>66</v>
      </c>
      <c r="BO1" s="602">
        <f t="shared" ref="BO1" si="62">BN1+1</f>
        <v>67</v>
      </c>
      <c r="BP1" s="602">
        <f t="shared" ref="BP1" si="63">BO1+1</f>
        <v>68</v>
      </c>
      <c r="BQ1" s="602">
        <f t="shared" ref="BQ1" si="64">BP1+1</f>
        <v>69</v>
      </c>
      <c r="BR1" s="602">
        <f t="shared" ref="BR1" si="65">BQ1+1</f>
        <v>70</v>
      </c>
      <c r="BS1" s="602">
        <f t="shared" ref="BS1" si="66">BR1+1</f>
        <v>71</v>
      </c>
      <c r="BT1" s="602">
        <f t="shared" ref="BT1" si="67">BS1+1</f>
        <v>72</v>
      </c>
      <c r="BU1" s="602">
        <f t="shared" ref="BU1" si="68">BT1+1</f>
        <v>73</v>
      </c>
      <c r="BV1" s="602">
        <f t="shared" ref="BV1" si="69">BU1+1</f>
        <v>74</v>
      </c>
      <c r="BW1" s="602">
        <f t="shared" ref="BW1" si="70">BV1+1</f>
        <v>75</v>
      </c>
      <c r="BX1" s="602">
        <f t="shared" ref="BX1" si="71">BW1+1</f>
        <v>76</v>
      </c>
      <c r="BY1" s="602">
        <f t="shared" ref="BY1" si="72">BX1+1</f>
        <v>77</v>
      </c>
      <c r="BZ1" s="602">
        <f t="shared" ref="BZ1" si="73">BY1+1</f>
        <v>78</v>
      </c>
      <c r="CA1" s="602">
        <f t="shared" ref="CA1" si="74">BZ1+1</f>
        <v>79</v>
      </c>
      <c r="CB1" s="602">
        <f t="shared" ref="CB1" si="75">CA1+1</f>
        <v>80</v>
      </c>
      <c r="CC1" s="602">
        <f t="shared" ref="CC1" si="76">CB1+1</f>
        <v>81</v>
      </c>
      <c r="CD1" s="602">
        <f t="shared" ref="CD1" si="77">CC1+1</f>
        <v>82</v>
      </c>
      <c r="CE1" s="602">
        <f t="shared" ref="CE1" si="78">CD1+1</f>
        <v>83</v>
      </c>
      <c r="CF1" s="602">
        <f t="shared" ref="CF1" si="79">CE1+1</f>
        <v>84</v>
      </c>
      <c r="CG1" s="602">
        <f t="shared" ref="CG1" si="80">CF1+1</f>
        <v>85</v>
      </c>
      <c r="CH1" s="602">
        <f t="shared" ref="CH1" si="81">CG1+1</f>
        <v>86</v>
      </c>
      <c r="CI1" s="602">
        <f t="shared" ref="CI1" si="82">CH1+1</f>
        <v>87</v>
      </c>
      <c r="CJ1" s="602">
        <f t="shared" ref="CJ1" si="83">CI1+1</f>
        <v>88</v>
      </c>
      <c r="CK1" s="602">
        <f t="shared" ref="CK1" si="84">CJ1+1</f>
        <v>89</v>
      </c>
      <c r="CL1" s="602">
        <f t="shared" ref="CL1" si="85">CK1+1</f>
        <v>90</v>
      </c>
      <c r="CM1" s="602">
        <f t="shared" ref="CM1" si="86">CL1+1</f>
        <v>91</v>
      </c>
      <c r="CN1" s="602">
        <f t="shared" ref="CN1" si="87">CM1+1</f>
        <v>92</v>
      </c>
      <c r="CO1" s="602">
        <f t="shared" ref="CO1" si="88">CN1+1</f>
        <v>93</v>
      </c>
      <c r="CP1" s="602">
        <f t="shared" ref="CP1" si="89">CO1+1</f>
        <v>94</v>
      </c>
      <c r="CQ1" s="602">
        <f t="shared" ref="CQ1" si="90">CP1+1</f>
        <v>95</v>
      </c>
      <c r="CR1" s="602">
        <f t="shared" ref="CR1" si="91">CQ1+1</f>
        <v>96</v>
      </c>
      <c r="CS1" s="602">
        <f t="shared" ref="CS1" si="92">CR1+1</f>
        <v>97</v>
      </c>
      <c r="CT1" s="602">
        <f t="shared" ref="CT1" si="93">CS1+1</f>
        <v>98</v>
      </c>
      <c r="CU1" s="602">
        <f t="shared" ref="CU1" si="94">CT1+1</f>
        <v>99</v>
      </c>
      <c r="CV1" s="602">
        <f t="shared" ref="CV1" si="95">CU1+1</f>
        <v>100</v>
      </c>
      <c r="CW1" s="602">
        <f t="shared" ref="CW1" si="96">CV1+1</f>
        <v>101</v>
      </c>
      <c r="CX1" s="602">
        <f t="shared" ref="CX1" si="97">CW1+1</f>
        <v>102</v>
      </c>
      <c r="CY1" s="602">
        <f t="shared" ref="CY1" si="98">CX1+1</f>
        <v>103</v>
      </c>
      <c r="CZ1" s="602">
        <f t="shared" ref="CZ1" si="99">CY1+1</f>
        <v>104</v>
      </c>
      <c r="DA1" s="602">
        <f t="shared" ref="DA1" si="100">CZ1+1</f>
        <v>105</v>
      </c>
      <c r="DB1" s="602">
        <f t="shared" ref="DB1" si="101">DA1+1</f>
        <v>106</v>
      </c>
      <c r="DC1" s="602">
        <f t="shared" ref="DC1" si="102">DB1+1</f>
        <v>107</v>
      </c>
      <c r="DD1" s="602">
        <f t="shared" ref="DD1" si="103">DC1+1</f>
        <v>108</v>
      </c>
      <c r="DE1" s="602">
        <f t="shared" ref="DE1" si="104">DD1+1</f>
        <v>109</v>
      </c>
      <c r="DF1" s="602">
        <f t="shared" ref="DF1" si="105">DE1+1</f>
        <v>110</v>
      </c>
      <c r="DG1" s="602">
        <f t="shared" ref="DG1" si="106">DF1+1</f>
        <v>111</v>
      </c>
      <c r="DH1" s="602">
        <f t="shared" ref="DH1" si="107">DG1+1</f>
        <v>112</v>
      </c>
      <c r="DI1" s="602">
        <f t="shared" ref="DI1" si="108">DH1+1</f>
        <v>113</v>
      </c>
      <c r="DJ1" s="602">
        <f t="shared" ref="DJ1" si="109">DI1+1</f>
        <v>114</v>
      </c>
      <c r="DK1" s="602">
        <f t="shared" ref="DK1" si="110">DJ1+1</f>
        <v>115</v>
      </c>
      <c r="DL1" s="602">
        <f t="shared" ref="DL1" si="111">DK1+1</f>
        <v>116</v>
      </c>
      <c r="DM1" s="602">
        <f t="shared" ref="DM1" si="112">DL1+1</f>
        <v>117</v>
      </c>
      <c r="DN1" s="602">
        <f t="shared" ref="DN1" si="113">DM1+1</f>
        <v>118</v>
      </c>
      <c r="DO1" s="602">
        <f t="shared" ref="DO1" si="114">DN1+1</f>
        <v>119</v>
      </c>
      <c r="DP1" s="602">
        <f t="shared" ref="DP1:DQ1" si="115">DO1+1</f>
        <v>120</v>
      </c>
      <c r="DQ1" s="602">
        <f t="shared" si="115"/>
        <v>121</v>
      </c>
      <c r="DR1" s="602">
        <f t="shared" ref="DR1" si="116">DQ1+1</f>
        <v>122</v>
      </c>
      <c r="DS1" s="602">
        <f t="shared" ref="DS1" si="117">DR1+1</f>
        <v>123</v>
      </c>
      <c r="DT1" s="602">
        <f t="shared" ref="DT1:DU1" si="118">DS1+1</f>
        <v>124</v>
      </c>
      <c r="DU1" s="602">
        <f t="shared" si="118"/>
        <v>125</v>
      </c>
      <c r="DV1" s="602">
        <f t="shared" ref="DV1" si="119">DU1+1</f>
        <v>126</v>
      </c>
      <c r="DW1" s="602">
        <f t="shared" ref="DW1" si="120">DV1+1</f>
        <v>127</v>
      </c>
      <c r="DX1" s="602">
        <f t="shared" ref="DX1" si="121">DW1+1</f>
        <v>128</v>
      </c>
      <c r="DY1" s="602">
        <f t="shared" ref="DY1" si="122">DX1+1</f>
        <v>129</v>
      </c>
      <c r="DZ1" s="602">
        <f t="shared" ref="DZ1" si="123">DY1+1</f>
        <v>130</v>
      </c>
      <c r="EA1" s="602">
        <f t="shared" ref="EA1:EE1" si="124">DZ1+1</f>
        <v>131</v>
      </c>
      <c r="EB1" s="602">
        <f t="shared" si="124"/>
        <v>132</v>
      </c>
      <c r="EC1" s="602">
        <f t="shared" si="124"/>
        <v>133</v>
      </c>
      <c r="ED1" s="602">
        <f t="shared" si="124"/>
        <v>134</v>
      </c>
      <c r="EE1" s="602">
        <f t="shared" si="124"/>
        <v>135</v>
      </c>
      <c r="EF1" s="602">
        <f t="shared" ref="EF1" si="125">EE1+1</f>
        <v>136</v>
      </c>
      <c r="EG1" s="602">
        <f t="shared" ref="EG1" si="126">EF1+1</f>
        <v>137</v>
      </c>
      <c r="EH1" s="602">
        <f t="shared" ref="EH1" si="127">EG1+1</f>
        <v>138</v>
      </c>
      <c r="EI1" s="602">
        <f t="shared" ref="EI1" si="128">EH1+1</f>
        <v>139</v>
      </c>
      <c r="EJ1" s="602">
        <f t="shared" ref="EJ1" si="129">EI1+1</f>
        <v>140</v>
      </c>
      <c r="EK1" s="602">
        <f t="shared" ref="EK1:EL1" si="130">EJ1+1</f>
        <v>141</v>
      </c>
      <c r="EL1" s="602">
        <f t="shared" si="130"/>
        <v>142</v>
      </c>
      <c r="EM1" s="602">
        <f t="shared" ref="EM1" si="131">EL1+1</f>
        <v>143</v>
      </c>
      <c r="EN1" s="602">
        <f t="shared" ref="EN1" si="132">EM1+1</f>
        <v>144</v>
      </c>
      <c r="EO1" s="602">
        <f t="shared" ref="EO1" si="133">EN1+1</f>
        <v>145</v>
      </c>
      <c r="EP1" s="602">
        <f t="shared" ref="EP1" si="134">EO1+1</f>
        <v>146</v>
      </c>
      <c r="EQ1" s="602">
        <f t="shared" ref="EQ1" si="135">EP1+1</f>
        <v>147</v>
      </c>
      <c r="ER1" s="602">
        <f t="shared" ref="ER1" si="136">EQ1+1</f>
        <v>148</v>
      </c>
      <c r="ES1" s="602">
        <f t="shared" ref="ES1" si="137">ER1+1</f>
        <v>149</v>
      </c>
      <c r="ET1" s="602">
        <f t="shared" ref="ET1" si="138">ES1+1</f>
        <v>150</v>
      </c>
      <c r="EU1" s="602">
        <f t="shared" ref="EU1" si="139">ET1+1</f>
        <v>151</v>
      </c>
      <c r="EV1" s="602">
        <f t="shared" ref="EV1" si="140">EU1+1</f>
        <v>152</v>
      </c>
      <c r="EW1" s="602">
        <f t="shared" ref="EW1" si="141">EV1+1</f>
        <v>153</v>
      </c>
      <c r="EX1" s="602">
        <f t="shared" ref="EX1" si="142">EW1+1</f>
        <v>154</v>
      </c>
      <c r="EY1" s="602">
        <f t="shared" ref="EY1" si="143">EX1+1</f>
        <v>155</v>
      </c>
      <c r="EZ1" s="602">
        <f t="shared" ref="EZ1" si="144">EY1+1</f>
        <v>156</v>
      </c>
      <c r="FA1" s="602">
        <f t="shared" ref="FA1" si="145">EZ1+1</f>
        <v>157</v>
      </c>
      <c r="FB1" s="602">
        <f t="shared" ref="FB1" si="146">FA1+1</f>
        <v>158</v>
      </c>
      <c r="FC1" s="602">
        <f t="shared" ref="FC1" si="147">FB1+1</f>
        <v>159</v>
      </c>
      <c r="FD1" s="602">
        <f t="shared" ref="FD1" si="148">FC1+1</f>
        <v>160</v>
      </c>
      <c r="FE1" s="602">
        <f t="shared" ref="FE1" si="149">FD1+1</f>
        <v>161</v>
      </c>
      <c r="FF1" s="602">
        <f t="shared" ref="FF1" si="150">FE1+1</f>
        <v>162</v>
      </c>
      <c r="FG1" s="602">
        <f t="shared" ref="FG1" si="151">FF1+1</f>
        <v>163</v>
      </c>
      <c r="FH1" s="602">
        <f t="shared" ref="FH1" si="152">FG1+1</f>
        <v>164</v>
      </c>
      <c r="FI1" s="602">
        <f t="shared" ref="FI1" si="153">FH1+1</f>
        <v>165</v>
      </c>
      <c r="FJ1" s="602">
        <f t="shared" ref="FJ1" si="154">FI1+1</f>
        <v>166</v>
      </c>
      <c r="FK1" s="602">
        <f t="shared" ref="FK1" si="155">FJ1+1</f>
        <v>167</v>
      </c>
      <c r="FL1" s="602">
        <f t="shared" ref="FL1" si="156">FK1+1</f>
        <v>168</v>
      </c>
      <c r="FM1" s="602">
        <f t="shared" ref="FM1" si="157">FL1+1</f>
        <v>169</v>
      </c>
      <c r="FN1" s="602">
        <f t="shared" ref="FN1" si="158">FM1+1</f>
        <v>170</v>
      </c>
      <c r="FO1" s="602">
        <f t="shared" ref="FO1" si="159">FN1+1</f>
        <v>171</v>
      </c>
      <c r="FP1" s="602">
        <f t="shared" ref="FP1" si="160">FO1+1</f>
        <v>172</v>
      </c>
      <c r="FQ1" s="602">
        <f t="shared" ref="FQ1" si="161">FP1+1</f>
        <v>173</v>
      </c>
      <c r="FR1" s="602">
        <f t="shared" ref="FR1" si="162">FQ1+1</f>
        <v>174</v>
      </c>
      <c r="FS1" s="602">
        <f t="shared" ref="FS1" si="163">FR1+1</f>
        <v>175</v>
      </c>
      <c r="FT1" s="602">
        <f t="shared" ref="FT1" si="164">FS1+1</f>
        <v>176</v>
      </c>
      <c r="FU1" s="602">
        <f t="shared" ref="FU1" si="165">FT1+1</f>
        <v>177</v>
      </c>
      <c r="FV1" s="602">
        <f t="shared" ref="FV1" si="166">FU1+1</f>
        <v>178</v>
      </c>
      <c r="FW1" s="602">
        <f t="shared" ref="FW1" si="167">FV1+1</f>
        <v>179</v>
      </c>
      <c r="FX1" s="602">
        <f t="shared" ref="FX1" si="168">FW1+1</f>
        <v>180</v>
      </c>
      <c r="FY1" s="602">
        <f t="shared" ref="FY1" si="169">FX1+1</f>
        <v>181</v>
      </c>
      <c r="FZ1" s="602">
        <f t="shared" ref="FZ1" si="170">FY1+1</f>
        <v>182</v>
      </c>
      <c r="GA1" s="602">
        <f t="shared" ref="GA1" si="171">FZ1+1</f>
        <v>183</v>
      </c>
      <c r="GB1" s="602">
        <f t="shared" ref="GB1" si="172">GA1+1</f>
        <v>184</v>
      </c>
      <c r="GC1" s="602">
        <f t="shared" ref="GC1" si="173">GB1+1</f>
        <v>185</v>
      </c>
      <c r="GD1" s="602">
        <f t="shared" ref="GD1" si="174">GC1+1</f>
        <v>186</v>
      </c>
    </row>
    <row r="2" spans="1:186" ht="16.2" thickBot="1" x14ac:dyDescent="0.35">
      <c r="A2" s="4" t="s">
        <v>489</v>
      </c>
      <c r="B2" s="4" t="s">
        <v>490</v>
      </c>
      <c r="C2" s="4" t="s">
        <v>491</v>
      </c>
      <c r="D2" s="4" t="s">
        <v>492</v>
      </c>
      <c r="E2" s="317" t="s">
        <v>493</v>
      </c>
      <c r="F2" s="20"/>
      <c r="G2" s="22" t="s">
        <v>43</v>
      </c>
      <c r="H2" s="20"/>
      <c r="I2" s="10" t="s">
        <v>494</v>
      </c>
      <c r="J2" s="10"/>
      <c r="K2" s="10" t="s">
        <v>40</v>
      </c>
      <c r="L2" s="10"/>
      <c r="M2" s="4" t="s">
        <v>495</v>
      </c>
      <c r="N2" s="12"/>
      <c r="O2" s="12"/>
      <c r="P2" s="12"/>
      <c r="Q2" s="12"/>
      <c r="R2" s="68" t="s">
        <v>496</v>
      </c>
      <c r="S2" s="83" t="s">
        <v>497</v>
      </c>
      <c r="T2" s="72" t="s">
        <v>498</v>
      </c>
      <c r="U2" s="75" t="s">
        <v>499</v>
      </c>
      <c r="V2" s="75" t="s">
        <v>500</v>
      </c>
      <c r="W2" s="68" t="s">
        <v>501</v>
      </c>
      <c r="X2" s="87" t="s">
        <v>502</v>
      </c>
      <c r="Y2" s="87" t="s">
        <v>503</v>
      </c>
      <c r="Z2" s="88" t="s">
        <v>504</v>
      </c>
      <c r="AA2" s="87" t="s">
        <v>505</v>
      </c>
      <c r="AB2" s="87" t="s">
        <v>506</v>
      </c>
      <c r="AC2" s="365" t="s">
        <v>507</v>
      </c>
      <c r="AD2" s="365" t="s">
        <v>508</v>
      </c>
      <c r="AE2" s="365" t="s">
        <v>509</v>
      </c>
      <c r="AF2" s="365" t="s">
        <v>510</v>
      </c>
      <c r="AG2" s="365" t="s">
        <v>511</v>
      </c>
      <c r="AH2" s="365" t="s">
        <v>512</v>
      </c>
      <c r="AI2" s="365" t="s">
        <v>513</v>
      </c>
      <c r="AJ2" s="365" t="s">
        <v>514</v>
      </c>
      <c r="AK2" s="365" t="s">
        <v>515</v>
      </c>
      <c r="AL2" s="165" t="s">
        <v>516</v>
      </c>
      <c r="AM2" s="165" t="s">
        <v>517</v>
      </c>
      <c r="AN2" s="165" t="s">
        <v>518</v>
      </c>
      <c r="AO2" s="88" t="s">
        <v>519</v>
      </c>
      <c r="AP2" s="87" t="s">
        <v>520</v>
      </c>
      <c r="AQ2" s="87" t="s">
        <v>521</v>
      </c>
      <c r="AR2" s="88" t="s">
        <v>522</v>
      </c>
      <c r="AS2" s="68" t="s">
        <v>523</v>
      </c>
      <c r="AT2" s="132" t="s">
        <v>524</v>
      </c>
      <c r="AU2" s="132" t="s">
        <v>525</v>
      </c>
      <c r="AV2" s="132" t="s">
        <v>526</v>
      </c>
      <c r="AW2" s="132" t="s">
        <v>527</v>
      </c>
      <c r="AX2" s="132" t="s">
        <v>524</v>
      </c>
      <c r="AY2" s="132" t="s">
        <v>525</v>
      </c>
      <c r="AZ2" s="132" t="s">
        <v>526</v>
      </c>
      <c r="BA2" s="132" t="s">
        <v>527</v>
      </c>
      <c r="BB2" s="132" t="s">
        <v>524</v>
      </c>
      <c r="BC2" s="132" t="s">
        <v>525</v>
      </c>
      <c r="BD2" s="132" t="s">
        <v>526</v>
      </c>
      <c r="BE2" s="132" t="s">
        <v>527</v>
      </c>
      <c r="BF2" s="132" t="s">
        <v>524</v>
      </c>
      <c r="BG2" s="132" t="s">
        <v>525</v>
      </c>
      <c r="BH2" s="132" t="s">
        <v>526</v>
      </c>
      <c r="BI2" s="132" t="s">
        <v>527</v>
      </c>
      <c r="BJ2" s="132" t="s">
        <v>524</v>
      </c>
      <c r="BK2" s="132" t="s">
        <v>525</v>
      </c>
      <c r="BL2" s="132" t="s">
        <v>526</v>
      </c>
      <c r="BM2" s="132" t="s">
        <v>527</v>
      </c>
      <c r="BN2" s="92" t="s">
        <v>525</v>
      </c>
      <c r="BO2" s="92" t="s">
        <v>526</v>
      </c>
      <c r="BP2" s="92" t="s">
        <v>527</v>
      </c>
      <c r="BQ2" s="92" t="s">
        <v>525</v>
      </c>
      <c r="BR2" s="92" t="s">
        <v>526</v>
      </c>
      <c r="BS2" s="92" t="s">
        <v>527</v>
      </c>
      <c r="BT2" s="92" t="s">
        <v>525</v>
      </c>
      <c r="BU2" s="92" t="s">
        <v>526</v>
      </c>
      <c r="BV2" s="92" t="s">
        <v>527</v>
      </c>
      <c r="BW2" s="92" t="s">
        <v>525</v>
      </c>
      <c r="BX2" s="92" t="s">
        <v>526</v>
      </c>
      <c r="BY2" s="92" t="s">
        <v>527</v>
      </c>
      <c r="BZ2" s="92" t="s">
        <v>525</v>
      </c>
      <c r="CA2" s="92" t="s">
        <v>526</v>
      </c>
      <c r="CB2" s="92" t="s">
        <v>527</v>
      </c>
      <c r="CC2" s="68" t="s">
        <v>528</v>
      </c>
      <c r="CD2" s="101" t="s">
        <v>529</v>
      </c>
      <c r="CE2" s="102" t="s">
        <v>530</v>
      </c>
      <c r="CF2" s="103" t="s">
        <v>531</v>
      </c>
      <c r="CG2" s="104" t="s">
        <v>532</v>
      </c>
      <c r="CH2" s="104" t="s">
        <v>533</v>
      </c>
      <c r="CI2" s="104" t="s">
        <v>534</v>
      </c>
      <c r="CJ2" s="108" t="s">
        <v>32</v>
      </c>
      <c r="CK2" s="101" t="s">
        <v>535</v>
      </c>
      <c r="CL2" s="102" t="s">
        <v>536</v>
      </c>
      <c r="CM2" s="103" t="s">
        <v>537</v>
      </c>
      <c r="CN2" s="104" t="s">
        <v>538</v>
      </c>
      <c r="CO2" s="104" t="s">
        <v>539</v>
      </c>
      <c r="CP2" s="104" t="s">
        <v>540</v>
      </c>
      <c r="CQ2" s="68" t="s">
        <v>541</v>
      </c>
      <c r="CR2" s="240" t="s">
        <v>542</v>
      </c>
      <c r="CS2" s="240" t="s">
        <v>543</v>
      </c>
      <c r="CT2" s="240" t="s">
        <v>544</v>
      </c>
      <c r="CU2" s="68" t="s">
        <v>545</v>
      </c>
      <c r="CV2" s="281" t="s">
        <v>546</v>
      </c>
      <c r="CW2" s="281" t="s">
        <v>547</v>
      </c>
      <c r="CX2" s="281" t="s">
        <v>548</v>
      </c>
      <c r="CY2" s="281" t="s">
        <v>549</v>
      </c>
      <c r="CZ2" s="281" t="s">
        <v>550</v>
      </c>
      <c r="DA2" s="68" t="s">
        <v>551</v>
      </c>
      <c r="DB2" s="327" t="s">
        <v>552</v>
      </c>
      <c r="DC2" s="327" t="s">
        <v>553</v>
      </c>
      <c r="DD2" s="68" t="s">
        <v>554</v>
      </c>
      <c r="DE2" s="87" t="s">
        <v>555</v>
      </c>
      <c r="DF2" s="87" t="s">
        <v>556</v>
      </c>
      <c r="DG2" s="88" t="s">
        <v>546</v>
      </c>
      <c r="DH2" s="87" t="s">
        <v>505</v>
      </c>
      <c r="DI2" s="87" t="s">
        <v>506</v>
      </c>
      <c r="DJ2" s="88" t="s">
        <v>519</v>
      </c>
      <c r="DK2" s="87" t="s">
        <v>520</v>
      </c>
      <c r="DL2" s="87" t="s">
        <v>521</v>
      </c>
      <c r="DM2" s="88" t="s">
        <v>522</v>
      </c>
      <c r="DN2" s="361" t="s">
        <v>557</v>
      </c>
      <c r="DO2" s="361" t="s">
        <v>558</v>
      </c>
      <c r="DP2" s="361" t="s">
        <v>559</v>
      </c>
      <c r="DQ2" s="68" t="s">
        <v>560</v>
      </c>
      <c r="DR2" s="441" t="s">
        <v>561</v>
      </c>
      <c r="DS2" s="441" t="s">
        <v>562</v>
      </c>
      <c r="DT2" s="441" t="s">
        <v>563</v>
      </c>
      <c r="DU2" s="5" t="s">
        <v>564</v>
      </c>
      <c r="DV2" s="452" t="s">
        <v>565</v>
      </c>
      <c r="DW2" s="452" t="s">
        <v>566</v>
      </c>
      <c r="DX2" s="452" t="s">
        <v>567</v>
      </c>
      <c r="DY2" s="452" t="s">
        <v>568</v>
      </c>
      <c r="DZ2" s="5" t="s">
        <v>569</v>
      </c>
      <c r="EA2" s="5" t="s">
        <v>570</v>
      </c>
      <c r="EB2" s="5" t="s">
        <v>571</v>
      </c>
      <c r="EC2" s="469" t="s">
        <v>572</v>
      </c>
      <c r="ED2" s="469" t="s">
        <v>573</v>
      </c>
      <c r="EE2" s="504" t="s">
        <v>574</v>
      </c>
      <c r="EF2" s="516" t="s">
        <v>575</v>
      </c>
      <c r="EG2" s="516" t="s">
        <v>576</v>
      </c>
      <c r="EH2" s="516" t="s">
        <v>577</v>
      </c>
      <c r="EI2" s="516" t="s">
        <v>578</v>
      </c>
      <c r="EJ2" s="517" t="s">
        <v>579</v>
      </c>
      <c r="EK2" s="518" t="s">
        <v>580</v>
      </c>
      <c r="EL2" s="9" t="s">
        <v>581</v>
      </c>
      <c r="EM2" s="169" t="s">
        <v>32</v>
      </c>
      <c r="EN2" s="169" t="s">
        <v>32</v>
      </c>
      <c r="EO2" s="170" t="s">
        <v>529</v>
      </c>
      <c r="EP2" s="171" t="s">
        <v>582</v>
      </c>
      <c r="EQ2" s="172" t="s">
        <v>583</v>
      </c>
      <c r="ER2" s="173" t="s">
        <v>584</v>
      </c>
      <c r="ES2" s="173" t="s">
        <v>585</v>
      </c>
      <c r="ET2" s="541" t="s">
        <v>586</v>
      </c>
      <c r="EU2" s="169" t="s">
        <v>32</v>
      </c>
      <c r="EV2" s="170" t="s">
        <v>529</v>
      </c>
      <c r="EW2" s="171" t="s">
        <v>582</v>
      </c>
      <c r="EX2" s="172" t="s">
        <v>583</v>
      </c>
      <c r="EY2" s="173" t="s">
        <v>584</v>
      </c>
      <c r="EZ2" s="173" t="s">
        <v>585</v>
      </c>
      <c r="FA2" s="541" t="s">
        <v>586</v>
      </c>
      <c r="FB2" s="169" t="s">
        <v>32</v>
      </c>
      <c r="FC2" s="170" t="s">
        <v>529</v>
      </c>
      <c r="FD2" s="171" t="s">
        <v>582</v>
      </c>
      <c r="FE2" s="172" t="s">
        <v>583</v>
      </c>
      <c r="FF2" s="173" t="s">
        <v>584</v>
      </c>
      <c r="FG2" s="173" t="s">
        <v>585</v>
      </c>
      <c r="FH2" s="541" t="s">
        <v>586</v>
      </c>
      <c r="FI2" s="169" t="s">
        <v>32</v>
      </c>
      <c r="FJ2" s="169" t="s">
        <v>32</v>
      </c>
      <c r="FK2" s="170" t="s">
        <v>529</v>
      </c>
      <c r="FL2" s="171" t="s">
        <v>582</v>
      </c>
      <c r="FM2" s="172" t="s">
        <v>583</v>
      </c>
      <c r="FN2" s="173" t="s">
        <v>584</v>
      </c>
      <c r="FO2" s="173" t="s">
        <v>585</v>
      </c>
      <c r="FP2" s="541" t="s">
        <v>586</v>
      </c>
      <c r="FQ2" s="169" t="s">
        <v>32</v>
      </c>
      <c r="FR2" s="170" t="s">
        <v>529</v>
      </c>
      <c r="FS2" s="171" t="s">
        <v>582</v>
      </c>
      <c r="FT2" s="172" t="s">
        <v>583</v>
      </c>
      <c r="FU2" s="173" t="s">
        <v>584</v>
      </c>
      <c r="FV2" s="173" t="s">
        <v>585</v>
      </c>
      <c r="FW2" s="541" t="s">
        <v>586</v>
      </c>
      <c r="FX2" s="169" t="s">
        <v>32</v>
      </c>
      <c r="FY2" s="170" t="s">
        <v>529</v>
      </c>
      <c r="FZ2" s="171" t="s">
        <v>582</v>
      </c>
      <c r="GA2" s="172" t="s">
        <v>583</v>
      </c>
      <c r="GB2" s="173" t="s">
        <v>584</v>
      </c>
      <c r="GC2" s="173" t="s">
        <v>585</v>
      </c>
      <c r="GD2" s="541" t="s">
        <v>586</v>
      </c>
    </row>
    <row r="3" spans="1:186" ht="15" thickBot="1" x14ac:dyDescent="0.35">
      <c r="A3" s="48" t="str">
        <f>'Selectie Benchmark Regio'!D3</f>
        <v>Noord-Oost-Brabant</v>
      </c>
      <c r="B3" s="49" t="str">
        <f>VLOOKUP($A3,$A$10:$M$49,2,FALSE)</f>
        <v>MC36</v>
      </c>
      <c r="C3" s="49">
        <f>VLOOKUP($A3,$A$10:$M$49,3,FALSE)</f>
        <v>20.900000000000002</v>
      </c>
      <c r="D3" s="50">
        <f>VLOOKUP($A3,$A$10:$M$49,4,FALSE)</f>
        <v>286100</v>
      </c>
      <c r="E3" s="51">
        <f>VLOOKUP($A3,$A$10:$M$49,5,FALSE)</f>
        <v>7.2775253407899337E-2</v>
      </c>
      <c r="F3" s="49"/>
      <c r="G3" s="52">
        <f>VLOOKUP($A3,$A$10:$M$49,7,FALSE)</f>
        <v>0.11959435592181773</v>
      </c>
      <c r="H3" s="49"/>
      <c r="I3" s="53">
        <f>VLOOKUP($A3,$A$10:$M$49,9,FALSE)</f>
        <v>0.25397213478262348</v>
      </c>
      <c r="J3" s="53"/>
      <c r="K3" s="54">
        <f>VLOOKUP($A3,$A$10:$M$49,11,FALSE)</f>
        <v>11</v>
      </c>
      <c r="L3" s="53"/>
      <c r="M3" s="55" t="str">
        <f>VLOOKUP($A3,$A$10:$M$49,13,FALSE)</f>
        <v>'s-Hertogenbosch</v>
      </c>
      <c r="N3" s="12"/>
      <c r="O3" s="12"/>
      <c r="P3" s="12"/>
      <c r="Q3" s="12"/>
      <c r="R3" s="117" t="s">
        <v>587</v>
      </c>
      <c r="S3" s="79">
        <f>VLOOKUP($A$3,$A$10:$CP$49,S1,FALSE)</f>
        <v>7.9969999999999999</v>
      </c>
      <c r="T3" s="79">
        <f>VLOOKUP($A$3,$A$10:$CP$49,T1,FALSE)</f>
        <v>-4.1580000000000004</v>
      </c>
      <c r="U3" s="120">
        <f>VLOOKUP($A$3,$A$10:$CP$49,U1,FALSE)</f>
        <v>0.51200000000000001</v>
      </c>
      <c r="V3" s="120">
        <f>VLOOKUP($A$3,$A$10:$CP$49,V1,FALSE)</f>
        <v>7.5999999999999998E-2</v>
      </c>
      <c r="W3" s="116" t="s">
        <v>588</v>
      </c>
      <c r="X3" s="121">
        <f t="shared" ref="X3:AH3" si="175">VLOOKUP($A$3,$A$10:$CP$49,X1,FALSE)</f>
        <v>48512</v>
      </c>
      <c r="Y3" s="121">
        <f t="shared" si="175"/>
        <v>1037</v>
      </c>
      <c r="Z3" s="122">
        <f t="shared" si="175"/>
        <v>2.1376154353562004E-2</v>
      </c>
      <c r="AA3" s="121">
        <f t="shared" si="175"/>
        <v>15002</v>
      </c>
      <c r="AB3" s="121">
        <f t="shared" si="175"/>
        <v>859</v>
      </c>
      <c r="AC3" s="121">
        <f t="shared" si="175"/>
        <v>273</v>
      </c>
      <c r="AD3" s="121">
        <f t="shared" si="175"/>
        <v>2215</v>
      </c>
      <c r="AE3" s="121">
        <f t="shared" si="175"/>
        <v>72</v>
      </c>
      <c r="AF3" s="374">
        <f t="shared" si="175"/>
        <v>0.26373626373626374</v>
      </c>
      <c r="AG3" s="121">
        <f t="shared" si="175"/>
        <v>260</v>
      </c>
      <c r="AH3" s="374">
        <f t="shared" si="175"/>
        <v>0.11738148984198646</v>
      </c>
      <c r="AI3" s="121">
        <f>AA3-AC3-AD3</f>
        <v>12514</v>
      </c>
      <c r="AJ3" s="121">
        <f>(AB3-AE3-AG3)</f>
        <v>527</v>
      </c>
      <c r="AK3" s="374">
        <f t="shared" ref="AK3:AR3" si="176">VLOOKUP($A$3,$A$10:$CP$49,AK1,FALSE)</f>
        <v>4.2112833626338504E-2</v>
      </c>
      <c r="AL3" s="337">
        <f t="shared" si="176"/>
        <v>1.4841688654353561E-3</v>
      </c>
      <c r="AM3" s="337">
        <f t="shared" si="176"/>
        <v>5.3594986807387864E-3</v>
      </c>
      <c r="AN3" s="337">
        <f t="shared" si="176"/>
        <v>1.0863291556728232E-2</v>
      </c>
      <c r="AO3" s="123">
        <f t="shared" si="176"/>
        <v>1.7706959102902375E-2</v>
      </c>
      <c r="AP3" s="121">
        <f t="shared" si="176"/>
        <v>33510</v>
      </c>
      <c r="AQ3" s="121">
        <f t="shared" si="176"/>
        <v>178</v>
      </c>
      <c r="AR3" s="123">
        <f t="shared" si="176"/>
        <v>3.6691952506596307E-3</v>
      </c>
      <c r="AS3" s="116" t="s">
        <v>589</v>
      </c>
      <c r="AT3" s="641">
        <f t="shared" ref="AT3:CB3" si="177">VLOOKUP($A$3,$A$10:$CP$49,AT1,FALSE)</f>
        <v>899</v>
      </c>
      <c r="AU3" s="641">
        <f t="shared" si="177"/>
        <v>328</v>
      </c>
      <c r="AV3" s="641">
        <f t="shared" si="177"/>
        <v>219</v>
      </c>
      <c r="AW3" s="641">
        <f t="shared" si="177"/>
        <v>352</v>
      </c>
      <c r="AX3" s="641">
        <f t="shared" si="177"/>
        <v>914</v>
      </c>
      <c r="AY3" s="641">
        <f t="shared" si="177"/>
        <v>323</v>
      </c>
      <c r="AZ3" s="641">
        <f t="shared" si="177"/>
        <v>215</v>
      </c>
      <c r="BA3" s="641">
        <f t="shared" si="177"/>
        <v>376</v>
      </c>
      <c r="BB3" s="641">
        <f t="shared" si="177"/>
        <v>830</v>
      </c>
      <c r="BC3" s="641">
        <f t="shared" si="177"/>
        <v>300</v>
      </c>
      <c r="BD3" s="641">
        <f t="shared" si="177"/>
        <v>190</v>
      </c>
      <c r="BE3" s="641">
        <f t="shared" si="177"/>
        <v>340</v>
      </c>
      <c r="BF3" s="641">
        <f t="shared" si="177"/>
        <v>836</v>
      </c>
      <c r="BG3" s="641">
        <f t="shared" si="177"/>
        <v>324</v>
      </c>
      <c r="BH3" s="641">
        <f t="shared" si="177"/>
        <v>155</v>
      </c>
      <c r="BI3" s="641">
        <f t="shared" si="177"/>
        <v>357</v>
      </c>
      <c r="BJ3" s="641">
        <f t="shared" si="177"/>
        <v>1037</v>
      </c>
      <c r="BK3" s="641">
        <f t="shared" si="177"/>
        <v>404</v>
      </c>
      <c r="BL3" s="641">
        <f t="shared" si="177"/>
        <v>208</v>
      </c>
      <c r="BM3" s="641">
        <f t="shared" si="177"/>
        <v>425</v>
      </c>
      <c r="BN3" s="125">
        <f t="shared" si="177"/>
        <v>0.36484983314794217</v>
      </c>
      <c r="BO3" s="124">
        <f t="shared" si="177"/>
        <v>0.24360400444938821</v>
      </c>
      <c r="BP3" s="126">
        <f t="shared" si="177"/>
        <v>0.39154616240266965</v>
      </c>
      <c r="BQ3" s="125">
        <f t="shared" si="177"/>
        <v>0.35339168490153172</v>
      </c>
      <c r="BR3" s="124">
        <f t="shared" si="177"/>
        <v>0.23522975929978118</v>
      </c>
      <c r="BS3" s="126">
        <f t="shared" si="177"/>
        <v>0.4113785557986871</v>
      </c>
      <c r="BT3" s="125">
        <f t="shared" si="177"/>
        <v>0.36144578313253012</v>
      </c>
      <c r="BU3" s="124">
        <f t="shared" si="177"/>
        <v>0.2289156626506024</v>
      </c>
      <c r="BV3" s="126">
        <f t="shared" si="177"/>
        <v>0.40963855421686746</v>
      </c>
      <c r="BW3" s="125">
        <f t="shared" si="177"/>
        <v>0.38755980861244022</v>
      </c>
      <c r="BX3" s="124">
        <f t="shared" si="177"/>
        <v>0.1854066985645933</v>
      </c>
      <c r="BY3" s="126">
        <f t="shared" si="177"/>
        <v>0.42703349282296649</v>
      </c>
      <c r="BZ3" s="125">
        <f t="shared" si="177"/>
        <v>0.38958534233365477</v>
      </c>
      <c r="CA3" s="124">
        <f t="shared" si="177"/>
        <v>0.20057859209257473</v>
      </c>
      <c r="CB3" s="126">
        <f t="shared" si="177"/>
        <v>0.4098360655737705</v>
      </c>
      <c r="CC3" s="116" t="s">
        <v>590</v>
      </c>
      <c r="CD3" s="127">
        <f t="shared" ref="CD3:CP3" si="178">VLOOKUP($A$3,$A$10:$CP$49,CD1,FALSE)</f>
        <v>52300</v>
      </c>
      <c r="CE3" s="128">
        <f t="shared" si="178"/>
        <v>34300</v>
      </c>
      <c r="CF3" s="129">
        <f t="shared" si="178"/>
        <v>6300</v>
      </c>
      <c r="CG3" s="129">
        <f t="shared" si="178"/>
        <v>2700</v>
      </c>
      <c r="CH3" s="129">
        <f t="shared" si="178"/>
        <v>100</v>
      </c>
      <c r="CI3" s="129">
        <f t="shared" si="178"/>
        <v>3500</v>
      </c>
      <c r="CJ3" s="129">
        <f t="shared" si="178"/>
        <v>92900</v>
      </c>
      <c r="CK3" s="124">
        <f t="shared" si="178"/>
        <v>0.56297093649085039</v>
      </c>
      <c r="CL3" s="125">
        <f t="shared" si="178"/>
        <v>0.36921420882669537</v>
      </c>
      <c r="CM3" s="126">
        <f t="shared" si="178"/>
        <v>6.7814854682454254E-2</v>
      </c>
      <c r="CN3" s="126">
        <f t="shared" si="178"/>
        <v>2.9063509149623249E-2</v>
      </c>
      <c r="CO3" s="126">
        <f t="shared" si="178"/>
        <v>1.076426264800861E-3</v>
      </c>
      <c r="CP3" s="126">
        <f t="shared" si="178"/>
        <v>3.7674919268030141E-2</v>
      </c>
      <c r="CQ3" s="116"/>
      <c r="CR3" s="244">
        <f>VLOOKUP($A$3,$A$10:$CS$49,CR1,FALSE)</f>
        <v>43212.32</v>
      </c>
      <c r="CS3" s="245">
        <f>VLOOKUP($A$3,$A$10:$CS$49,CS1,FALSE)</f>
        <v>60165</v>
      </c>
      <c r="CT3" s="246">
        <f>CR3/CS3</f>
        <v>0.71823020028255635</v>
      </c>
      <c r="CU3" s="116"/>
      <c r="CV3" s="302">
        <f>VLOOKUP($A$3,$A$10:$CZ$49,CV1,FALSE)</f>
        <v>2.0446509748459442E-2</v>
      </c>
      <c r="CW3" s="302">
        <f>VLOOKUP($A$3,$A$10:$CZ$49,CW1,FALSE)</f>
        <v>1.6608061664382064E-2</v>
      </c>
      <c r="CX3" s="302">
        <f>VLOOKUP($A$3,$A$10:$CZ$49,CX1,FALSE)</f>
        <v>1.612151347991609E-2</v>
      </c>
      <c r="CY3" s="302">
        <f>VLOOKUP($A$3,$A$10:$CZ$49,CY1,FALSE)</f>
        <v>1.7417486088878727E-2</v>
      </c>
      <c r="CZ3" s="302">
        <f>VLOOKUP($A$3,$A$10:$CZ$49,CZ1,FALSE)</f>
        <v>1.6888337841899609E-2</v>
      </c>
      <c r="DA3" s="116"/>
      <c r="DB3" s="329">
        <f>VLOOKUP($A$3,$A$10:$DC$49,DB1,FALSE)</f>
        <v>0.13229166666666667</v>
      </c>
      <c r="DC3" s="329">
        <f>VLOOKUP($A$3,$A$10:$DC$49,DC1,FALSE)</f>
        <v>0.14215148188803511</v>
      </c>
      <c r="DD3" s="116"/>
      <c r="DE3" s="121">
        <f t="shared" ref="DE3:DM3" si="179">VLOOKUP($A$3,$A$10:$DM$49,DE1,FALSE)</f>
        <v>49495</v>
      </c>
      <c r="DF3" s="121">
        <f t="shared" si="179"/>
        <v>1012</v>
      </c>
      <c r="DG3" s="337">
        <f t="shared" si="179"/>
        <v>2.0446509748459442E-2</v>
      </c>
      <c r="DH3" s="121">
        <f t="shared" si="179"/>
        <v>15606</v>
      </c>
      <c r="DI3" s="121">
        <f t="shared" si="179"/>
        <v>866</v>
      </c>
      <c r="DJ3" s="337">
        <f t="shared" si="179"/>
        <v>1.7496716840084858E-2</v>
      </c>
      <c r="DK3" s="121">
        <f t="shared" si="179"/>
        <v>33674</v>
      </c>
      <c r="DL3" s="121">
        <f t="shared" si="179"/>
        <v>146</v>
      </c>
      <c r="DM3" s="337">
        <f t="shared" si="179"/>
        <v>2.9497929083745831E-3</v>
      </c>
      <c r="DN3" s="337">
        <f>VLOOKUP($A$3,$A$10:$DP$49,DN1,FALSE)</f>
        <v>5.8854760552239128E-2</v>
      </c>
      <c r="DO3" s="337">
        <f>VLOOKUP($A$3,$A$10:$DP$49,DO1,FALSE)</f>
        <v>5.197761367931597E-2</v>
      </c>
      <c r="DP3" s="337">
        <f>VLOOKUP($A$3,$A$10:$DP$49,DP1,FALSE)</f>
        <v>6.2214917577273668E-2</v>
      </c>
      <c r="DQ3" s="116"/>
      <c r="DR3" s="444">
        <f>VLOOKUP($A$3,$A$10:$DT$49,DR1,FALSE)</f>
        <v>0.15</v>
      </c>
      <c r="DS3" s="444">
        <f>VLOOKUP($A$3,$A$10:$DT$49,DS1,FALSE)</f>
        <v>0.35</v>
      </c>
      <c r="DT3" s="444">
        <f>VLOOKUP($A$3,$A$10:$DT$49,DT1,FALSE)</f>
        <v>0.5</v>
      </c>
      <c r="DU3" s="337">
        <f>VLOOKUP($A$3,$A$10:$DU$49,DU1,FALSE)</f>
        <v>2.9308323563892145E-3</v>
      </c>
      <c r="DV3" s="444">
        <f>VLOOKUP($A$3,$A$10:$DY$49,DV1,FALSE)</f>
        <v>7.0848708487084869E-2</v>
      </c>
      <c r="DW3" s="444">
        <f>VLOOKUP($A$3,$A$10:$DY$49,DW1,FALSE)</f>
        <v>0.14730627306273061</v>
      </c>
      <c r="DX3" s="444">
        <f>VLOOKUP($A$3,$A$10:$DY$49,DX1,FALSE)</f>
        <v>0.28265682656826568</v>
      </c>
      <c r="DY3" s="444">
        <f>VLOOKUP($A$3,$A$10:$EA$49,DY1,FALSE)</f>
        <v>0.49918819188191882</v>
      </c>
      <c r="DZ3" s="337">
        <f>VLOOKUP($A$3,$A$10:$EA$49,DZ1,FALSE)</f>
        <v>5.9130913091309132E-3</v>
      </c>
      <c r="EA3" s="337">
        <f>VLOOKUP($A$3,$A$10:$EB$49,EA1,FALSE)</f>
        <v>5.364327223960662E-3</v>
      </c>
      <c r="EB3" s="444">
        <f>VLOOKUP($A$3,$A$10:$EB$49,EB1,FALSE)</f>
        <v>0.64936708860759496</v>
      </c>
      <c r="EC3" s="444">
        <f>VLOOKUP($A$3,$A$10:$EC$49,EC1,FALSE)</f>
        <v>0.57769945530278755</v>
      </c>
      <c r="ED3" s="496">
        <f>1-EC3</f>
        <v>0.42230054469721245</v>
      </c>
      <c r="EE3" s="506">
        <f>VLOOKUP($A$3,$A$10:$EK$49,EE1,FALSE)</f>
        <v>0.39047223940725123</v>
      </c>
      <c r="EF3" s="1">
        <f t="shared" ref="EF3:EI3" si="180">VLOOKUP($A$3,$A$10:$EK$49,EF1,FALSE)</f>
        <v>718</v>
      </c>
      <c r="EG3" s="1">
        <f t="shared" si="180"/>
        <v>319</v>
      </c>
      <c r="EH3" s="1">
        <f t="shared" si="180"/>
        <v>425</v>
      </c>
      <c r="EI3" s="1">
        <f t="shared" si="180"/>
        <v>1462</v>
      </c>
      <c r="EJ3" s="519">
        <f>VLOOKUP($A$3,$A$10:$EK$49,EJ1,FALSE)</f>
        <v>0.37182852143482065</v>
      </c>
      <c r="EK3" s="520">
        <f>VLOOKUP($A$3,$A$10:$EL$49,EK1,FALSE)</f>
        <v>0.30761812921890064</v>
      </c>
      <c r="EL3" s="213">
        <f>VLOOKUP($A$3,$A$10:$EL$49,EL1,FALSE)</f>
        <v>2.0635669346382383E-2</v>
      </c>
      <c r="EM3" s="551">
        <f>VLOOKUP($A$3,$A$10:$GD$49,EM1,FALSE)</f>
        <v>92160</v>
      </c>
      <c r="EN3" s="551">
        <f t="shared" ref="EN3:GD3" si="181">VLOOKUP($A$3,$A$10:$GD$49,EN1,FALSE)</f>
        <v>22540</v>
      </c>
      <c r="EO3" s="551">
        <f t="shared" si="181"/>
        <v>22170</v>
      </c>
      <c r="EP3" s="551">
        <f t="shared" si="181"/>
        <v>210</v>
      </c>
      <c r="EQ3" s="551">
        <f t="shared" si="181"/>
        <v>160</v>
      </c>
      <c r="ER3" s="551">
        <f t="shared" si="181"/>
        <v>0</v>
      </c>
      <c r="ES3" s="551">
        <f t="shared" si="181"/>
        <v>0</v>
      </c>
      <c r="ET3" s="551">
        <f t="shared" si="181"/>
        <v>160</v>
      </c>
      <c r="EU3" s="551">
        <f t="shared" si="181"/>
        <v>39290</v>
      </c>
      <c r="EV3" s="551">
        <f t="shared" si="181"/>
        <v>25690</v>
      </c>
      <c r="EW3" s="551">
        <f t="shared" si="181"/>
        <v>10960</v>
      </c>
      <c r="EX3" s="551">
        <f t="shared" si="181"/>
        <v>2640</v>
      </c>
      <c r="EY3" s="551">
        <f t="shared" si="181"/>
        <v>1110</v>
      </c>
      <c r="EZ3" s="551">
        <f t="shared" si="181"/>
        <v>80</v>
      </c>
      <c r="FA3" s="551">
        <f t="shared" si="181"/>
        <v>1450</v>
      </c>
      <c r="FB3" s="551">
        <f t="shared" si="181"/>
        <v>30330</v>
      </c>
      <c r="FC3" s="551">
        <f t="shared" si="181"/>
        <v>6100</v>
      </c>
      <c r="FD3" s="551">
        <f t="shared" si="181"/>
        <v>21250</v>
      </c>
      <c r="FE3" s="551">
        <f t="shared" si="181"/>
        <v>2980</v>
      </c>
      <c r="FF3" s="551">
        <f t="shared" si="181"/>
        <v>1630</v>
      </c>
      <c r="FG3" s="551">
        <f t="shared" si="181"/>
        <v>80</v>
      </c>
      <c r="FH3" s="551">
        <f t="shared" si="181"/>
        <v>1270</v>
      </c>
      <c r="FI3" s="551">
        <f t="shared" si="181"/>
        <v>92990</v>
      </c>
      <c r="FJ3" s="551">
        <f t="shared" si="181"/>
        <v>22330</v>
      </c>
      <c r="FK3" s="551">
        <f t="shared" si="181"/>
        <v>21860</v>
      </c>
      <c r="FL3" s="551">
        <f t="shared" si="181"/>
        <v>270</v>
      </c>
      <c r="FM3" s="551">
        <f t="shared" si="181"/>
        <v>200</v>
      </c>
      <c r="FN3" s="551">
        <f t="shared" si="181"/>
        <v>0</v>
      </c>
      <c r="FO3" s="551">
        <f t="shared" si="181"/>
        <v>0</v>
      </c>
      <c r="FP3" s="551">
        <f t="shared" si="181"/>
        <v>200</v>
      </c>
      <c r="FQ3" s="551">
        <f t="shared" si="181"/>
        <v>39200</v>
      </c>
      <c r="FR3" s="551">
        <f t="shared" si="181"/>
        <v>24510</v>
      </c>
      <c r="FS3" s="551">
        <f t="shared" si="181"/>
        <v>11750</v>
      </c>
      <c r="FT3" s="551">
        <f t="shared" si="181"/>
        <v>2940</v>
      </c>
      <c r="FU3" s="551">
        <f t="shared" si="181"/>
        <v>1060</v>
      </c>
      <c r="FV3" s="551">
        <f t="shared" si="181"/>
        <v>80</v>
      </c>
      <c r="FW3" s="551">
        <f t="shared" si="181"/>
        <v>1800</v>
      </c>
      <c r="FX3" s="551">
        <f t="shared" si="181"/>
        <v>31460</v>
      </c>
      <c r="FY3" s="551">
        <f t="shared" si="181"/>
        <v>6070</v>
      </c>
      <c r="FZ3" s="551">
        <f t="shared" si="181"/>
        <v>22200</v>
      </c>
      <c r="GA3" s="551">
        <f t="shared" si="181"/>
        <v>3190</v>
      </c>
      <c r="GB3" s="551">
        <f t="shared" si="181"/>
        <v>1560</v>
      </c>
      <c r="GC3" s="551">
        <f t="shared" si="181"/>
        <v>90</v>
      </c>
      <c r="GD3" s="551">
        <f t="shared" si="181"/>
        <v>1540</v>
      </c>
    </row>
    <row r="4" spans="1:186" ht="14.4" thickBot="1" x14ac:dyDescent="0.3">
      <c r="A4" s="56" t="s">
        <v>34</v>
      </c>
      <c r="B4" s="57"/>
      <c r="C4" s="57"/>
      <c r="D4" s="57"/>
      <c r="E4" s="318">
        <f>SUMPRODUCT(E10:E49,$Q$10:$Q$49)/SUM($Q$10:$Q$49)</f>
        <v>7.3474856574211947E-2</v>
      </c>
      <c r="F4" s="58"/>
      <c r="G4" s="59">
        <f>SUMPRODUCT(G10:G49,$Q$10:$Q$49)/SUM($Q$10:$Q$49)</f>
        <v>0.15101830462063628</v>
      </c>
      <c r="H4" s="60"/>
      <c r="I4" s="59">
        <f>SUMPRODUCT(I10:I49,$Q$10:$Q$49)/SUM($Q$10:$Q$49)</f>
        <v>0.26733237163275048</v>
      </c>
      <c r="J4" s="57"/>
      <c r="K4" s="61">
        <f>SUMPRODUCT(K10:K49,$Q$10:$Q$49)/SUM($Q$10:$Q$49)</f>
        <v>9</v>
      </c>
      <c r="L4" s="57"/>
      <c r="M4" s="62"/>
      <c r="N4" s="12"/>
      <c r="O4" s="12"/>
      <c r="P4" s="12"/>
      <c r="Q4" s="12"/>
      <c r="S4" s="131">
        <f>SUMPRODUCT(S10:S49,$Q$10:$Q$49)/SUM($Q$10:$Q$49)</f>
        <v>7.9379999999999997</v>
      </c>
      <c r="T4" s="131">
        <f t="shared" ref="T4:CJ4" si="182">SUMPRODUCT(T10:T49,$Q$10:$Q$49)/SUM($Q$10:$Q$49)</f>
        <v>-4.9808333333333339</v>
      </c>
      <c r="U4" s="40">
        <f t="shared" si="182"/>
        <v>0.52383333333333326</v>
      </c>
      <c r="V4" s="40">
        <f>SUMPRODUCT(V10:V49,$Q$10:$Q$49)/SUM($Q$10:$Q$49)</f>
        <v>7.0999999999999994E-2</v>
      </c>
      <c r="X4" s="136">
        <f>SUMPRODUCT(X10:X49,$Q$10:$Q$49)</f>
        <v>180077</v>
      </c>
      <c r="Y4" s="136">
        <f>SUMPRODUCT(Y10:Y49,$Q$10:$Q$49)</f>
        <v>3593</v>
      </c>
      <c r="Z4" s="330">
        <f>SUMPRODUCT(Z10:Z49,$Q$10:$Q$49)/SUM($Q$10:$Q$49)</f>
        <v>2.0164594859338327E-2</v>
      </c>
      <c r="AA4" s="136">
        <f>SUMPRODUCT(AA10:AA49,$Q$10:$Q$49)</f>
        <v>55593</v>
      </c>
      <c r="AB4" s="136">
        <f>SUMPRODUCT(AB10:AB49,$Q$10:$Q$49)</f>
        <v>2966</v>
      </c>
      <c r="AC4" s="136">
        <f t="shared" ref="AC4:AD4" si="183">SUMPRODUCT(AC10:AC49,$Q$10:$Q$49)</f>
        <v>1452</v>
      </c>
      <c r="AD4" s="136">
        <f t="shared" si="183"/>
        <v>8997</v>
      </c>
      <c r="AE4" s="136">
        <f t="shared" ref="AE4:AG4" si="184">SUMPRODUCT(AE10:AE49,$Q$10:$Q$49)</f>
        <v>344</v>
      </c>
      <c r="AF4" s="375">
        <f t="shared" ref="AF4" si="185">SUMPRODUCT(AF10:AF49,$Q$10:$Q$49)/SUM($Q$10:$Q$49)</f>
        <v>0.2415518008561687</v>
      </c>
      <c r="AG4" s="136">
        <f t="shared" si="184"/>
        <v>845</v>
      </c>
      <c r="AH4" s="375">
        <f t="shared" ref="AH4" si="186">SUMPRODUCT(AH10:AH49,$Q$10:$Q$49)/SUM($Q$10:$Q$49)</f>
        <v>9.4832246358434943E-2</v>
      </c>
      <c r="AI4" s="136">
        <f>AA4-AC4-AD4</f>
        <v>45144</v>
      </c>
      <c r="AJ4" s="136">
        <f>(AB4-AE4-AG4)</f>
        <v>1777</v>
      </c>
      <c r="AK4" s="375">
        <f t="shared" ref="AK4:AN4" si="187">SUMPRODUCT(AK10:AK49,$Q$10:$Q$49)/SUM($Q$10:$Q$49)</f>
        <v>3.9293829566446781E-2</v>
      </c>
      <c r="AL4" s="330">
        <f t="shared" si="187"/>
        <v>1.9768747801929493E-3</v>
      </c>
      <c r="AM4" s="330">
        <f t="shared" si="187"/>
        <v>4.8049311505753006E-3</v>
      </c>
      <c r="AN4" s="330">
        <f t="shared" si="187"/>
        <v>9.8454019406910582E-3</v>
      </c>
      <c r="AO4" s="330">
        <f>SUMPRODUCT(AO10:AO49,$Q$10:$Q$49)/SUM($Q$10:$Q$49)</f>
        <v>1.6627207871459309E-2</v>
      </c>
      <c r="AP4" s="136">
        <f>SUMPRODUCT(AP10:AP49,$Q$10:$Q$49)</f>
        <v>124484</v>
      </c>
      <c r="AQ4" s="136">
        <f>SUMPRODUCT(AQ10:AQ49,$Q$10:$Q$49)</f>
        <v>627</v>
      </c>
      <c r="AR4" s="330">
        <f>SUMPRODUCT(AR10:AR49,$Q$10:$Q$49)/SUM($Q$10:$Q$49)</f>
        <v>3.5373869878790195E-3</v>
      </c>
      <c r="AT4" s="137">
        <f>SUMPRODUCT(AT10:AT49,$Q$10:$Q$49)</f>
        <v>2958</v>
      </c>
      <c r="AU4" s="137">
        <f t="shared" ref="AU4:BI4" si="188">SUMPRODUCT(AU10:AU49,$Q$10:$Q$49)</f>
        <v>1091</v>
      </c>
      <c r="AV4" s="137">
        <f t="shared" si="188"/>
        <v>748</v>
      </c>
      <c r="AW4" s="137">
        <f t="shared" si="188"/>
        <v>1119</v>
      </c>
      <c r="AX4" s="137">
        <f t="shared" si="188"/>
        <v>3220</v>
      </c>
      <c r="AY4" s="137">
        <f t="shared" si="188"/>
        <v>1139</v>
      </c>
      <c r="AZ4" s="137">
        <f t="shared" si="188"/>
        <v>836</v>
      </c>
      <c r="BA4" s="137">
        <f t="shared" si="188"/>
        <v>1245</v>
      </c>
      <c r="BB4" s="137">
        <f t="shared" si="188"/>
        <v>2814</v>
      </c>
      <c r="BC4" s="137">
        <f t="shared" si="188"/>
        <v>1113</v>
      </c>
      <c r="BD4" s="137">
        <f t="shared" si="188"/>
        <v>662</v>
      </c>
      <c r="BE4" s="137">
        <f t="shared" si="188"/>
        <v>1039</v>
      </c>
      <c r="BF4" s="137">
        <f t="shared" si="188"/>
        <v>3029</v>
      </c>
      <c r="BG4" s="137">
        <f t="shared" si="188"/>
        <v>1257</v>
      </c>
      <c r="BH4" s="137">
        <f t="shared" si="188"/>
        <v>605</v>
      </c>
      <c r="BI4" s="137">
        <f t="shared" si="188"/>
        <v>1167</v>
      </c>
      <c r="BJ4" s="137">
        <f t="shared" ref="BJ4:BM4" si="189">SUMPRODUCT(BJ10:BJ49,$Q$10:$Q$49)</f>
        <v>3720</v>
      </c>
      <c r="BK4" s="137">
        <f t="shared" si="189"/>
        <v>1482</v>
      </c>
      <c r="BL4" s="137">
        <f t="shared" si="189"/>
        <v>827</v>
      </c>
      <c r="BM4" s="137">
        <f t="shared" si="189"/>
        <v>1411</v>
      </c>
      <c r="BN4" s="134">
        <f>AU4/$AT4</f>
        <v>0.36883029073698442</v>
      </c>
      <c r="BO4" s="133">
        <f t="shared" ref="BO4" si="190">AV4/$AT4</f>
        <v>0.25287356321839083</v>
      </c>
      <c r="BP4" s="135">
        <f t="shared" ref="BP4" si="191">AW4/$AT4</f>
        <v>0.37829614604462475</v>
      </c>
      <c r="BQ4" s="134">
        <f>AY4/$AX4</f>
        <v>0.35372670807453416</v>
      </c>
      <c r="BR4" s="133">
        <f t="shared" ref="BR4" si="192">AZ4/$AX4</f>
        <v>0.25962732919254661</v>
      </c>
      <c r="BS4" s="135">
        <f t="shared" ref="BS4" si="193">BA4/$AX4</f>
        <v>0.38664596273291924</v>
      </c>
      <c r="BT4" s="134">
        <f>BC4/$BB4</f>
        <v>0.39552238805970147</v>
      </c>
      <c r="BU4" s="133">
        <f t="shared" ref="BU4" si="194">BD4/$BB4</f>
        <v>0.23525230987917556</v>
      </c>
      <c r="BV4" s="135">
        <f t="shared" ref="BV4" si="195">BE4/$BB4</f>
        <v>0.36922530206112297</v>
      </c>
      <c r="BW4" s="134">
        <f>BG4/$BF4</f>
        <v>0.41498844503136351</v>
      </c>
      <c r="BX4" s="133">
        <f t="shared" ref="BX4" si="196">BH4/$BF4</f>
        <v>0.19973588643116541</v>
      </c>
      <c r="BY4" s="135">
        <f t="shared" ref="BY4" si="197">BI4/$BF4</f>
        <v>0.38527566853747114</v>
      </c>
      <c r="BZ4" s="134">
        <f>BK4/$BJ4</f>
        <v>0.39838709677419354</v>
      </c>
      <c r="CA4" s="133">
        <f t="shared" ref="CA4" si="198">BL4/$BJ4</f>
        <v>0.22231182795698926</v>
      </c>
      <c r="CB4" s="135">
        <f t="shared" ref="CB4" si="199">BM4/$BJ4</f>
        <v>0.37930107526881718</v>
      </c>
      <c r="CD4" s="138">
        <f t="shared" si="182"/>
        <v>32083.333333333332</v>
      </c>
      <c r="CE4" s="139">
        <f t="shared" si="182"/>
        <v>19266.666666666668</v>
      </c>
      <c r="CF4" s="140">
        <f t="shared" si="182"/>
        <v>3700</v>
      </c>
      <c r="CG4" s="140">
        <f t="shared" si="182"/>
        <v>1466.6666666666667</v>
      </c>
      <c r="CH4" s="140">
        <f t="shared" si="182"/>
        <v>33.333333333333336</v>
      </c>
      <c r="CI4" s="140">
        <f t="shared" si="182"/>
        <v>2200</v>
      </c>
      <c r="CJ4" s="140">
        <f t="shared" si="182"/>
        <v>55050</v>
      </c>
      <c r="CK4" s="133">
        <f t="shared" ref="CK4:CP4" si="200">SUMPRODUCT(CK10:CK49,$Q$10:$Q$49)/SUM($Q$10:$Q$49)</f>
        <v>0.57718263656386248</v>
      </c>
      <c r="CL4" s="134">
        <f t="shared" si="200"/>
        <v>0.35578075676725079</v>
      </c>
      <c r="CM4" s="135">
        <f t="shared" si="200"/>
        <v>6.7036606668886806E-2</v>
      </c>
      <c r="CN4" s="135">
        <f t="shared" si="200"/>
        <v>2.7345895886324193E-2</v>
      </c>
      <c r="CO4" s="135">
        <f t="shared" si="200"/>
        <v>4.0648960415881077E-4</v>
      </c>
      <c r="CP4" s="135">
        <f t="shared" si="200"/>
        <v>3.9284221178403807E-2</v>
      </c>
      <c r="CR4" s="140">
        <f>SUMPRODUCT(CR10:CR49,$Q$10:$Q$49)</f>
        <v>146481.98000000001</v>
      </c>
      <c r="CS4" s="140">
        <f>SUMPRODUCT(CS10:CS49,$Q$10:$Q$49)</f>
        <v>225260</v>
      </c>
      <c r="CT4" s="251">
        <f>CR4/CS4</f>
        <v>0.65027958803160801</v>
      </c>
      <c r="CV4" s="10"/>
      <c r="CW4" s="10"/>
      <c r="CX4" s="10"/>
      <c r="CY4" s="10"/>
      <c r="CZ4" s="10"/>
      <c r="DB4" s="211">
        <f>SUMPRODUCT(DB10:DB49,$Q$10:$Q$49)/SUM($Q$10:$Q$49)</f>
        <v>0.1409259758825103</v>
      </c>
      <c r="DC4" s="211">
        <f>SUMPRODUCT(DC10:DC49,$Q$10:$Q$49)/SUM($Q$10:$Q$49)</f>
        <v>0.13707645340337363</v>
      </c>
      <c r="DE4" s="136">
        <f>SUMPRODUCT(DE10:DE49,$Q$10:$Q$49)</f>
        <v>182929</v>
      </c>
      <c r="DF4" s="136">
        <f>SUMPRODUCT(DF10:DF49,$Q$10:$Q$49)</f>
        <v>3702</v>
      </c>
      <c r="DG4" s="330">
        <f>SUMPRODUCT(DG10:DG49,$Q$10:$Q$49)/SUM($Q$10:$Q$49)</f>
        <v>2.0424394417878314E-2</v>
      </c>
      <c r="DH4" s="136">
        <f>SUMPRODUCT(DH10:DH49,$Q$10:$Q$49)</f>
        <v>57917</v>
      </c>
      <c r="DI4" s="136">
        <f>SUMPRODUCT(DI10:DI49,$Q$10:$Q$49)</f>
        <v>3104</v>
      </c>
      <c r="DJ4" s="330">
        <f>SUMPRODUCT(DJ10:DJ49,$Q$10:$Q$49)/SUM($Q$10:$Q$49)</f>
        <v>1.7280994228471121E-2</v>
      </c>
      <c r="DK4" s="136">
        <f>SUMPRODUCT(DK10:DK49,$Q$10:$Q$49)</f>
        <v>124199</v>
      </c>
      <c r="DL4" s="136">
        <f>SUMPRODUCT(DL10:DL49,$Q$10:$Q$49)</f>
        <v>598</v>
      </c>
      <c r="DM4" s="330">
        <f>SUMPRODUCT(DM10:DM49,$Q$10:$Q$49)/SUM($Q$10:$Q$49)</f>
        <v>3.1434001894071919E-3</v>
      </c>
      <c r="DN4" s="330">
        <f>SUMPRODUCT(DN10:DN49,$Q$10:$Q$49)/SUM($Q$10:$Q$49)</f>
        <v>6.1341435159720091E-2</v>
      </c>
      <c r="DO4" s="330">
        <f t="shared" ref="DO4:DT4" si="201">SUMPRODUCT(DO10:DO49,$Q$10:$Q$49)/SUM($Q$10:$Q$49)</f>
        <v>5.8264893385050698E-2</v>
      </c>
      <c r="DP4" s="330">
        <f t="shared" si="201"/>
        <v>5.88340143908124E-2</v>
      </c>
      <c r="DR4" s="375">
        <f t="shared" si="201"/>
        <v>0.28631781865477518</v>
      </c>
      <c r="DS4" s="375">
        <f t="shared" si="201"/>
        <v>0.28056949089557787</v>
      </c>
      <c r="DT4" s="375">
        <f t="shared" si="201"/>
        <v>0.43311269044964695</v>
      </c>
      <c r="DU4" s="330">
        <f t="shared" ref="DU4:EE4" si="202">SUMPRODUCT(DU10:DU49,$Q$10:$Q$49)/SUM($Q$10:$Q$49)</f>
        <v>1.9030443687069181E-3</v>
      </c>
      <c r="DV4" s="375">
        <f t="shared" si="202"/>
        <v>6.9753118062793731E-2</v>
      </c>
      <c r="DW4" s="375">
        <f t="shared" si="202"/>
        <v>0.16430163601022349</v>
      </c>
      <c r="DX4" s="375">
        <f t="shared" si="202"/>
        <v>0.28046000789507819</v>
      </c>
      <c r="DY4" s="375">
        <f t="shared" si="202"/>
        <v>0.48548523803190463</v>
      </c>
      <c r="DZ4" s="330">
        <f t="shared" si="202"/>
        <v>8.046698946261208E-3</v>
      </c>
      <c r="EA4" s="330">
        <f t="shared" si="202"/>
        <v>6.145622170102053E-3</v>
      </c>
      <c r="EB4" s="375">
        <f t="shared" si="202"/>
        <v>0.65420723671551062</v>
      </c>
      <c r="EC4" s="375">
        <f t="shared" si="202"/>
        <v>0.60935474474933737</v>
      </c>
      <c r="ED4" s="375">
        <f>1-EC4</f>
        <v>0.39064525525066263</v>
      </c>
      <c r="EE4" s="375">
        <f t="shared" si="202"/>
        <v>0.36120277263888251</v>
      </c>
      <c r="EF4" s="136">
        <f>SUMPRODUCT(EF10:EF49,$Q$10:$Q$49)</f>
        <v>2444</v>
      </c>
      <c r="EG4" s="136">
        <f t="shared" ref="EG4:EI4" si="203">SUMPRODUCT(EG10:EG49,$Q$10:$Q$49)</f>
        <v>1149</v>
      </c>
      <c r="EH4" s="136">
        <f t="shared" si="203"/>
        <v>1815</v>
      </c>
      <c r="EI4" s="136">
        <f t="shared" si="203"/>
        <v>5408</v>
      </c>
      <c r="EJ4" s="519">
        <f t="shared" ref="EJ4" si="204">SUMPRODUCT(EJ10:EJ49,$Q$10:$Q$49)/SUM($Q$10:$Q$49)</f>
        <v>0.39654996868387138</v>
      </c>
      <c r="EK4" s="520">
        <f>SUMPRODUCT(EK10:EK49,$Q$10:$Q$49)/SUM($Q$10:$Q$49)</f>
        <v>0.36967555921733969</v>
      </c>
      <c r="EL4" s="213">
        <f>SUMPRODUCT(EL10:EL49,$Q$10:$Q$49)/SUM($Q$10:$Q$49)</f>
        <v>2.075809990048709E-2</v>
      </c>
      <c r="EM4" s="555">
        <f>SUMPRODUCT(EM10:EM49,$Q$10:$Q$49)</f>
        <v>327120</v>
      </c>
      <c r="EN4" s="555">
        <f t="shared" ref="EN4:GD4" si="205">SUMPRODUCT(EN10:EN49,$Q$10:$Q$49)</f>
        <v>83150</v>
      </c>
      <c r="EO4" s="555">
        <f t="shared" si="205"/>
        <v>81670</v>
      </c>
      <c r="EP4" s="555">
        <f t="shared" si="205"/>
        <v>960</v>
      </c>
      <c r="EQ4" s="555">
        <f t="shared" si="205"/>
        <v>520</v>
      </c>
      <c r="ER4" s="555">
        <f t="shared" si="205"/>
        <v>0</v>
      </c>
      <c r="ES4" s="555">
        <f t="shared" si="205"/>
        <v>0</v>
      </c>
      <c r="ET4" s="555">
        <f t="shared" si="205"/>
        <v>520</v>
      </c>
      <c r="EU4" s="555">
        <f t="shared" si="205"/>
        <v>141230</v>
      </c>
      <c r="EV4" s="555">
        <f t="shared" si="205"/>
        <v>92790</v>
      </c>
      <c r="EW4" s="555">
        <f t="shared" si="205"/>
        <v>39580</v>
      </c>
      <c r="EX4" s="555">
        <f t="shared" si="205"/>
        <v>8860</v>
      </c>
      <c r="EY4" s="555">
        <f t="shared" si="205"/>
        <v>3650</v>
      </c>
      <c r="EZ4" s="555">
        <f t="shared" si="205"/>
        <v>290</v>
      </c>
      <c r="FA4" s="555">
        <f t="shared" si="205"/>
        <v>4920</v>
      </c>
      <c r="FB4" s="555">
        <f t="shared" si="205"/>
        <v>102740</v>
      </c>
      <c r="FC4" s="555">
        <f t="shared" si="205"/>
        <v>22900</v>
      </c>
      <c r="FD4" s="555">
        <f t="shared" si="205"/>
        <v>69700</v>
      </c>
      <c r="FE4" s="555">
        <f t="shared" si="205"/>
        <v>10140</v>
      </c>
      <c r="FF4" s="555">
        <f t="shared" si="205"/>
        <v>5430</v>
      </c>
      <c r="FG4" s="555">
        <f t="shared" si="205"/>
        <v>270</v>
      </c>
      <c r="FH4" s="555">
        <f t="shared" si="205"/>
        <v>4440</v>
      </c>
      <c r="FI4" s="555">
        <f t="shared" si="205"/>
        <v>331480</v>
      </c>
      <c r="FJ4" s="555">
        <f t="shared" si="205"/>
        <v>82270</v>
      </c>
      <c r="FK4" s="555">
        <f t="shared" si="205"/>
        <v>80430</v>
      </c>
      <c r="FL4" s="555">
        <f t="shared" si="205"/>
        <v>1140</v>
      </c>
      <c r="FM4" s="555">
        <f t="shared" si="205"/>
        <v>700</v>
      </c>
      <c r="FN4" s="555">
        <f t="shared" si="205"/>
        <v>0</v>
      </c>
      <c r="FO4" s="555">
        <f t="shared" si="205"/>
        <v>0</v>
      </c>
      <c r="FP4" s="555">
        <f t="shared" si="205"/>
        <v>700</v>
      </c>
      <c r="FQ4" s="555">
        <f t="shared" si="205"/>
        <v>143160</v>
      </c>
      <c r="FR4" s="555">
        <f t="shared" si="205"/>
        <v>89510</v>
      </c>
      <c r="FS4" s="555">
        <f t="shared" si="205"/>
        <v>43180</v>
      </c>
      <c r="FT4" s="555">
        <f t="shared" si="205"/>
        <v>10470</v>
      </c>
      <c r="FU4" s="555">
        <f t="shared" si="205"/>
        <v>3650</v>
      </c>
      <c r="FV4" s="555">
        <f t="shared" si="205"/>
        <v>300</v>
      </c>
      <c r="FW4" s="555">
        <f t="shared" si="205"/>
        <v>6520</v>
      </c>
      <c r="FX4" s="555">
        <f t="shared" si="205"/>
        <v>106050</v>
      </c>
      <c r="FY4" s="555">
        <f t="shared" si="205"/>
        <v>22880</v>
      </c>
      <c r="FZ4" s="555">
        <f t="shared" si="205"/>
        <v>71900</v>
      </c>
      <c r="GA4" s="555">
        <f t="shared" si="205"/>
        <v>11270</v>
      </c>
      <c r="GB4" s="555">
        <f t="shared" si="205"/>
        <v>5100</v>
      </c>
      <c r="GC4" s="555">
        <f t="shared" si="205"/>
        <v>340</v>
      </c>
      <c r="GD4" s="555">
        <f t="shared" si="205"/>
        <v>5830</v>
      </c>
    </row>
    <row r="5" spans="1:186" s="12" customFormat="1" x14ac:dyDescent="0.25">
      <c r="A5" s="65"/>
      <c r="E5" s="303"/>
      <c r="F5" s="66"/>
      <c r="G5" s="64"/>
      <c r="H5" s="47"/>
      <c r="R5" s="45"/>
      <c r="S5" s="79"/>
      <c r="T5" s="70"/>
      <c r="U5" s="19"/>
      <c r="V5" s="19"/>
      <c r="W5" s="45"/>
      <c r="X5" s="47"/>
      <c r="Y5" s="47"/>
      <c r="AA5" s="47"/>
      <c r="AB5" s="47"/>
      <c r="AC5" s="47"/>
      <c r="AD5" s="47"/>
      <c r="AE5" s="19"/>
      <c r="AF5" s="19"/>
      <c r="AG5" s="19"/>
      <c r="AH5" s="19"/>
      <c r="AI5" s="19"/>
      <c r="AJ5" s="19"/>
      <c r="AK5" s="19"/>
      <c r="AL5" s="47"/>
      <c r="AM5" s="47"/>
      <c r="AN5" s="47"/>
      <c r="AP5" s="47"/>
      <c r="AQ5" s="47"/>
      <c r="AS5" s="45"/>
      <c r="CC5" s="45"/>
      <c r="CQ5" s="45"/>
      <c r="CU5" s="45"/>
      <c r="DA5" s="45"/>
      <c r="DD5" s="45"/>
      <c r="DE5" s="47"/>
      <c r="DF5" s="47"/>
      <c r="DH5" s="47"/>
      <c r="DI5" s="47"/>
      <c r="DK5" s="47"/>
      <c r="DL5" s="47"/>
      <c r="DQ5" s="45"/>
      <c r="EL5" s="552">
        <v>7.9000000000000008E-3</v>
      </c>
      <c r="EU5" s="533">
        <v>2021</v>
      </c>
      <c r="FB5" s="533">
        <v>2021</v>
      </c>
      <c r="FJ5" s="533">
        <v>2022</v>
      </c>
      <c r="FQ5" s="533">
        <v>2022</v>
      </c>
      <c r="FX5" s="533">
        <v>2022</v>
      </c>
    </row>
    <row r="6" spans="1:186" s="12" customFormat="1" hidden="1" x14ac:dyDescent="0.25">
      <c r="A6" s="65"/>
      <c r="E6" s="303"/>
      <c r="F6" s="66">
        <f>$E$3-'Selectie Benchmark Regio'!$D$7*'RMC info'!$E$7</f>
        <v>6.7320405907718137E-2</v>
      </c>
      <c r="G6" s="64"/>
      <c r="H6" s="120">
        <f>$G$3-'Selectie Benchmark Regio'!$D$8*'RMC info'!$G$7</f>
        <v>-8.0405644078182278E-2</v>
      </c>
      <c r="J6" s="120">
        <f>$I$3-'Selectie Benchmark Regio'!$D$9*'RMC info'!$I$7</f>
        <v>-0.30975764221451663</v>
      </c>
      <c r="R6" s="45"/>
      <c r="S6" s="79"/>
      <c r="T6" s="70"/>
      <c r="U6" s="19"/>
      <c r="V6" s="19"/>
      <c r="W6" s="45"/>
      <c r="X6" s="47"/>
      <c r="Y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P6" s="47"/>
      <c r="AQ6" s="47"/>
      <c r="AS6" s="45"/>
      <c r="CC6" s="45"/>
      <c r="CQ6" s="45"/>
      <c r="CU6" s="45"/>
      <c r="DA6" s="45"/>
      <c r="DD6" s="45"/>
      <c r="DE6" s="47"/>
      <c r="DF6" s="47"/>
      <c r="DH6" s="47"/>
      <c r="DI6" s="47"/>
      <c r="DK6" s="47"/>
      <c r="DL6" s="47"/>
      <c r="DQ6" s="45"/>
      <c r="EL6" s="553"/>
    </row>
    <row r="7" spans="1:186" s="12" customFormat="1" hidden="1" x14ac:dyDescent="0.25">
      <c r="A7" s="65"/>
      <c r="E7" s="148">
        <f>'Selectie Benchmark Regio'!G7-'Selectie Benchmark Regio'!F7</f>
        <v>6.8185593752265072E-2</v>
      </c>
      <c r="F7" s="66">
        <f>$E$3+'Selectie Benchmark Regio'!$D$7*'RMC info'!$E$7</f>
        <v>7.8230100908080538E-2</v>
      </c>
      <c r="G7" s="120">
        <v>1</v>
      </c>
      <c r="H7" s="112">
        <f>$G$3+'Selectie Benchmark Regio'!$D$8*'RMC info'!$G$7</f>
        <v>0.31959435592181773</v>
      </c>
      <c r="I7" s="112">
        <f>'Selectie Benchmark Regio'!G9-'Selectie Benchmark Regio'!F9</f>
        <v>0.56372977699714011</v>
      </c>
      <c r="J7" s="112">
        <f>$I$3+'Selectie Benchmark Regio'!$D$9*'RMC info'!$I$7</f>
        <v>0.81770191177976359</v>
      </c>
      <c r="L7" s="18">
        <f>'Selectie Benchmark Regio'!G10-'Selectie Benchmark Regio'!F10</f>
        <v>19</v>
      </c>
      <c r="R7" s="45"/>
      <c r="S7" s="79"/>
      <c r="T7" s="70"/>
      <c r="U7" s="19"/>
      <c r="V7" s="19"/>
      <c r="W7" s="45"/>
      <c r="X7" s="47"/>
      <c r="Y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P7" s="47"/>
      <c r="AQ7" s="47"/>
      <c r="AS7" s="45"/>
      <c r="CC7" s="45"/>
      <c r="CQ7" s="45"/>
      <c r="CU7" s="45"/>
      <c r="DA7" s="45"/>
      <c r="DD7" s="45"/>
      <c r="DE7" s="47"/>
      <c r="DF7" s="47"/>
      <c r="DH7" s="47"/>
      <c r="DI7" s="47"/>
      <c r="DK7" s="47"/>
      <c r="DL7" s="47"/>
      <c r="DQ7" s="45"/>
      <c r="EL7" s="553"/>
    </row>
    <row r="8" spans="1:186" s="10" customFormat="1" ht="15" hidden="1" thickBot="1" x14ac:dyDescent="0.35">
      <c r="C8" s="67"/>
      <c r="R8" s="45"/>
      <c r="S8" s="80"/>
      <c r="T8" s="71"/>
      <c r="U8" s="37"/>
      <c r="V8" s="37"/>
      <c r="W8" s="45"/>
      <c r="X8" s="486" t="s">
        <v>591</v>
      </c>
      <c r="Y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P8" s="46"/>
      <c r="AQ8" s="46"/>
      <c r="AS8" s="45"/>
      <c r="AT8" s="89"/>
      <c r="AU8" s="90" t="s">
        <v>592</v>
      </c>
      <c r="AV8" s="90"/>
      <c r="AW8" s="91"/>
      <c r="AX8" s="90" t="s">
        <v>593</v>
      </c>
      <c r="AY8" s="90"/>
      <c r="AZ8" s="91"/>
      <c r="BA8" s="91"/>
      <c r="BB8" s="90" t="s">
        <v>594</v>
      </c>
      <c r="BC8" s="90"/>
      <c r="BD8" s="91"/>
      <c r="BE8" s="91"/>
      <c r="BF8" s="90" t="s">
        <v>595</v>
      </c>
      <c r="BG8" s="90"/>
      <c r="BH8" s="91"/>
      <c r="BI8" s="91"/>
      <c r="BJ8" s="338" t="s">
        <v>596</v>
      </c>
      <c r="BK8" s="90"/>
      <c r="BL8" s="91"/>
      <c r="BM8" s="91"/>
      <c r="BN8" s="90" t="s">
        <v>592</v>
      </c>
      <c r="BO8" s="90"/>
      <c r="BP8" s="91"/>
      <c r="BQ8" s="90" t="s">
        <v>593</v>
      </c>
      <c r="BR8" s="91"/>
      <c r="BS8" s="91"/>
      <c r="BT8" s="90" t="s">
        <v>594</v>
      </c>
      <c r="BU8" s="91"/>
      <c r="BV8" s="91"/>
      <c r="BW8" s="90" t="s">
        <v>595</v>
      </c>
      <c r="BX8" s="91"/>
      <c r="BY8" s="91"/>
      <c r="BZ8" s="338" t="s">
        <v>596</v>
      </c>
      <c r="CA8" s="91"/>
      <c r="CB8" s="91"/>
      <c r="CC8" s="45"/>
      <c r="CD8" s="296">
        <v>2022</v>
      </c>
      <c r="CK8" s="20" t="s">
        <v>597</v>
      </c>
      <c r="CQ8" s="45"/>
      <c r="CU8" s="45"/>
      <c r="DA8" s="45"/>
      <c r="DD8" s="45"/>
      <c r="DE8" s="46"/>
      <c r="DF8" s="46"/>
      <c r="DH8" s="46"/>
      <c r="DI8" s="46"/>
      <c r="DK8" s="46"/>
      <c r="DL8" s="46"/>
      <c r="DQ8" s="45"/>
      <c r="DR8" s="10" t="s">
        <v>598</v>
      </c>
      <c r="EB8" s="310" t="s">
        <v>599</v>
      </c>
      <c r="EC8" s="10" t="s">
        <v>600</v>
      </c>
      <c r="ED8" s="310" t="s">
        <v>587</v>
      </c>
      <c r="EL8" s="554">
        <v>0.17499999999999999</v>
      </c>
      <c r="EM8" s="533">
        <v>2021</v>
      </c>
      <c r="EN8" s="536" t="s">
        <v>601</v>
      </c>
      <c r="EO8" s="534"/>
      <c r="EP8" s="535"/>
      <c r="EQ8" s="535"/>
      <c r="ER8" s="535"/>
      <c r="ES8" s="535"/>
      <c r="ET8" s="535"/>
      <c r="EU8" s="537" t="s">
        <v>602</v>
      </c>
      <c r="EV8" s="538"/>
      <c r="EW8" s="538"/>
      <c r="EX8" s="538"/>
      <c r="EY8" s="538"/>
      <c r="EZ8" s="538"/>
      <c r="FA8" s="538"/>
      <c r="FB8" s="539" t="s">
        <v>603</v>
      </c>
      <c r="FC8" s="540"/>
      <c r="FD8" s="540"/>
      <c r="FE8" s="540"/>
      <c r="FF8" s="540"/>
      <c r="FG8" s="540"/>
      <c r="FH8" s="540"/>
      <c r="FI8" s="533">
        <v>2022</v>
      </c>
      <c r="FJ8" s="536" t="s">
        <v>601</v>
      </c>
      <c r="FK8" s="534"/>
      <c r="FL8" s="535"/>
      <c r="FM8" s="535"/>
      <c r="FN8" s="535"/>
      <c r="FO8" s="535"/>
      <c r="FP8" s="535"/>
      <c r="FQ8" s="537" t="s">
        <v>602</v>
      </c>
      <c r="FR8" s="538"/>
      <c r="FS8" s="538"/>
      <c r="FT8" s="538"/>
      <c r="FU8" s="538"/>
      <c r="FV8" s="538"/>
      <c r="FW8" s="538"/>
      <c r="FX8" s="539" t="s">
        <v>603</v>
      </c>
      <c r="FY8" s="540"/>
      <c r="FZ8" s="540"/>
      <c r="GA8" s="540"/>
      <c r="GB8" s="540"/>
      <c r="GC8" s="540"/>
      <c r="GD8" s="540"/>
    </row>
    <row r="9" spans="1:186" s="5" customFormat="1" ht="15.6" hidden="1" x14ac:dyDescent="0.3">
      <c r="A9" s="4" t="s">
        <v>489</v>
      </c>
      <c r="B9" s="4" t="s">
        <v>490</v>
      </c>
      <c r="C9" s="4" t="s">
        <v>604</v>
      </c>
      <c r="D9" s="4" t="s">
        <v>492</v>
      </c>
      <c r="E9" s="319" t="s">
        <v>42</v>
      </c>
      <c r="F9" s="20" t="s">
        <v>605</v>
      </c>
      <c r="G9" s="35" t="s">
        <v>606</v>
      </c>
      <c r="H9" s="20" t="s">
        <v>605</v>
      </c>
      <c r="I9" s="10" t="s">
        <v>494</v>
      </c>
      <c r="J9" s="20" t="s">
        <v>605</v>
      </c>
      <c r="K9" s="10" t="s">
        <v>40</v>
      </c>
      <c r="L9" s="20" t="s">
        <v>605</v>
      </c>
      <c r="M9" s="4" t="s">
        <v>495</v>
      </c>
      <c r="N9" s="24" t="s">
        <v>607</v>
      </c>
      <c r="O9" s="24" t="s">
        <v>608</v>
      </c>
      <c r="P9" s="24" t="s">
        <v>138</v>
      </c>
      <c r="Q9" s="24" t="s">
        <v>26</v>
      </c>
      <c r="R9" s="45" t="str">
        <f>R2</f>
        <v>I</v>
      </c>
      <c r="S9" s="83" t="s">
        <v>497</v>
      </c>
      <c r="T9" s="72" t="s">
        <v>498</v>
      </c>
      <c r="U9" s="75" t="s">
        <v>499</v>
      </c>
      <c r="V9" s="75" t="s">
        <v>500</v>
      </c>
      <c r="W9" s="45" t="str">
        <f>W2</f>
        <v>II</v>
      </c>
      <c r="X9" s="87" t="s">
        <v>555</v>
      </c>
      <c r="Y9" s="87" t="s">
        <v>609</v>
      </c>
      <c r="Z9" s="88" t="s">
        <v>504</v>
      </c>
      <c r="AA9" s="87" t="s">
        <v>505</v>
      </c>
      <c r="AB9" s="87" t="s">
        <v>506</v>
      </c>
      <c r="AC9" s="365" t="s">
        <v>507</v>
      </c>
      <c r="AD9" s="365" t="s">
        <v>508</v>
      </c>
      <c r="AE9" s="365" t="s">
        <v>509</v>
      </c>
      <c r="AF9" s="365" t="s">
        <v>510</v>
      </c>
      <c r="AG9" s="365" t="s">
        <v>511</v>
      </c>
      <c r="AH9" s="365" t="s">
        <v>512</v>
      </c>
      <c r="AI9" s="365" t="s">
        <v>513</v>
      </c>
      <c r="AJ9" s="365" t="s">
        <v>514</v>
      </c>
      <c r="AK9" s="365" t="s">
        <v>515</v>
      </c>
      <c r="AL9" s="165" t="s">
        <v>516</v>
      </c>
      <c r="AM9" s="165" t="s">
        <v>517</v>
      </c>
      <c r="AN9" s="165" t="s">
        <v>518</v>
      </c>
      <c r="AO9" s="88" t="s">
        <v>519</v>
      </c>
      <c r="AP9" s="87" t="s">
        <v>520</v>
      </c>
      <c r="AQ9" s="87" t="s">
        <v>521</v>
      </c>
      <c r="AR9" s="88" t="s">
        <v>522</v>
      </c>
      <c r="AS9" s="45" t="str">
        <f>AS2</f>
        <v>III</v>
      </c>
      <c r="AT9" s="92" t="s">
        <v>524</v>
      </c>
      <c r="AU9" s="92" t="s">
        <v>525</v>
      </c>
      <c r="AV9" s="92" t="s">
        <v>526</v>
      </c>
      <c r="AW9" s="92" t="s">
        <v>527</v>
      </c>
      <c r="AX9" s="92" t="s">
        <v>524</v>
      </c>
      <c r="AY9" s="92" t="s">
        <v>525</v>
      </c>
      <c r="AZ9" s="92" t="s">
        <v>526</v>
      </c>
      <c r="BA9" s="92" t="s">
        <v>527</v>
      </c>
      <c r="BB9" s="92" t="s">
        <v>524</v>
      </c>
      <c r="BC9" s="92" t="s">
        <v>525</v>
      </c>
      <c r="BD9" s="92" t="s">
        <v>526</v>
      </c>
      <c r="BE9" s="92" t="s">
        <v>527</v>
      </c>
      <c r="BF9" s="92" t="s">
        <v>524</v>
      </c>
      <c r="BG9" s="92" t="s">
        <v>525</v>
      </c>
      <c r="BH9" s="92" t="s">
        <v>526</v>
      </c>
      <c r="BI9" s="92" t="s">
        <v>527</v>
      </c>
      <c r="BJ9" s="92" t="s">
        <v>524</v>
      </c>
      <c r="BK9" s="92" t="s">
        <v>525</v>
      </c>
      <c r="BL9" s="92" t="s">
        <v>526</v>
      </c>
      <c r="BM9" s="92" t="s">
        <v>527</v>
      </c>
      <c r="BN9" s="92" t="s">
        <v>525</v>
      </c>
      <c r="BO9" s="92" t="s">
        <v>526</v>
      </c>
      <c r="BP9" s="92" t="s">
        <v>527</v>
      </c>
      <c r="BQ9" s="92" t="s">
        <v>525</v>
      </c>
      <c r="BR9" s="92" t="s">
        <v>526</v>
      </c>
      <c r="BS9" s="92" t="s">
        <v>527</v>
      </c>
      <c r="BT9" s="92" t="s">
        <v>525</v>
      </c>
      <c r="BU9" s="92" t="s">
        <v>526</v>
      </c>
      <c r="BV9" s="92" t="s">
        <v>527</v>
      </c>
      <c r="BW9" s="92" t="s">
        <v>525</v>
      </c>
      <c r="BX9" s="92" t="s">
        <v>526</v>
      </c>
      <c r="BY9" s="92" t="s">
        <v>527</v>
      </c>
      <c r="BZ9" s="92" t="s">
        <v>525</v>
      </c>
      <c r="CA9" s="92" t="s">
        <v>526</v>
      </c>
      <c r="CB9" s="92" t="s">
        <v>527</v>
      </c>
      <c r="CC9" s="45" t="str">
        <f>CC2</f>
        <v>IV</v>
      </c>
      <c r="CD9" s="101" t="s">
        <v>529</v>
      </c>
      <c r="CE9" s="102" t="s">
        <v>530</v>
      </c>
      <c r="CF9" s="103" t="s">
        <v>531</v>
      </c>
      <c r="CG9" s="104" t="s">
        <v>532</v>
      </c>
      <c r="CH9" s="104" t="s">
        <v>533</v>
      </c>
      <c r="CI9" s="104" t="s">
        <v>534</v>
      </c>
      <c r="CJ9" s="108" t="s">
        <v>32</v>
      </c>
      <c r="CK9" s="101" t="s">
        <v>535</v>
      </c>
      <c r="CL9" s="102" t="s">
        <v>536</v>
      </c>
      <c r="CM9" s="103" t="s">
        <v>537</v>
      </c>
      <c r="CN9" s="104" t="s">
        <v>538</v>
      </c>
      <c r="CO9" s="104" t="s">
        <v>539</v>
      </c>
      <c r="CP9" s="104" t="s">
        <v>540</v>
      </c>
      <c r="CQ9" s="45" t="s">
        <v>541</v>
      </c>
      <c r="CR9" s="240" t="s">
        <v>542</v>
      </c>
      <c r="CS9" s="240" t="s">
        <v>543</v>
      </c>
      <c r="CT9" s="240" t="s">
        <v>544</v>
      </c>
      <c r="CU9" s="45" t="str">
        <f>CU2</f>
        <v>VI</v>
      </c>
      <c r="CV9" s="281" t="s">
        <v>546</v>
      </c>
      <c r="CW9" s="281" t="s">
        <v>547</v>
      </c>
      <c r="CX9" s="281" t="s">
        <v>548</v>
      </c>
      <c r="CY9" s="281" t="s">
        <v>549</v>
      </c>
      <c r="CZ9" s="281" t="s">
        <v>550</v>
      </c>
      <c r="DA9" s="45" t="str">
        <f>DA2</f>
        <v>VII</v>
      </c>
      <c r="DB9" s="327" t="s">
        <v>552</v>
      </c>
      <c r="DC9" s="327" t="s">
        <v>553</v>
      </c>
      <c r="DD9" s="45" t="str">
        <f>DD2</f>
        <v>VIII</v>
      </c>
      <c r="DE9" s="87" t="s">
        <v>555</v>
      </c>
      <c r="DF9" s="87" t="s">
        <v>556</v>
      </c>
      <c r="DG9" s="88" t="s">
        <v>546</v>
      </c>
      <c r="DH9" s="87" t="s">
        <v>505</v>
      </c>
      <c r="DI9" s="87" t="s">
        <v>506</v>
      </c>
      <c r="DJ9" s="88" t="s">
        <v>519</v>
      </c>
      <c r="DK9" s="87" t="s">
        <v>520</v>
      </c>
      <c r="DL9" s="87" t="s">
        <v>521</v>
      </c>
      <c r="DM9" s="88" t="s">
        <v>522</v>
      </c>
      <c r="DN9" s="361" t="s">
        <v>557</v>
      </c>
      <c r="DO9" s="361" t="s">
        <v>558</v>
      </c>
      <c r="DP9" s="361" t="s">
        <v>559</v>
      </c>
      <c r="DQ9" s="45" t="str">
        <f>DQ2</f>
        <v>IX</v>
      </c>
      <c r="DR9" s="441" t="s">
        <v>561</v>
      </c>
      <c r="DS9" s="441" t="s">
        <v>562</v>
      </c>
      <c r="DT9" s="441" t="s">
        <v>563</v>
      </c>
      <c r="DU9" s="5" t="s">
        <v>564</v>
      </c>
      <c r="DV9" s="452" t="s">
        <v>565</v>
      </c>
      <c r="DW9" s="452" t="s">
        <v>566</v>
      </c>
      <c r="DX9" s="452" t="s">
        <v>567</v>
      </c>
      <c r="DY9" s="452" t="s">
        <v>568</v>
      </c>
      <c r="DZ9" s="5" t="s">
        <v>569</v>
      </c>
      <c r="EA9" s="5" t="s">
        <v>570</v>
      </c>
      <c r="EB9" s="5" t="s">
        <v>571</v>
      </c>
      <c r="EC9" s="469" t="s">
        <v>572</v>
      </c>
      <c r="ED9" s="469" t="s">
        <v>573</v>
      </c>
      <c r="EE9" s="504" t="s">
        <v>574</v>
      </c>
      <c r="EF9" s="516" t="s">
        <v>575</v>
      </c>
      <c r="EG9" s="516" t="s">
        <v>576</v>
      </c>
      <c r="EH9" s="516" t="s">
        <v>577</v>
      </c>
      <c r="EI9" s="516" t="s">
        <v>578</v>
      </c>
      <c r="EJ9" s="517" t="s">
        <v>579</v>
      </c>
      <c r="EK9" s="518" t="s">
        <v>580</v>
      </c>
      <c r="EL9" s="9" t="s">
        <v>581</v>
      </c>
      <c r="EM9" s="169" t="s">
        <v>32</v>
      </c>
      <c r="EN9" s="169" t="s">
        <v>32</v>
      </c>
      <c r="EO9" s="170" t="s">
        <v>529</v>
      </c>
      <c r="EP9" s="171" t="s">
        <v>582</v>
      </c>
      <c r="EQ9" s="172" t="s">
        <v>583</v>
      </c>
      <c r="ER9" s="173" t="s">
        <v>584</v>
      </c>
      <c r="ES9" s="173" t="s">
        <v>585</v>
      </c>
      <c r="ET9" s="541" t="s">
        <v>586</v>
      </c>
      <c r="EU9" s="169" t="s">
        <v>32</v>
      </c>
      <c r="EV9" s="170" t="s">
        <v>529</v>
      </c>
      <c r="EW9" s="171" t="s">
        <v>582</v>
      </c>
      <c r="EX9" s="172" t="s">
        <v>583</v>
      </c>
      <c r="EY9" s="173" t="s">
        <v>584</v>
      </c>
      <c r="EZ9" s="173" t="s">
        <v>585</v>
      </c>
      <c r="FA9" s="541" t="s">
        <v>586</v>
      </c>
      <c r="FB9" s="169" t="s">
        <v>32</v>
      </c>
      <c r="FC9" s="170" t="s">
        <v>529</v>
      </c>
      <c r="FD9" s="171" t="s">
        <v>582</v>
      </c>
      <c r="FE9" s="172" t="s">
        <v>583</v>
      </c>
      <c r="FF9" s="173" t="s">
        <v>584</v>
      </c>
      <c r="FG9" s="173" t="s">
        <v>585</v>
      </c>
      <c r="FH9" s="541" t="s">
        <v>586</v>
      </c>
      <c r="FI9" s="169" t="s">
        <v>32</v>
      </c>
      <c r="FJ9" s="169" t="s">
        <v>32</v>
      </c>
      <c r="FK9" s="170" t="s">
        <v>529</v>
      </c>
      <c r="FL9" s="171" t="s">
        <v>582</v>
      </c>
      <c r="FM9" s="172" t="s">
        <v>583</v>
      </c>
      <c r="FN9" s="173" t="s">
        <v>584</v>
      </c>
      <c r="FO9" s="173" t="s">
        <v>585</v>
      </c>
      <c r="FP9" s="541" t="s">
        <v>586</v>
      </c>
      <c r="FQ9" s="169" t="s">
        <v>32</v>
      </c>
      <c r="FR9" s="170" t="s">
        <v>529</v>
      </c>
      <c r="FS9" s="171" t="s">
        <v>582</v>
      </c>
      <c r="FT9" s="172" t="s">
        <v>583</v>
      </c>
      <c r="FU9" s="173" t="s">
        <v>584</v>
      </c>
      <c r="FV9" s="173" t="s">
        <v>585</v>
      </c>
      <c r="FW9" s="541" t="s">
        <v>586</v>
      </c>
      <c r="FX9" s="169" t="s">
        <v>32</v>
      </c>
      <c r="FY9" s="170" t="s">
        <v>529</v>
      </c>
      <c r="FZ9" s="171" t="s">
        <v>582</v>
      </c>
      <c r="GA9" s="172" t="s">
        <v>583</v>
      </c>
      <c r="GB9" s="173" t="s">
        <v>584</v>
      </c>
      <c r="GC9" s="173" t="s">
        <v>585</v>
      </c>
      <c r="GD9" s="541" t="s">
        <v>586</v>
      </c>
    </row>
    <row r="10" spans="1:186" s="9" customFormat="1" hidden="1" x14ac:dyDescent="0.25">
      <c r="A10" s="6" t="s">
        <v>52</v>
      </c>
      <c r="B10" s="1" t="s">
        <v>84</v>
      </c>
      <c r="C10" s="1">
        <v>10.399999999999999</v>
      </c>
      <c r="D10" s="2">
        <v>133800</v>
      </c>
      <c r="E10" s="320">
        <v>7.6933482810164433E-2</v>
      </c>
      <c r="F10" s="26">
        <f>IF(AND(E10&gt;=$E$3-'Selectie Benchmark Regio'!$D$7*'RMC info'!$E$7,E10&lt;=$E$3+'Selectie Benchmark Regio'!$D$7*'RMC info'!$E$7),1,0)</f>
        <v>1</v>
      </c>
      <c r="G10" s="34">
        <v>4.9095946529391123E-2</v>
      </c>
      <c r="H10" s="26">
        <f>IF(AND(G10&gt;=$G$3-'Selectie Benchmark Regio'!$D$8*'RMC info'!$G$7,G10&lt;=$G$3+'Selectie Benchmark Regio'!$D$8*'RMC info'!$G$7),1,0)</f>
        <v>1</v>
      </c>
      <c r="I10" s="7">
        <v>0.19276579234412633</v>
      </c>
      <c r="J10" s="26">
        <f>IF(AND(I10&gt;=$I$3-'Selectie Benchmark Regio'!$D$9*'RMC info'!$I$7,I10&lt;=$I$3+'Selectie Benchmark Regio'!$D$9*'RMC info'!$I$7),1,0)</f>
        <v>1</v>
      </c>
      <c r="K10" s="8">
        <v>9</v>
      </c>
      <c r="L10" s="26">
        <f>IF(AND(K10&gt;=$K$3-'Selectie Benchmark Regio'!$D$10*'RMC info'!$L$7,K10&lt;=$K$3+'Selectie Benchmark Regio'!$D$10*'RMC info'!$L$7),1,0)</f>
        <v>1</v>
      </c>
      <c r="M10" s="9" t="s">
        <v>220</v>
      </c>
      <c r="N10" s="29">
        <f>IF(A10=$A$3,0,IF(F10=1,1,0))</f>
        <v>1</v>
      </c>
      <c r="O10" s="29">
        <f>IF(AND(N10=1,H10=1),1,0)</f>
        <v>1</v>
      </c>
      <c r="P10" s="29">
        <f>IF(AND(O10=1,J10=1),1,0)</f>
        <v>1</v>
      </c>
      <c r="Q10" s="29">
        <f>IF(AND(P10=1,L10=1),1,0)</f>
        <v>1</v>
      </c>
      <c r="R10" s="45"/>
      <c r="S10" s="81">
        <v>7.5090000000000003</v>
      </c>
      <c r="T10" s="73">
        <v>-27.698</v>
      </c>
      <c r="U10" s="76">
        <v>0.56599999999999995</v>
      </c>
      <c r="V10" s="76">
        <v>9.5000000000000001E-2</v>
      </c>
      <c r="W10" s="45"/>
      <c r="X10" s="86">
        <v>24013</v>
      </c>
      <c r="Y10" s="86">
        <v>477</v>
      </c>
      <c r="Z10" s="84">
        <f>Y10/X10</f>
        <v>1.9864240203223252E-2</v>
      </c>
      <c r="AA10" s="86">
        <v>8604</v>
      </c>
      <c r="AB10" s="86">
        <v>379</v>
      </c>
      <c r="AC10" s="86">
        <v>171</v>
      </c>
      <c r="AD10" s="86">
        <v>1274</v>
      </c>
      <c r="AE10" s="86">
        <v>46</v>
      </c>
      <c r="AF10" s="372">
        <f>IFERROR(AE10/AC10,"")</f>
        <v>0.26900584795321636</v>
      </c>
      <c r="AG10" s="86">
        <v>123</v>
      </c>
      <c r="AH10" s="372">
        <f>IFERROR(AG10/AD10,"")</f>
        <v>9.6546310832025112E-2</v>
      </c>
      <c r="AI10" s="86">
        <f t="shared" ref="AI10:AI49" si="206">AA10-AC10-AD10</f>
        <v>7159</v>
      </c>
      <c r="AJ10" s="86">
        <f t="shared" ref="AJ10:AJ49" si="207">(AB10-AE10-AG10)</f>
        <v>210</v>
      </c>
      <c r="AK10" s="372">
        <f>IFERROR(AJ10/AI10,"")</f>
        <v>2.9333705824835871E-2</v>
      </c>
      <c r="AL10" s="366">
        <f t="shared" ref="AL10:AL49" si="208">AE10/X10</f>
        <v>1.915629034273102E-3</v>
      </c>
      <c r="AM10" s="366">
        <f t="shared" ref="AM10:AM49" si="209">AG10/X10</f>
        <v>5.1222254612085117E-3</v>
      </c>
      <c r="AN10" s="366">
        <f t="shared" ref="AN10:AN49" si="210">(AB10-AE10-AG10)/X10</f>
        <v>8.7452629825511188E-3</v>
      </c>
      <c r="AO10" s="85">
        <f t="shared" ref="AO10:AO49" si="211">AB10/X10</f>
        <v>1.5783117478032731E-2</v>
      </c>
      <c r="AP10" s="86">
        <f t="shared" ref="AP10:AP49" si="212">X10-AA10</f>
        <v>15409</v>
      </c>
      <c r="AQ10" s="86">
        <f t="shared" ref="AQ10:AQ49" si="213">Y10-AB10</f>
        <v>98</v>
      </c>
      <c r="AR10" s="85">
        <f t="shared" ref="AR10:AR49" si="214">AQ10/X10</f>
        <v>4.0811227251905217E-3</v>
      </c>
      <c r="AS10" s="45"/>
      <c r="AT10" s="642">
        <v>381</v>
      </c>
      <c r="AU10" s="642">
        <v>115</v>
      </c>
      <c r="AV10" s="642">
        <v>115</v>
      </c>
      <c r="AW10" s="642">
        <f t="shared" ref="AW10:AW49" si="215">AT10-AU10-AV10</f>
        <v>151</v>
      </c>
      <c r="AX10" s="642">
        <v>396</v>
      </c>
      <c r="AY10" s="642">
        <v>138</v>
      </c>
      <c r="AZ10" s="642">
        <v>109</v>
      </c>
      <c r="BA10" s="642">
        <f t="shared" ref="BA10:BA49" si="216">AX10-AY10-AZ10</f>
        <v>149</v>
      </c>
      <c r="BB10" s="642">
        <v>315</v>
      </c>
      <c r="BC10" s="642">
        <v>115</v>
      </c>
      <c r="BD10" s="642">
        <v>81</v>
      </c>
      <c r="BE10" s="642">
        <f t="shared" ref="BE10:BE49" si="217">BB10-BC10-BD10</f>
        <v>119</v>
      </c>
      <c r="BF10" s="642">
        <v>370</v>
      </c>
      <c r="BG10" s="642">
        <v>145</v>
      </c>
      <c r="BH10" s="642">
        <v>85</v>
      </c>
      <c r="BI10" s="642">
        <f t="shared" ref="BI10:BI49" si="218">BF10-BG10-BH10</f>
        <v>140</v>
      </c>
      <c r="BJ10" s="642">
        <v>445</v>
      </c>
      <c r="BK10" s="642">
        <v>170</v>
      </c>
      <c r="BL10" s="642">
        <v>120</v>
      </c>
      <c r="BM10" s="642">
        <f t="shared" ref="BM10:BM49" si="219">BJ10-BK10-BL10</f>
        <v>155</v>
      </c>
      <c r="BN10" s="125">
        <f>AU10/$AT10</f>
        <v>0.30183727034120733</v>
      </c>
      <c r="BO10" s="124">
        <f>AV10/$AT10</f>
        <v>0.30183727034120733</v>
      </c>
      <c r="BP10" s="126">
        <f>AW10/$AT10</f>
        <v>0.39632545931758528</v>
      </c>
      <c r="BQ10" s="125">
        <f>AY10/$AX10</f>
        <v>0.34848484848484851</v>
      </c>
      <c r="BR10" s="124">
        <f>AZ10/$AX10</f>
        <v>0.27525252525252525</v>
      </c>
      <c r="BS10" s="126">
        <f>BA10/$AX10</f>
        <v>0.37626262626262624</v>
      </c>
      <c r="BT10" s="125">
        <f>BC10/$BB10</f>
        <v>0.36507936507936506</v>
      </c>
      <c r="BU10" s="124">
        <f>BD10/$BB10</f>
        <v>0.25714285714285712</v>
      </c>
      <c r="BV10" s="126">
        <f>BE10/$BB10</f>
        <v>0.37777777777777777</v>
      </c>
      <c r="BW10" s="125">
        <f>BG10/$BF10</f>
        <v>0.39189189189189189</v>
      </c>
      <c r="BX10" s="124">
        <f>BH10/$BF10</f>
        <v>0.22972972972972974</v>
      </c>
      <c r="BY10" s="126">
        <f>BI10/$BF10</f>
        <v>0.3783783783783784</v>
      </c>
      <c r="BZ10" s="125">
        <f>BK10/$BJ10</f>
        <v>0.38202247191011235</v>
      </c>
      <c r="CA10" s="124">
        <f t="shared" ref="CA10:CB10" si="220">BL10/$BJ10</f>
        <v>0.2696629213483146</v>
      </c>
      <c r="CB10" s="126">
        <f t="shared" si="220"/>
        <v>0.34831460674157305</v>
      </c>
      <c r="CC10" s="45"/>
      <c r="CD10" s="105">
        <v>25400</v>
      </c>
      <c r="CE10" s="106">
        <v>14200</v>
      </c>
      <c r="CF10" s="107">
        <v>2700</v>
      </c>
      <c r="CG10" s="107">
        <v>1300</v>
      </c>
      <c r="CH10" s="107">
        <v>0</v>
      </c>
      <c r="CI10" s="107">
        <v>1400</v>
      </c>
      <c r="CJ10" s="109">
        <f>SUM(CD10:CF10)</f>
        <v>42300</v>
      </c>
      <c r="CK10" s="94">
        <f>CD10/$CJ10</f>
        <v>0.60047281323877066</v>
      </c>
      <c r="CL10" s="93">
        <f t="shared" ref="CL10:CP10" si="221">CE10/$CJ10</f>
        <v>0.33569739952718675</v>
      </c>
      <c r="CM10" s="95">
        <f t="shared" si="221"/>
        <v>6.3829787234042548E-2</v>
      </c>
      <c r="CN10" s="95">
        <f t="shared" si="221"/>
        <v>3.0732860520094562E-2</v>
      </c>
      <c r="CO10" s="95">
        <f t="shared" si="221"/>
        <v>0</v>
      </c>
      <c r="CP10" s="95">
        <f t="shared" si="221"/>
        <v>3.309692671394799E-2</v>
      </c>
      <c r="CQ10" s="45"/>
      <c r="CR10" s="244">
        <v>16715.23</v>
      </c>
      <c r="CS10" s="245">
        <v>25321</v>
      </c>
      <c r="CT10" s="246">
        <f>CR10/CS10</f>
        <v>0.66013309111014573</v>
      </c>
      <c r="CU10" s="45"/>
      <c r="CV10" s="300">
        <v>1.8013319425499479E-2</v>
      </c>
      <c r="CW10" s="300">
        <v>1.4492753623188406E-2</v>
      </c>
      <c r="CX10" s="300">
        <v>1.2013729977116704E-2</v>
      </c>
      <c r="CY10" s="300">
        <v>1.4721736867541545E-2</v>
      </c>
      <c r="CZ10" s="300">
        <v>1.3958600476277706E-2</v>
      </c>
      <c r="DA10" s="45"/>
      <c r="DB10" s="328">
        <v>0.10900473933649289</v>
      </c>
      <c r="DC10" s="328">
        <v>0.14316702819956617</v>
      </c>
      <c r="DD10" s="45"/>
      <c r="DE10" s="86">
        <v>24926</v>
      </c>
      <c r="DF10" s="86">
        <v>449</v>
      </c>
      <c r="DG10" s="84">
        <f>DF10/DE10</f>
        <v>1.8013319425499479E-2</v>
      </c>
      <c r="DH10" s="86">
        <v>9160</v>
      </c>
      <c r="DI10" s="86">
        <v>371</v>
      </c>
      <c r="DJ10" s="85">
        <f>DI10/DE10</f>
        <v>1.488405680815213E-2</v>
      </c>
      <c r="DK10" s="86">
        <v>15621</v>
      </c>
      <c r="DL10" s="86">
        <f>DF10-DI10</f>
        <v>78</v>
      </c>
      <c r="DM10" s="85">
        <f>DL10/DE10</f>
        <v>3.129262617347348E-3</v>
      </c>
      <c r="DN10" s="362">
        <v>6.8510889769626757E-2</v>
      </c>
      <c r="DO10" s="362">
        <v>6.0872665958896205E-2</v>
      </c>
      <c r="DP10" s="362">
        <v>6.2762865759127637E-2</v>
      </c>
      <c r="DQ10" s="45"/>
      <c r="DR10" s="454">
        <v>0.1875</v>
      </c>
      <c r="DS10" s="454">
        <v>0.25</v>
      </c>
      <c r="DT10" s="454">
        <v>0.5625</v>
      </c>
      <c r="DU10" s="453">
        <v>4.9980270945679337E-3</v>
      </c>
      <c r="DV10" s="455">
        <v>8.8572420979506766E-2</v>
      </c>
      <c r="DW10" s="455">
        <v>0.20597429663077457</v>
      </c>
      <c r="DX10" s="455">
        <v>0.29350468912816952</v>
      </c>
      <c r="DY10" s="455">
        <v>0.41194859326154915</v>
      </c>
      <c r="DZ10" s="453">
        <v>5.6832859726168947E-3</v>
      </c>
      <c r="EA10" s="453">
        <v>6.8295245600210139E-3</v>
      </c>
      <c r="EB10" s="454">
        <v>0.7013513513513514</v>
      </c>
      <c r="EC10" s="246">
        <v>0.54951456310679614</v>
      </c>
      <c r="ED10" s="246">
        <f>1-EC10</f>
        <v>0.45048543689320386</v>
      </c>
      <c r="EE10" s="505">
        <f t="shared" ref="EE10:EE48" si="222">($EE$51/$ED$51)*ED10</f>
        <v>0.41653286876568968</v>
      </c>
      <c r="EF10" s="643">
        <v>341</v>
      </c>
      <c r="EG10" s="643">
        <v>136</v>
      </c>
      <c r="EH10" s="643">
        <v>70</v>
      </c>
      <c r="EI10" s="643">
        <v>547</v>
      </c>
      <c r="EJ10" s="519">
        <v>0.17031630170316303</v>
      </c>
      <c r="EK10" s="520">
        <v>0.28511530398322854</v>
      </c>
      <c r="EL10" s="525">
        <f>E10*$EL$8+$EL$5</f>
        <v>2.1363359491778776E-2</v>
      </c>
      <c r="EM10" s="551">
        <f>EN10+EU10+FB10</f>
        <v>42270</v>
      </c>
      <c r="EN10" s="550">
        <f>EO10+EP10+EQ10</f>
        <v>11390</v>
      </c>
      <c r="EO10" s="542">
        <v>11240</v>
      </c>
      <c r="EP10" s="547">
        <v>90</v>
      </c>
      <c r="EQ10" s="544">
        <v>60</v>
      </c>
      <c r="ER10" s="548">
        <v>0</v>
      </c>
      <c r="ES10" s="548">
        <v>0</v>
      </c>
      <c r="ET10" s="549">
        <f>EQ10-ER10-ES10</f>
        <v>60</v>
      </c>
      <c r="EU10" s="550">
        <f>EV10+EW10+EX10</f>
        <v>18610</v>
      </c>
      <c r="EV10" s="542">
        <v>12720</v>
      </c>
      <c r="EW10" s="547">
        <v>4760</v>
      </c>
      <c r="EX10" s="544">
        <v>1130</v>
      </c>
      <c r="EY10" s="548">
        <v>550</v>
      </c>
      <c r="EZ10" s="548">
        <v>50</v>
      </c>
      <c r="FA10" s="549">
        <f>EX10-EY10-EZ10</f>
        <v>530</v>
      </c>
      <c r="FB10" s="550">
        <f>FC10+FD10+FE10</f>
        <v>12270</v>
      </c>
      <c r="FC10" s="542">
        <v>2430</v>
      </c>
      <c r="FD10" s="547">
        <v>8540</v>
      </c>
      <c r="FE10" s="544">
        <v>1300</v>
      </c>
      <c r="FF10" s="548">
        <v>810</v>
      </c>
      <c r="FG10" s="548">
        <v>30</v>
      </c>
      <c r="FH10" s="549">
        <f>FE10-FF10-FG10</f>
        <v>460</v>
      </c>
      <c r="FI10" s="551">
        <f>FJ10+FQ10+FX10</f>
        <v>42620</v>
      </c>
      <c r="FJ10" s="550">
        <f>FK10+FL10+FM10</f>
        <v>11040</v>
      </c>
      <c r="FK10" s="542">
        <v>10830</v>
      </c>
      <c r="FL10" s="547">
        <v>130</v>
      </c>
      <c r="FM10" s="544">
        <v>80</v>
      </c>
      <c r="FN10" s="548">
        <v>0</v>
      </c>
      <c r="FO10" s="548">
        <v>0</v>
      </c>
      <c r="FP10" s="549">
        <f>FM10-FN10-FO10</f>
        <v>80</v>
      </c>
      <c r="FQ10" s="550">
        <f>FR10+FS10+FT10</f>
        <v>18810</v>
      </c>
      <c r="FR10" s="542">
        <v>12170</v>
      </c>
      <c r="FS10" s="547">
        <v>5360</v>
      </c>
      <c r="FT10" s="544">
        <v>1280</v>
      </c>
      <c r="FU10" s="548">
        <v>570</v>
      </c>
      <c r="FV10" s="548">
        <v>40</v>
      </c>
      <c r="FW10" s="549">
        <f>FT10-FU10-FV10</f>
        <v>670</v>
      </c>
      <c r="FX10" s="550">
        <f>FY10+FZ10+GA10</f>
        <v>12770</v>
      </c>
      <c r="FY10" s="542">
        <v>2510</v>
      </c>
      <c r="FZ10" s="547">
        <v>8900</v>
      </c>
      <c r="GA10" s="544">
        <v>1360</v>
      </c>
      <c r="GB10" s="548">
        <v>730</v>
      </c>
      <c r="GC10" s="548">
        <v>40</v>
      </c>
      <c r="GD10" s="549">
        <f>GA10-GB10-GC10</f>
        <v>590</v>
      </c>
    </row>
    <row r="11" spans="1:186" hidden="1" x14ac:dyDescent="0.25">
      <c r="A11" s="6" t="s">
        <v>96</v>
      </c>
      <c r="B11" s="1" t="s">
        <v>97</v>
      </c>
      <c r="C11" s="1">
        <v>91.300000000000011</v>
      </c>
      <c r="D11" s="2">
        <v>734800</v>
      </c>
      <c r="E11" s="320">
        <v>0.12451224823081108</v>
      </c>
      <c r="F11" s="26">
        <f>IF(AND(E11&gt;=$E$3-'Selectie Benchmark Regio'!$D$7*'RMC info'!$E$7,E11&lt;=$E$3+'Selectie Benchmark Regio'!$D$7*'RMC info'!$E$7),1,0)</f>
        <v>0</v>
      </c>
      <c r="G11" s="34">
        <v>0.76001907831307713</v>
      </c>
      <c r="H11" s="26">
        <f>IF(AND(G11&gt;=$G$3-'Selectie Benchmark Regio'!$D$8*'RMC info'!$G$7,G11&lt;=$G$3+'Selectie Benchmark Regio'!$D$8*'RMC info'!$G$7),1,0)</f>
        <v>0</v>
      </c>
      <c r="I11" s="7">
        <v>0.61262692204206082</v>
      </c>
      <c r="J11" s="26">
        <f>IF(AND(I11&gt;=$I$3-'Selectie Benchmark Regio'!$D$9*'RMC info'!$I$7,I11&lt;=$I$3+'Selectie Benchmark Regio'!$D$9*'RMC info'!$I$7),1,0)</f>
        <v>1</v>
      </c>
      <c r="K11" s="8">
        <v>14</v>
      </c>
      <c r="L11" s="26">
        <f>IF(AND(K11&gt;=$K$3-'Selectie Benchmark Regio'!$D$10*'RMC info'!$L$7,K11&lt;=$K$3+'Selectie Benchmark Regio'!$D$10*'RMC info'!$L$7),1,0)</f>
        <v>1</v>
      </c>
      <c r="M11" s="9" t="s">
        <v>170</v>
      </c>
      <c r="N11" s="29">
        <f t="shared" ref="N11:N49" si="223">IF(A11=$A$3,0,IF(F11=1,1,0))</f>
        <v>0</v>
      </c>
      <c r="O11" s="29">
        <f t="shared" ref="O11:O49" si="224">IF(AND(N11=1,H11=1),1,0)</f>
        <v>0</v>
      </c>
      <c r="P11" s="29">
        <f t="shared" ref="P11:P49" si="225">IF(AND(O11=1,J11=1),1,0)</f>
        <v>0</v>
      </c>
      <c r="Q11" s="29">
        <f t="shared" ref="Q11:Q49" si="226">IF(AND(P11=1,L11=1),1,0)</f>
        <v>0</v>
      </c>
      <c r="S11" s="81">
        <v>8.4169999999999998</v>
      </c>
      <c r="T11" s="73">
        <v>16.43</v>
      </c>
      <c r="U11" s="76">
        <v>0.41799999999999998</v>
      </c>
      <c r="V11" s="76">
        <v>0.06</v>
      </c>
      <c r="X11" s="86">
        <v>103952</v>
      </c>
      <c r="Y11" s="86">
        <v>2890</v>
      </c>
      <c r="Z11" s="84">
        <f t="shared" ref="Z11:Z49" si="227">Y11/X11</f>
        <v>2.7801292904417425E-2</v>
      </c>
      <c r="AA11" s="86">
        <v>26384</v>
      </c>
      <c r="AB11" s="86">
        <v>2268</v>
      </c>
      <c r="AC11" s="86">
        <v>1028</v>
      </c>
      <c r="AD11" s="86">
        <v>5474</v>
      </c>
      <c r="AE11" s="86">
        <v>288</v>
      </c>
      <c r="AF11" s="372">
        <f t="shared" ref="AF11:AF53" si="228">IFERROR(AE11/AC11,"")</f>
        <v>0.28015564202334631</v>
      </c>
      <c r="AG11" s="86">
        <v>711</v>
      </c>
      <c r="AH11" s="372">
        <f t="shared" ref="AH11:AH53" si="229">IFERROR(AG11/AD11,"")</f>
        <v>0.12988673730361711</v>
      </c>
      <c r="AI11" s="86">
        <f t="shared" si="206"/>
        <v>19882</v>
      </c>
      <c r="AJ11" s="86">
        <f t="shared" si="207"/>
        <v>1269</v>
      </c>
      <c r="AK11" s="372">
        <f t="shared" ref="AK11:AK53" si="230">IFERROR(AJ11/AI11,"")</f>
        <v>6.3826576803138524E-2</v>
      </c>
      <c r="AL11" s="366">
        <f t="shared" si="208"/>
        <v>2.7705094659073418E-3</v>
      </c>
      <c r="AM11" s="366">
        <f t="shared" si="209"/>
        <v>6.8396952439587506E-3</v>
      </c>
      <c r="AN11" s="366">
        <f t="shared" si="210"/>
        <v>1.2207557334154224E-2</v>
      </c>
      <c r="AO11" s="85">
        <f t="shared" si="211"/>
        <v>2.1817762044020316E-2</v>
      </c>
      <c r="AP11" s="86">
        <f t="shared" si="212"/>
        <v>77568</v>
      </c>
      <c r="AQ11" s="86">
        <f t="shared" si="213"/>
        <v>622</v>
      </c>
      <c r="AR11" s="85">
        <f t="shared" si="214"/>
        <v>5.9835308603971068E-3</v>
      </c>
      <c r="AT11" s="642">
        <v>2422</v>
      </c>
      <c r="AU11" s="642">
        <v>738</v>
      </c>
      <c r="AV11" s="642">
        <v>670</v>
      </c>
      <c r="AW11" s="642">
        <f t="shared" si="215"/>
        <v>1014</v>
      </c>
      <c r="AX11" s="642">
        <v>2578</v>
      </c>
      <c r="AY11" s="642">
        <v>694</v>
      </c>
      <c r="AZ11" s="642">
        <v>710</v>
      </c>
      <c r="BA11" s="642">
        <f t="shared" si="216"/>
        <v>1174</v>
      </c>
      <c r="BB11" s="642">
        <v>1974</v>
      </c>
      <c r="BC11" s="642">
        <v>585</v>
      </c>
      <c r="BD11" s="642">
        <v>526</v>
      </c>
      <c r="BE11" s="642">
        <f t="shared" si="217"/>
        <v>863</v>
      </c>
      <c r="BF11" s="642">
        <v>2159</v>
      </c>
      <c r="BG11" s="642">
        <v>648</v>
      </c>
      <c r="BH11" s="642">
        <v>492</v>
      </c>
      <c r="BI11" s="642">
        <f t="shared" si="218"/>
        <v>1019</v>
      </c>
      <c r="BJ11" s="642">
        <v>2821</v>
      </c>
      <c r="BK11" s="642">
        <v>900</v>
      </c>
      <c r="BL11" s="642">
        <v>652</v>
      </c>
      <c r="BM11" s="642">
        <f t="shared" si="219"/>
        <v>1269</v>
      </c>
      <c r="BN11" s="125">
        <f t="shared" ref="BN11:BN49" si="231">AU11/$AT11</f>
        <v>0.30470685383980184</v>
      </c>
      <c r="BO11" s="124">
        <f t="shared" ref="BO11:BO49" si="232">AV11/$AT11</f>
        <v>0.27663088356729976</v>
      </c>
      <c r="BP11" s="126">
        <f t="shared" ref="BP11:BP49" si="233">AW11/$AT11</f>
        <v>0.4186622625928984</v>
      </c>
      <c r="BQ11" s="125">
        <f t="shared" ref="BQ11:BQ49" si="234">AY11/$AX11</f>
        <v>0.26920093095422809</v>
      </c>
      <c r="BR11" s="124">
        <f t="shared" ref="BR11:BR49" si="235">AZ11/$AX11</f>
        <v>0.27540729247478668</v>
      </c>
      <c r="BS11" s="126">
        <f t="shared" ref="BS11:BS49" si="236">BA11/$AX11</f>
        <v>0.45539177657098528</v>
      </c>
      <c r="BT11" s="125">
        <f t="shared" ref="BT11:BT49" si="237">BC11/$BB11</f>
        <v>0.29635258358662614</v>
      </c>
      <c r="BU11" s="124">
        <f t="shared" ref="BU11:BU49" si="238">BD11/$BB11</f>
        <v>0.26646403242147926</v>
      </c>
      <c r="BV11" s="126">
        <f t="shared" ref="BV11:BV49" si="239">BE11/$BB11</f>
        <v>0.4371833839918946</v>
      </c>
      <c r="BW11" s="125">
        <f t="shared" ref="BW11:BW49" si="240">BG11/$BF11</f>
        <v>0.3001389532190829</v>
      </c>
      <c r="BX11" s="124">
        <f t="shared" ref="BX11:BX49" si="241">BH11/$BF11</f>
        <v>0.22788327929597035</v>
      </c>
      <c r="BY11" s="126">
        <f t="shared" ref="BY11:BY49" si="242">BI11/$BF11</f>
        <v>0.47197776748494674</v>
      </c>
      <c r="BZ11" s="125">
        <f t="shared" ref="BZ11:BZ49" si="243">BK11/$BJ11</f>
        <v>0.31903580290677064</v>
      </c>
      <c r="CA11" s="124">
        <f t="shared" ref="CA11:CA49" si="244">BL11/$BJ11</f>
        <v>0.23112371499468273</v>
      </c>
      <c r="CB11" s="126">
        <f t="shared" ref="CB11:CB49" si="245">BM11/$BJ11</f>
        <v>0.4498404820985466</v>
      </c>
      <c r="CD11" s="105">
        <v>147600</v>
      </c>
      <c r="CE11" s="106">
        <v>84600</v>
      </c>
      <c r="CF11" s="107">
        <v>29300</v>
      </c>
      <c r="CG11" s="107">
        <v>5400</v>
      </c>
      <c r="CH11" s="107">
        <v>300</v>
      </c>
      <c r="CI11" s="107">
        <v>23600</v>
      </c>
      <c r="CJ11" s="109">
        <f t="shared" ref="CJ11:CJ49" si="246">SUM(CD11:CF11)</f>
        <v>261500</v>
      </c>
      <c r="CK11" s="94">
        <f t="shared" ref="CK11:CK49" si="247">CD11/$CJ11</f>
        <v>0.56443594646271511</v>
      </c>
      <c r="CL11" s="93">
        <f t="shared" ref="CL11:CL49" si="248">CE11/$CJ11</f>
        <v>0.32351816443594644</v>
      </c>
      <c r="CM11" s="95">
        <f t="shared" ref="CM11:CM49" si="249">CF11/$CJ11</f>
        <v>0.11204588910133843</v>
      </c>
      <c r="CN11" s="95">
        <f t="shared" ref="CN11:CN49" si="250">CG11/$CJ11</f>
        <v>2.0650095602294454E-2</v>
      </c>
      <c r="CO11" s="95">
        <f t="shared" ref="CO11:CO49" si="251">CH11/$CJ11</f>
        <v>1.1472275334608031E-3</v>
      </c>
      <c r="CP11" s="95">
        <f t="shared" ref="CP11:CP49" si="252">CI11/$CJ11</f>
        <v>9.0248565965583172E-2</v>
      </c>
      <c r="CR11" s="244">
        <v>151939.04000000004</v>
      </c>
      <c r="CS11" s="245">
        <v>140499</v>
      </c>
      <c r="CT11" s="246">
        <f t="shared" ref="CT11:CT49" si="253">CR11/CS11</f>
        <v>1.0814243517747459</v>
      </c>
      <c r="CV11" s="300">
        <v>2.6878407205498934E-2</v>
      </c>
      <c r="CW11" s="300">
        <v>2.0474546696001822E-2</v>
      </c>
      <c r="CX11" s="300">
        <v>1.8668255454364912E-2</v>
      </c>
      <c r="CY11" s="300">
        <v>2.429210836277974E-2</v>
      </c>
      <c r="CZ11" s="300">
        <v>2.2833116503572979E-2</v>
      </c>
      <c r="DB11" s="328">
        <v>0.23707830393067161</v>
      </c>
      <c r="DC11" s="328">
        <v>0.25173720783322806</v>
      </c>
      <c r="DE11" s="86">
        <v>105475</v>
      </c>
      <c r="DF11" s="86">
        <v>2835</v>
      </c>
      <c r="DG11" s="84">
        <f t="shared" ref="DG11:DG49" si="254">DF11/DE11</f>
        <v>2.6878407205498934E-2</v>
      </c>
      <c r="DH11" s="86">
        <v>28172</v>
      </c>
      <c r="DI11" s="86">
        <v>2257</v>
      </c>
      <c r="DJ11" s="85">
        <f t="shared" ref="DJ11:DJ49" si="255">DI11/DE11</f>
        <v>2.1398435648257882E-2</v>
      </c>
      <c r="DK11" s="86">
        <v>76291</v>
      </c>
      <c r="DL11" s="86">
        <f t="shared" ref="DL11:DL49" si="256">DF11-DI11</f>
        <v>578</v>
      </c>
      <c r="DM11" s="85">
        <f t="shared" ref="DM11:DM49" si="257">DL11/DE11</f>
        <v>5.4799715572410521E-3</v>
      </c>
      <c r="DN11" s="362">
        <v>8.2018582817604102E-2</v>
      </c>
      <c r="DO11" s="362">
        <v>6.5443854667769613E-2</v>
      </c>
      <c r="DP11" s="362">
        <v>7.4233727846484923E-2</v>
      </c>
      <c r="DR11" s="454">
        <v>0.25531914893617019</v>
      </c>
      <c r="DS11" s="454">
        <v>0.40425531914893614</v>
      </c>
      <c r="DT11" s="454">
        <v>0.34042553191489361</v>
      </c>
      <c r="DU11" s="453">
        <v>3.1887114592748819E-3</v>
      </c>
      <c r="DV11" s="455">
        <v>6.6006385612823348E-2</v>
      </c>
      <c r="DW11" s="455">
        <v>0.10829478073890662</v>
      </c>
      <c r="DX11" s="455">
        <v>0.24174105688408157</v>
      </c>
      <c r="DY11" s="455">
        <v>0.58395777676418847</v>
      </c>
      <c r="DZ11" s="453">
        <v>1.2362940613731695E-2</v>
      </c>
      <c r="EA11" s="453">
        <v>1.1034958403379456E-2</v>
      </c>
      <c r="EB11" s="454">
        <v>0.52475496355868312</v>
      </c>
      <c r="EC11" s="246">
        <v>0.60242941562705188</v>
      </c>
      <c r="ED11" s="246">
        <f t="shared" ref="ED11:ED51" si="258">1-EC11</f>
        <v>0.39757058437294812</v>
      </c>
      <c r="EE11" s="505">
        <f t="shared" si="222"/>
        <v>0.36760614768768801</v>
      </c>
      <c r="EF11" s="643">
        <v>2511</v>
      </c>
      <c r="EG11" s="643">
        <v>379</v>
      </c>
      <c r="EH11" s="643">
        <v>825</v>
      </c>
      <c r="EI11" s="643">
        <v>3715</v>
      </c>
      <c r="EJ11" s="519">
        <v>0.24730215827338128</v>
      </c>
      <c r="EK11" s="520">
        <v>0.13114186851211074</v>
      </c>
      <c r="EL11" s="525">
        <f t="shared" ref="EL11:EL49" si="259">E11*$EL$8+$EL$5</f>
        <v>2.968964344039194E-2</v>
      </c>
      <c r="EM11" s="551">
        <f t="shared" ref="EM11:EM49" si="260">EN11+EU11+FB11</f>
        <v>252380</v>
      </c>
      <c r="EN11" s="550">
        <f t="shared" ref="EN11:EN49" si="261">EO11+EP11+EQ11</f>
        <v>48380</v>
      </c>
      <c r="EO11" s="542">
        <v>46960</v>
      </c>
      <c r="EP11" s="547">
        <v>690</v>
      </c>
      <c r="EQ11" s="544">
        <v>730</v>
      </c>
      <c r="ER11" s="548">
        <v>0</v>
      </c>
      <c r="ES11" s="548">
        <v>0</v>
      </c>
      <c r="ET11" s="549">
        <f t="shared" ref="ET11:ET49" si="262">EQ11-ER11-ES11</f>
        <v>730</v>
      </c>
      <c r="EU11" s="550">
        <f t="shared" ref="EU11:EU49" si="263">EV11+EW11+EX11</f>
        <v>103580</v>
      </c>
      <c r="EV11" s="542">
        <v>71880</v>
      </c>
      <c r="EW11" s="547">
        <v>21210</v>
      </c>
      <c r="EX11" s="544">
        <v>10490</v>
      </c>
      <c r="EY11" s="548">
        <v>2150</v>
      </c>
      <c r="EZ11" s="548">
        <v>180</v>
      </c>
      <c r="FA11" s="549">
        <f t="shared" ref="FA11:FA49" si="264">EX11-EY11-EZ11</f>
        <v>8160</v>
      </c>
      <c r="FB11" s="550">
        <f t="shared" ref="FB11:FB49" si="265">FC11+FD11+FE11</f>
        <v>100420</v>
      </c>
      <c r="FC11" s="542">
        <v>31970</v>
      </c>
      <c r="FD11" s="547">
        <v>56180</v>
      </c>
      <c r="FE11" s="544">
        <v>12270</v>
      </c>
      <c r="FF11" s="548">
        <v>4370</v>
      </c>
      <c r="FG11" s="548">
        <v>270</v>
      </c>
      <c r="FH11" s="549">
        <f t="shared" ref="FH11:FH49" si="266">FE11-FF11-FG11</f>
        <v>7630</v>
      </c>
      <c r="FI11" s="551">
        <f t="shared" ref="FI11:FI51" si="267">FJ11+FQ11+FX11</f>
        <v>261610</v>
      </c>
      <c r="FJ11" s="550">
        <f t="shared" ref="FJ11:FJ49" si="268">FK11+FL11+FM11</f>
        <v>48860</v>
      </c>
      <c r="FK11" s="542">
        <v>47100</v>
      </c>
      <c r="FL11" s="547">
        <v>860</v>
      </c>
      <c r="FM11" s="544">
        <v>900</v>
      </c>
      <c r="FN11" s="548">
        <v>10</v>
      </c>
      <c r="FO11" s="548">
        <v>0</v>
      </c>
      <c r="FP11" s="549">
        <f t="shared" ref="FP11:FP51" si="269">FM11-FN11-FO11</f>
        <v>890</v>
      </c>
      <c r="FQ11" s="550">
        <f t="shared" ref="FQ11:FQ51" si="270">FR11+FS11+FT11</f>
        <v>108040</v>
      </c>
      <c r="FR11" s="542">
        <v>69240</v>
      </c>
      <c r="FS11" s="547">
        <v>24360</v>
      </c>
      <c r="FT11" s="544">
        <v>14440</v>
      </c>
      <c r="FU11" s="548">
        <v>1870</v>
      </c>
      <c r="FV11" s="548">
        <v>190</v>
      </c>
      <c r="FW11" s="549">
        <f t="shared" ref="FW11:FW49" si="271">FT11-FU11-FV11</f>
        <v>12380</v>
      </c>
      <c r="FX11" s="550">
        <f t="shared" ref="FX11:FX51" si="272">FY11+FZ11+GA11</f>
        <v>104710</v>
      </c>
      <c r="FY11" s="542">
        <v>31250</v>
      </c>
      <c r="FZ11" s="547">
        <v>59360</v>
      </c>
      <c r="GA11" s="544">
        <v>14100</v>
      </c>
      <c r="GB11" s="548">
        <v>3540</v>
      </c>
      <c r="GC11" s="548">
        <v>280</v>
      </c>
      <c r="GD11" s="549">
        <f t="shared" ref="GD11:GD49" si="273">GA11-GB11-GC11</f>
        <v>10280</v>
      </c>
    </row>
    <row r="12" spans="1:186" hidden="1" x14ac:dyDescent="0.25">
      <c r="A12" s="6" t="s">
        <v>132</v>
      </c>
      <c r="B12" s="1" t="s">
        <v>133</v>
      </c>
      <c r="C12" s="1">
        <v>20.299999999999997</v>
      </c>
      <c r="D12" s="2">
        <v>187800</v>
      </c>
      <c r="E12" s="320">
        <v>0.10855165069222578</v>
      </c>
      <c r="F12" s="26">
        <f>IF(AND(E12&gt;=$E$3-'Selectie Benchmark Regio'!$D$7*'RMC info'!$E$7,E12&lt;=$E$3+'Selectie Benchmark Regio'!$D$7*'RMC info'!$E$7),1,0)</f>
        <v>0</v>
      </c>
      <c r="G12" s="34">
        <v>0.203819903278703</v>
      </c>
      <c r="H12" s="26">
        <f>IF(AND(G12&gt;=$G$3-'Selectie Benchmark Regio'!$D$8*'RMC info'!$G$7,G12&lt;=$G$3+'Selectie Benchmark Regio'!$D$8*'RMC info'!$G$7),1,0)</f>
        <v>1</v>
      </c>
      <c r="I12" s="7">
        <v>0.42105662630484392</v>
      </c>
      <c r="J12" s="26">
        <f>IF(AND(I12&gt;=$I$3-'Selectie Benchmark Regio'!$D$9*'RMC info'!$I$7,I12&lt;=$I$3+'Selectie Benchmark Regio'!$D$9*'RMC info'!$I$7),1,0)</f>
        <v>1</v>
      </c>
      <c r="K12" s="8">
        <v>9</v>
      </c>
      <c r="L12" s="26">
        <f>IF(AND(K12&gt;=$K$3-'Selectie Benchmark Regio'!$D$10*'RMC info'!$L$7,K12&lt;=$K$3+'Selectie Benchmark Regio'!$D$10*'RMC info'!$L$7),1,0)</f>
        <v>1</v>
      </c>
      <c r="M12" s="9" t="s">
        <v>132</v>
      </c>
      <c r="N12" s="29">
        <f t="shared" si="223"/>
        <v>0</v>
      </c>
      <c r="O12" s="29">
        <f t="shared" si="224"/>
        <v>0</v>
      </c>
      <c r="P12" s="29">
        <f t="shared" si="225"/>
        <v>0</v>
      </c>
      <c r="Q12" s="29">
        <f t="shared" si="226"/>
        <v>0</v>
      </c>
      <c r="S12" s="81">
        <v>8.1890000000000001</v>
      </c>
      <c r="T12" s="73">
        <v>0.80400000000000005</v>
      </c>
      <c r="U12" s="76">
        <v>0.47199999999999998</v>
      </c>
      <c r="V12" s="76">
        <v>7.6999999999999999E-2</v>
      </c>
      <c r="X12" s="86">
        <v>30953</v>
      </c>
      <c r="Y12" s="86">
        <v>804</v>
      </c>
      <c r="Z12" s="84">
        <f t="shared" si="227"/>
        <v>2.5974865118082252E-2</v>
      </c>
      <c r="AA12" s="86">
        <v>8938</v>
      </c>
      <c r="AB12" s="86">
        <v>665</v>
      </c>
      <c r="AC12" s="86">
        <v>203</v>
      </c>
      <c r="AD12" s="86">
        <v>1515</v>
      </c>
      <c r="AE12" s="86">
        <v>77</v>
      </c>
      <c r="AF12" s="372">
        <f t="shared" si="228"/>
        <v>0.37931034482758619</v>
      </c>
      <c r="AG12" s="86">
        <v>192</v>
      </c>
      <c r="AH12" s="372">
        <f t="shared" si="229"/>
        <v>0.12673267326732673</v>
      </c>
      <c r="AI12" s="86">
        <f t="shared" si="206"/>
        <v>7220</v>
      </c>
      <c r="AJ12" s="86">
        <f t="shared" si="207"/>
        <v>396</v>
      </c>
      <c r="AK12" s="372">
        <f t="shared" si="230"/>
        <v>5.4847645429362879E-2</v>
      </c>
      <c r="AL12" s="366">
        <f t="shared" si="208"/>
        <v>2.4876425548412107E-3</v>
      </c>
      <c r="AM12" s="366">
        <f t="shared" si="209"/>
        <v>6.2029528640196426E-3</v>
      </c>
      <c r="AN12" s="366">
        <f t="shared" si="210"/>
        <v>1.2793590282040513E-2</v>
      </c>
      <c r="AO12" s="85">
        <f t="shared" si="211"/>
        <v>2.1484185700901368E-2</v>
      </c>
      <c r="AP12" s="86">
        <f t="shared" si="212"/>
        <v>22015</v>
      </c>
      <c r="AQ12" s="86">
        <f t="shared" si="213"/>
        <v>139</v>
      </c>
      <c r="AR12" s="85">
        <f t="shared" si="214"/>
        <v>4.4906794171808871E-3</v>
      </c>
      <c r="AT12" s="642">
        <v>688</v>
      </c>
      <c r="AU12" s="642">
        <v>229</v>
      </c>
      <c r="AV12" s="642">
        <v>182</v>
      </c>
      <c r="AW12" s="642">
        <f t="shared" si="215"/>
        <v>277</v>
      </c>
      <c r="AX12" s="642">
        <v>684</v>
      </c>
      <c r="AY12" s="642">
        <v>208</v>
      </c>
      <c r="AZ12" s="642">
        <v>172</v>
      </c>
      <c r="BA12" s="642">
        <f t="shared" si="216"/>
        <v>304</v>
      </c>
      <c r="BB12" s="642">
        <v>583</v>
      </c>
      <c r="BC12" s="642">
        <v>199</v>
      </c>
      <c r="BD12" s="642">
        <v>147</v>
      </c>
      <c r="BE12" s="642">
        <f t="shared" si="217"/>
        <v>237</v>
      </c>
      <c r="BF12" s="642">
        <v>636</v>
      </c>
      <c r="BG12" s="642">
        <v>239</v>
      </c>
      <c r="BH12" s="642">
        <v>129</v>
      </c>
      <c r="BI12" s="642">
        <f t="shared" si="218"/>
        <v>268</v>
      </c>
      <c r="BJ12" s="642">
        <v>756</v>
      </c>
      <c r="BK12" s="642">
        <v>294</v>
      </c>
      <c r="BL12" s="642">
        <v>180</v>
      </c>
      <c r="BM12" s="642">
        <f t="shared" si="219"/>
        <v>282</v>
      </c>
      <c r="BN12" s="125">
        <f t="shared" si="231"/>
        <v>0.33284883720930231</v>
      </c>
      <c r="BO12" s="124">
        <f t="shared" si="232"/>
        <v>0.26453488372093026</v>
      </c>
      <c r="BP12" s="126">
        <f t="shared" si="233"/>
        <v>0.40261627906976744</v>
      </c>
      <c r="BQ12" s="125">
        <f t="shared" si="234"/>
        <v>0.30409356725146197</v>
      </c>
      <c r="BR12" s="124">
        <f t="shared" si="235"/>
        <v>0.25146198830409355</v>
      </c>
      <c r="BS12" s="126">
        <f t="shared" si="236"/>
        <v>0.44444444444444442</v>
      </c>
      <c r="BT12" s="125">
        <f t="shared" si="237"/>
        <v>0.34133790737564323</v>
      </c>
      <c r="BU12" s="124">
        <f t="shared" si="238"/>
        <v>0.25214408233276159</v>
      </c>
      <c r="BV12" s="126">
        <f t="shared" si="239"/>
        <v>0.40651801029159518</v>
      </c>
      <c r="BW12" s="125">
        <f t="shared" si="240"/>
        <v>0.37578616352201261</v>
      </c>
      <c r="BX12" s="124">
        <f t="shared" si="241"/>
        <v>0.20283018867924529</v>
      </c>
      <c r="BY12" s="126">
        <f t="shared" si="242"/>
        <v>0.42138364779874216</v>
      </c>
      <c r="BZ12" s="125">
        <f t="shared" si="243"/>
        <v>0.3888888888888889</v>
      </c>
      <c r="CA12" s="124">
        <f t="shared" si="244"/>
        <v>0.23809523809523808</v>
      </c>
      <c r="CB12" s="126">
        <f t="shared" si="245"/>
        <v>0.37301587301587302</v>
      </c>
      <c r="CD12" s="105">
        <v>36000</v>
      </c>
      <c r="CE12" s="106">
        <v>19100</v>
      </c>
      <c r="CF12" s="107">
        <v>5200</v>
      </c>
      <c r="CG12" s="107">
        <v>2100</v>
      </c>
      <c r="CH12" s="107">
        <v>100</v>
      </c>
      <c r="CI12" s="107">
        <v>3000</v>
      </c>
      <c r="CJ12" s="109">
        <f t="shared" si="246"/>
        <v>60300</v>
      </c>
      <c r="CK12" s="94">
        <f t="shared" si="247"/>
        <v>0.59701492537313428</v>
      </c>
      <c r="CL12" s="93">
        <f t="shared" si="248"/>
        <v>0.31674958540630183</v>
      </c>
      <c r="CM12" s="95">
        <f t="shared" si="249"/>
        <v>8.6235489220563843E-2</v>
      </c>
      <c r="CN12" s="95">
        <f t="shared" si="250"/>
        <v>3.482587064676617E-2</v>
      </c>
      <c r="CO12" s="95">
        <f t="shared" si="251"/>
        <v>1.658374792703151E-3</v>
      </c>
      <c r="CP12" s="95">
        <f t="shared" si="252"/>
        <v>4.975124378109453E-2</v>
      </c>
      <c r="CR12" s="244">
        <v>30686.690000000002</v>
      </c>
      <c r="CS12" s="245">
        <v>37930</v>
      </c>
      <c r="CT12" s="246">
        <f t="shared" si="253"/>
        <v>0.80903480094911684</v>
      </c>
      <c r="CV12" s="300">
        <v>2.337851072568161E-2</v>
      </c>
      <c r="CW12" s="300">
        <v>1.9771201193732903E-2</v>
      </c>
      <c r="CX12" s="300">
        <v>1.7873566742289532E-2</v>
      </c>
      <c r="CY12" s="300">
        <v>2.0752427184466019E-2</v>
      </c>
      <c r="CZ12" s="300">
        <v>2.0763543081333938E-2</v>
      </c>
      <c r="DB12" s="328">
        <v>0.19808861859252824</v>
      </c>
      <c r="DC12" s="328">
        <v>0.19447004608294932</v>
      </c>
      <c r="DE12" s="86">
        <v>31653</v>
      </c>
      <c r="DF12" s="86">
        <v>740</v>
      </c>
      <c r="DG12" s="84">
        <f t="shared" si="254"/>
        <v>2.337851072568161E-2</v>
      </c>
      <c r="DH12" s="86">
        <v>9727</v>
      </c>
      <c r="DI12" s="86">
        <v>634</v>
      </c>
      <c r="DJ12" s="85">
        <f t="shared" si="255"/>
        <v>2.0029697027138027E-2</v>
      </c>
      <c r="DK12" s="86">
        <v>21784</v>
      </c>
      <c r="DL12" s="86">
        <f t="shared" si="256"/>
        <v>106</v>
      </c>
      <c r="DM12" s="85">
        <f t="shared" si="257"/>
        <v>3.3488136985435819E-3</v>
      </c>
      <c r="DN12" s="362">
        <v>6.3475699438368255E-2</v>
      </c>
      <c r="DO12" s="362">
        <v>7.5304042316360065E-2</v>
      </c>
      <c r="DP12" s="362">
        <v>6.1294212664395692E-2</v>
      </c>
      <c r="DR12" s="454">
        <v>0.2857142857142857</v>
      </c>
      <c r="DS12" s="454">
        <v>0.2857142857142857</v>
      </c>
      <c r="DT12" s="454">
        <v>0.42857142857142855</v>
      </c>
      <c r="DU12" s="453">
        <v>1.6656439028666608E-3</v>
      </c>
      <c r="DV12" s="455">
        <v>8.3619097863360595E-2</v>
      </c>
      <c r="DW12" s="455">
        <v>0.15009232392508573</v>
      </c>
      <c r="DX12" s="455">
        <v>0.25877077288314426</v>
      </c>
      <c r="DY12" s="455">
        <v>0.5075178053284094</v>
      </c>
      <c r="DZ12" s="453">
        <v>1.2214796035952985E-2</v>
      </c>
      <c r="EA12" s="453">
        <v>7.5212557226945718E-3</v>
      </c>
      <c r="EB12" s="454">
        <v>0.57357594936708856</v>
      </c>
      <c r="EC12" s="246">
        <v>0.59159584513692165</v>
      </c>
      <c r="ED12" s="246">
        <f t="shared" si="258"/>
        <v>0.40840415486307835</v>
      </c>
      <c r="EE12" s="505">
        <f t="shared" si="222"/>
        <v>0.37762320445727021</v>
      </c>
      <c r="EF12" s="643">
        <v>536</v>
      </c>
      <c r="EG12" s="643">
        <v>268</v>
      </c>
      <c r="EH12" s="643">
        <v>236</v>
      </c>
      <c r="EI12" s="643">
        <v>1040</v>
      </c>
      <c r="EJ12" s="519">
        <v>0.30569948186528501</v>
      </c>
      <c r="EK12" s="520">
        <v>0.33333333333333331</v>
      </c>
      <c r="EL12" s="525">
        <f t="shared" si="259"/>
        <v>2.6896538871139509E-2</v>
      </c>
      <c r="EM12" s="551">
        <f t="shared" si="260"/>
        <v>59840</v>
      </c>
      <c r="EN12" s="550">
        <f t="shared" si="261"/>
        <v>14270</v>
      </c>
      <c r="EO12" s="542">
        <v>13990</v>
      </c>
      <c r="EP12" s="547">
        <v>180</v>
      </c>
      <c r="EQ12" s="544">
        <v>100</v>
      </c>
      <c r="ER12" s="548">
        <v>0</v>
      </c>
      <c r="ES12" s="548">
        <v>0</v>
      </c>
      <c r="ET12" s="549">
        <f t="shared" si="262"/>
        <v>100</v>
      </c>
      <c r="EU12" s="550">
        <f t="shared" si="263"/>
        <v>25650</v>
      </c>
      <c r="EV12" s="542">
        <v>17740</v>
      </c>
      <c r="EW12" s="547">
        <v>5810</v>
      </c>
      <c r="EX12" s="544">
        <v>2100</v>
      </c>
      <c r="EY12" s="548">
        <v>850</v>
      </c>
      <c r="EZ12" s="548">
        <v>70</v>
      </c>
      <c r="FA12" s="549">
        <f t="shared" si="264"/>
        <v>1180</v>
      </c>
      <c r="FB12" s="550">
        <f t="shared" si="265"/>
        <v>19920</v>
      </c>
      <c r="FC12" s="542">
        <v>5500</v>
      </c>
      <c r="FD12" s="547">
        <v>11890</v>
      </c>
      <c r="FE12" s="544">
        <v>2530</v>
      </c>
      <c r="FF12" s="548">
        <v>1350</v>
      </c>
      <c r="FG12" s="548">
        <v>80</v>
      </c>
      <c r="FH12" s="549">
        <f t="shared" si="266"/>
        <v>1100</v>
      </c>
      <c r="FI12" s="551">
        <f t="shared" si="267"/>
        <v>60170</v>
      </c>
      <c r="FJ12" s="550">
        <f t="shared" si="268"/>
        <v>14180</v>
      </c>
      <c r="FK12" s="542">
        <v>13860</v>
      </c>
      <c r="FL12" s="547">
        <v>190</v>
      </c>
      <c r="FM12" s="544">
        <v>130</v>
      </c>
      <c r="FN12" s="548">
        <v>0</v>
      </c>
      <c r="FO12" s="548">
        <v>0</v>
      </c>
      <c r="FP12" s="549">
        <f t="shared" si="269"/>
        <v>130</v>
      </c>
      <c r="FQ12" s="550">
        <f t="shared" si="270"/>
        <v>25750</v>
      </c>
      <c r="FR12" s="542">
        <v>16830</v>
      </c>
      <c r="FS12" s="547">
        <v>6480</v>
      </c>
      <c r="FT12" s="544">
        <v>2440</v>
      </c>
      <c r="FU12" s="548">
        <v>830</v>
      </c>
      <c r="FV12" s="548">
        <v>70</v>
      </c>
      <c r="FW12" s="549">
        <f t="shared" si="271"/>
        <v>1540</v>
      </c>
      <c r="FX12" s="550">
        <f t="shared" si="272"/>
        <v>20240</v>
      </c>
      <c r="FY12" s="542">
        <v>5340</v>
      </c>
      <c r="FZ12" s="547">
        <v>12300</v>
      </c>
      <c r="GA12" s="544">
        <v>2600</v>
      </c>
      <c r="GB12" s="548">
        <v>1200</v>
      </c>
      <c r="GC12" s="548">
        <v>80</v>
      </c>
      <c r="GD12" s="549">
        <f t="shared" si="273"/>
        <v>1320</v>
      </c>
    </row>
    <row r="13" spans="1:186" hidden="1" x14ac:dyDescent="0.25">
      <c r="A13" s="6" t="s">
        <v>65</v>
      </c>
      <c r="B13" s="1" t="s">
        <v>66</v>
      </c>
      <c r="C13" s="1">
        <v>21.299999999999997</v>
      </c>
      <c r="D13" s="2">
        <v>160900</v>
      </c>
      <c r="E13" s="320">
        <v>0.13305904288377873</v>
      </c>
      <c r="F13" s="26">
        <f>IF(AND(E13&gt;=$E$3-'Selectie Benchmark Regio'!$D$7*'RMC info'!$E$7,E13&lt;=$E$3+'Selectie Benchmark Regio'!$D$7*'RMC info'!$E$7),1,0)</f>
        <v>0</v>
      </c>
      <c r="G13" s="34">
        <v>0.16624474861508468</v>
      </c>
      <c r="H13" s="26">
        <f>IF(AND(G13&gt;=$G$3-'Selectie Benchmark Regio'!$D$8*'RMC info'!$G$7,G13&lt;=$G$3+'Selectie Benchmark Regio'!$D$8*'RMC info'!$G$7),1,0)</f>
        <v>1</v>
      </c>
      <c r="I13" s="7">
        <v>0.71569792678641564</v>
      </c>
      <c r="J13" s="26">
        <f>IF(AND(I13&gt;=$I$3-'Selectie Benchmark Regio'!$D$9*'RMC info'!$I$7,I13&lt;=$I$3+'Selectie Benchmark Regio'!$D$9*'RMC info'!$I$7),1,0)</f>
        <v>1</v>
      </c>
      <c r="K13" s="8">
        <v>3</v>
      </c>
      <c r="L13" s="26">
        <f>IF(AND(K13&gt;=$K$3-'Selectie Benchmark Regio'!$D$10*'RMC info'!$L$7,K13&lt;=$K$3+'Selectie Benchmark Regio'!$D$10*'RMC info'!$L$7),1,0)</f>
        <v>1</v>
      </c>
      <c r="M13" s="9" t="s">
        <v>256</v>
      </c>
      <c r="N13" s="29">
        <f t="shared" si="223"/>
        <v>0</v>
      </c>
      <c r="O13" s="29">
        <f t="shared" si="224"/>
        <v>0</v>
      </c>
      <c r="P13" s="29">
        <f t="shared" si="225"/>
        <v>0</v>
      </c>
      <c r="Q13" s="29">
        <f t="shared" si="226"/>
        <v>0</v>
      </c>
      <c r="S13" s="81">
        <v>8.0939999999999994</v>
      </c>
      <c r="T13" s="73">
        <v>-5.7110000000000003</v>
      </c>
      <c r="U13" s="76">
        <v>0.46800000000000003</v>
      </c>
      <c r="V13" s="76">
        <v>7.4999999999999997E-2</v>
      </c>
      <c r="X13" s="86">
        <v>22759</v>
      </c>
      <c r="Y13" s="86">
        <v>623</v>
      </c>
      <c r="Z13" s="84">
        <f t="shared" si="227"/>
        <v>2.7373786194472515E-2</v>
      </c>
      <c r="AA13" s="86">
        <v>7073</v>
      </c>
      <c r="AB13" s="86">
        <v>536</v>
      </c>
      <c r="AC13" s="86">
        <v>212</v>
      </c>
      <c r="AD13" s="86">
        <v>1141</v>
      </c>
      <c r="AE13" s="86">
        <v>71</v>
      </c>
      <c r="AF13" s="372">
        <f t="shared" si="228"/>
        <v>0.33490566037735847</v>
      </c>
      <c r="AG13" s="86">
        <v>142</v>
      </c>
      <c r="AH13" s="372">
        <f t="shared" si="229"/>
        <v>0.12445223488168274</v>
      </c>
      <c r="AI13" s="86">
        <f t="shared" si="206"/>
        <v>5720</v>
      </c>
      <c r="AJ13" s="86">
        <f t="shared" si="207"/>
        <v>323</v>
      </c>
      <c r="AK13" s="372">
        <f t="shared" si="230"/>
        <v>5.6468531468531466E-2</v>
      </c>
      <c r="AL13" s="366">
        <f t="shared" si="208"/>
        <v>3.1196449756140427E-3</v>
      </c>
      <c r="AM13" s="366">
        <f t="shared" si="209"/>
        <v>6.2392899512280853E-3</v>
      </c>
      <c r="AN13" s="366">
        <f t="shared" si="210"/>
        <v>1.4192187705962476E-2</v>
      </c>
      <c r="AO13" s="85">
        <f t="shared" si="211"/>
        <v>2.3551122632804605E-2</v>
      </c>
      <c r="AP13" s="86">
        <f t="shared" si="212"/>
        <v>15686</v>
      </c>
      <c r="AQ13" s="86">
        <f t="shared" si="213"/>
        <v>87</v>
      </c>
      <c r="AR13" s="85">
        <f t="shared" si="214"/>
        <v>3.8226635616679114E-3</v>
      </c>
      <c r="AT13" s="642">
        <v>492</v>
      </c>
      <c r="AU13" s="642">
        <v>157</v>
      </c>
      <c r="AV13" s="642">
        <v>139</v>
      </c>
      <c r="AW13" s="642">
        <f t="shared" si="215"/>
        <v>196</v>
      </c>
      <c r="AX13" s="642">
        <v>529</v>
      </c>
      <c r="AY13" s="642">
        <v>133</v>
      </c>
      <c r="AZ13" s="642">
        <v>158</v>
      </c>
      <c r="BA13" s="642">
        <f t="shared" si="216"/>
        <v>238</v>
      </c>
      <c r="BB13" s="642">
        <v>446</v>
      </c>
      <c r="BC13" s="642">
        <v>144</v>
      </c>
      <c r="BD13" s="642">
        <v>103</v>
      </c>
      <c r="BE13" s="642">
        <f t="shared" si="217"/>
        <v>199</v>
      </c>
      <c r="BF13" s="642">
        <v>529</v>
      </c>
      <c r="BG13" s="642">
        <v>175</v>
      </c>
      <c r="BH13" s="642">
        <v>106</v>
      </c>
      <c r="BI13" s="642">
        <f t="shared" si="218"/>
        <v>248</v>
      </c>
      <c r="BJ13" s="642">
        <v>690</v>
      </c>
      <c r="BK13" s="642">
        <v>232</v>
      </c>
      <c r="BL13" s="642">
        <v>177</v>
      </c>
      <c r="BM13" s="642">
        <f t="shared" si="219"/>
        <v>281</v>
      </c>
      <c r="BN13" s="125">
        <f t="shared" si="231"/>
        <v>0.31910569105691056</v>
      </c>
      <c r="BO13" s="124">
        <f t="shared" si="232"/>
        <v>0.28252032520325204</v>
      </c>
      <c r="BP13" s="126">
        <f t="shared" si="233"/>
        <v>0.3983739837398374</v>
      </c>
      <c r="BQ13" s="125">
        <f t="shared" si="234"/>
        <v>0.25141776937618149</v>
      </c>
      <c r="BR13" s="124">
        <f t="shared" si="235"/>
        <v>0.29867674858223064</v>
      </c>
      <c r="BS13" s="126">
        <f t="shared" si="236"/>
        <v>0.44990548204158792</v>
      </c>
      <c r="BT13" s="125">
        <f t="shared" si="237"/>
        <v>0.32286995515695066</v>
      </c>
      <c r="BU13" s="124">
        <f t="shared" si="238"/>
        <v>0.23094170403587444</v>
      </c>
      <c r="BV13" s="126">
        <f t="shared" si="239"/>
        <v>0.4461883408071749</v>
      </c>
      <c r="BW13" s="125">
        <f t="shared" si="240"/>
        <v>0.33081285444234404</v>
      </c>
      <c r="BX13" s="124">
        <f t="shared" si="241"/>
        <v>0.20037807183364839</v>
      </c>
      <c r="BY13" s="126">
        <f t="shared" si="242"/>
        <v>0.46880907372400754</v>
      </c>
      <c r="BZ13" s="125">
        <f t="shared" si="243"/>
        <v>0.336231884057971</v>
      </c>
      <c r="CA13" s="124">
        <f t="shared" si="244"/>
        <v>0.2565217391304348</v>
      </c>
      <c r="CB13" s="126">
        <f t="shared" si="245"/>
        <v>0.4072463768115942</v>
      </c>
      <c r="CD13" s="105">
        <v>51600</v>
      </c>
      <c r="CE13" s="106">
        <v>19800</v>
      </c>
      <c r="CF13" s="107">
        <v>8200</v>
      </c>
      <c r="CG13" s="107">
        <v>2000</v>
      </c>
      <c r="CH13" s="107">
        <v>100</v>
      </c>
      <c r="CI13" s="107">
        <v>6100</v>
      </c>
      <c r="CJ13" s="109">
        <f t="shared" si="246"/>
        <v>79600</v>
      </c>
      <c r="CK13" s="94">
        <f t="shared" si="247"/>
        <v>0.64824120603015079</v>
      </c>
      <c r="CL13" s="93">
        <f t="shared" si="248"/>
        <v>0.24874371859296482</v>
      </c>
      <c r="CM13" s="95">
        <f t="shared" si="249"/>
        <v>0.10301507537688442</v>
      </c>
      <c r="CN13" s="95">
        <f t="shared" si="250"/>
        <v>2.5125628140703519E-2</v>
      </c>
      <c r="CO13" s="95">
        <f t="shared" si="251"/>
        <v>1.2562814070351759E-3</v>
      </c>
      <c r="CP13" s="95">
        <f t="shared" si="252"/>
        <v>7.6633165829145727E-2</v>
      </c>
      <c r="CR13" s="244">
        <v>19824.310000000001</v>
      </c>
      <c r="CS13" s="245">
        <v>28389</v>
      </c>
      <c r="CT13" s="246">
        <f t="shared" si="253"/>
        <v>0.69830955651836979</v>
      </c>
      <c r="CV13" s="300">
        <v>2.9085636301603549E-2</v>
      </c>
      <c r="CW13" s="300">
        <v>2.2262435821900513E-2</v>
      </c>
      <c r="CX13" s="300">
        <v>1.8536990856192852E-2</v>
      </c>
      <c r="CY13" s="300">
        <v>2.1665233239136668E-2</v>
      </c>
      <c r="CZ13" s="300">
        <v>1.9920641347477529E-2</v>
      </c>
      <c r="DB13" s="328">
        <v>0.15017462165308498</v>
      </c>
      <c r="DC13" s="328">
        <v>0.16326530612244897</v>
      </c>
      <c r="DE13" s="86">
        <v>23448</v>
      </c>
      <c r="DF13" s="86">
        <v>682</v>
      </c>
      <c r="DG13" s="84">
        <f t="shared" si="254"/>
        <v>2.9085636301603549E-2</v>
      </c>
      <c r="DH13" s="86">
        <v>7722</v>
      </c>
      <c r="DI13" s="86">
        <v>604</v>
      </c>
      <c r="DJ13" s="85">
        <f t="shared" si="255"/>
        <v>2.5759126577959739E-2</v>
      </c>
      <c r="DK13" s="86">
        <v>15673</v>
      </c>
      <c r="DL13" s="86">
        <f t="shared" si="256"/>
        <v>78</v>
      </c>
      <c r="DM13" s="85">
        <f t="shared" si="257"/>
        <v>3.3265097236438077E-3</v>
      </c>
      <c r="DN13" s="362">
        <v>8.266939687267312E-2</v>
      </c>
      <c r="DO13" s="362">
        <v>8.7901714105621642E-2</v>
      </c>
      <c r="DP13" s="362">
        <v>8.0354142907944917E-2</v>
      </c>
      <c r="DR13" s="454">
        <v>0.36363636363636365</v>
      </c>
      <c r="DS13" s="454">
        <v>0.18181818181818182</v>
      </c>
      <c r="DT13" s="454">
        <v>0.45454545454545453</v>
      </c>
      <c r="DU13" s="453">
        <v>2.6044896440530819E-3</v>
      </c>
      <c r="DV13" s="455">
        <v>4.1568008418837149E-2</v>
      </c>
      <c r="DW13" s="455">
        <v>0.14917127071823205</v>
      </c>
      <c r="DX13" s="455">
        <v>0.24835569586950804</v>
      </c>
      <c r="DY13" s="455">
        <v>0.56090502499342276</v>
      </c>
      <c r="DZ13" s="453">
        <v>1.0681746779767515E-2</v>
      </c>
      <c r="EA13" s="453">
        <v>5.6934639034388525E-3</v>
      </c>
      <c r="EB13" s="454">
        <v>0.58727429062768699</v>
      </c>
      <c r="EC13" s="246">
        <v>0.53558282208588959</v>
      </c>
      <c r="ED13" s="246">
        <f t="shared" si="258"/>
        <v>0.46441717791411041</v>
      </c>
      <c r="EE13" s="505">
        <f t="shared" si="222"/>
        <v>0.42941459052424358</v>
      </c>
      <c r="EF13" s="643">
        <v>564</v>
      </c>
      <c r="EG13" s="643">
        <v>59</v>
      </c>
      <c r="EH13" s="643">
        <v>516</v>
      </c>
      <c r="EI13" s="643">
        <v>1139</v>
      </c>
      <c r="EJ13" s="519">
        <v>0.4777777777777778</v>
      </c>
      <c r="EK13" s="520">
        <v>9.4703049759229538E-2</v>
      </c>
      <c r="EL13" s="525">
        <f t="shared" si="259"/>
        <v>3.1185332504661278E-2</v>
      </c>
      <c r="EM13" s="551">
        <f t="shared" si="260"/>
        <v>78660</v>
      </c>
      <c r="EN13" s="550">
        <f t="shared" si="261"/>
        <v>10390</v>
      </c>
      <c r="EO13" s="542">
        <v>10210</v>
      </c>
      <c r="EP13" s="547">
        <v>100</v>
      </c>
      <c r="EQ13" s="544">
        <v>80</v>
      </c>
      <c r="ER13" s="548">
        <v>0</v>
      </c>
      <c r="ES13" s="548">
        <v>0</v>
      </c>
      <c r="ET13" s="549">
        <f t="shared" si="262"/>
        <v>80</v>
      </c>
      <c r="EU13" s="550">
        <f t="shared" si="263"/>
        <v>37740</v>
      </c>
      <c r="EV13" s="542">
        <v>30230</v>
      </c>
      <c r="EW13" s="547">
        <v>4940</v>
      </c>
      <c r="EX13" s="544">
        <v>2570</v>
      </c>
      <c r="EY13" s="548">
        <v>730</v>
      </c>
      <c r="EZ13" s="548">
        <v>60</v>
      </c>
      <c r="FA13" s="549">
        <f t="shared" si="264"/>
        <v>1780</v>
      </c>
      <c r="FB13" s="550">
        <f t="shared" si="265"/>
        <v>30530</v>
      </c>
      <c r="FC13" s="542">
        <v>13940</v>
      </c>
      <c r="FD13" s="547">
        <v>13390</v>
      </c>
      <c r="FE13" s="544">
        <v>3200</v>
      </c>
      <c r="FF13" s="548">
        <v>1320</v>
      </c>
      <c r="FG13" s="548">
        <v>80</v>
      </c>
      <c r="FH13" s="549">
        <f t="shared" si="266"/>
        <v>1800</v>
      </c>
      <c r="FI13" s="551">
        <f t="shared" si="267"/>
        <v>79690</v>
      </c>
      <c r="FJ13" s="550">
        <f t="shared" si="268"/>
        <v>10380</v>
      </c>
      <c r="FK13" s="542">
        <v>10140</v>
      </c>
      <c r="FL13" s="547">
        <v>150</v>
      </c>
      <c r="FM13" s="544">
        <v>90</v>
      </c>
      <c r="FN13" s="548">
        <v>0</v>
      </c>
      <c r="FO13" s="548">
        <v>0</v>
      </c>
      <c r="FP13" s="549">
        <f t="shared" si="269"/>
        <v>90</v>
      </c>
      <c r="FQ13" s="550">
        <f t="shared" si="270"/>
        <v>37870</v>
      </c>
      <c r="FR13" s="542">
        <v>27980</v>
      </c>
      <c r="FS13" s="547">
        <v>5690</v>
      </c>
      <c r="FT13" s="544">
        <v>4200</v>
      </c>
      <c r="FU13" s="548">
        <v>730</v>
      </c>
      <c r="FV13" s="548">
        <v>60</v>
      </c>
      <c r="FW13" s="549">
        <f t="shared" si="271"/>
        <v>3410</v>
      </c>
      <c r="FX13" s="550">
        <f t="shared" si="272"/>
        <v>31440</v>
      </c>
      <c r="FY13" s="542">
        <v>13450</v>
      </c>
      <c r="FZ13" s="547">
        <v>13960</v>
      </c>
      <c r="GA13" s="544">
        <v>4030</v>
      </c>
      <c r="GB13" s="548">
        <v>1250</v>
      </c>
      <c r="GC13" s="548">
        <v>100</v>
      </c>
      <c r="GD13" s="549">
        <f t="shared" si="273"/>
        <v>2680</v>
      </c>
    </row>
    <row r="14" spans="1:186" hidden="1" x14ac:dyDescent="0.25">
      <c r="A14" s="6" t="s">
        <v>53</v>
      </c>
      <c r="B14" s="1" t="s">
        <v>87</v>
      </c>
      <c r="C14" s="1">
        <v>19.499999999999996</v>
      </c>
      <c r="D14" s="2">
        <v>272900</v>
      </c>
      <c r="E14" s="320">
        <v>7.1616709417368987E-2</v>
      </c>
      <c r="F14" s="26">
        <f>IF(AND(E14&gt;=$E$3-'Selectie Benchmark Regio'!$D$7*'RMC info'!$E$7,E14&lt;=$E$3+'Selectie Benchmark Regio'!$D$7*'RMC info'!$E$7),1,0)</f>
        <v>1</v>
      </c>
      <c r="G14" s="34">
        <v>0.26903265978480101</v>
      </c>
      <c r="H14" s="26">
        <f>IF(AND(G14&gt;=$G$3-'Selectie Benchmark Regio'!$D$8*'RMC info'!$G$7,G14&lt;=$G$3+'Selectie Benchmark Regio'!$D$8*'RMC info'!$G$7),1,0)</f>
        <v>1</v>
      </c>
      <c r="I14" s="7">
        <v>0.24533475115197764</v>
      </c>
      <c r="J14" s="26">
        <f>IF(AND(I14&gt;=$I$3-'Selectie Benchmark Regio'!$D$9*'RMC info'!$I$7,I14&lt;=$I$3+'Selectie Benchmark Regio'!$D$9*'RMC info'!$I$7),1,0)</f>
        <v>1</v>
      </c>
      <c r="K14" s="8">
        <v>14</v>
      </c>
      <c r="L14" s="26">
        <f>IF(AND(K14&gt;=$K$3-'Selectie Benchmark Regio'!$D$10*'RMC info'!$L$7,K14&lt;=$K$3+'Selectie Benchmark Regio'!$D$10*'RMC info'!$L$7),1,0)</f>
        <v>1</v>
      </c>
      <c r="M14" s="9" t="s">
        <v>168</v>
      </c>
      <c r="N14" s="29">
        <f t="shared" si="223"/>
        <v>1</v>
      </c>
      <c r="O14" s="29">
        <f t="shared" si="224"/>
        <v>1</v>
      </c>
      <c r="P14" s="29">
        <f t="shared" si="225"/>
        <v>1</v>
      </c>
      <c r="Q14" s="29">
        <f t="shared" si="226"/>
        <v>1</v>
      </c>
      <c r="S14" s="81">
        <v>8.2210000000000001</v>
      </c>
      <c r="T14" s="73">
        <v>2.4900000000000002</v>
      </c>
      <c r="U14" s="76">
        <v>0.47599999999999998</v>
      </c>
      <c r="V14" s="76">
        <v>6.6000000000000003E-2</v>
      </c>
      <c r="X14" s="86">
        <v>53743</v>
      </c>
      <c r="Y14" s="86">
        <v>1050</v>
      </c>
      <c r="Z14" s="84">
        <f t="shared" si="227"/>
        <v>1.9537428130175092E-2</v>
      </c>
      <c r="AA14" s="86">
        <v>15222</v>
      </c>
      <c r="AB14" s="86">
        <v>851</v>
      </c>
      <c r="AC14" s="86">
        <v>446</v>
      </c>
      <c r="AD14" s="86">
        <v>2539</v>
      </c>
      <c r="AE14" s="86">
        <v>96</v>
      </c>
      <c r="AF14" s="372">
        <f t="shared" si="228"/>
        <v>0.21524663677130046</v>
      </c>
      <c r="AG14" s="86">
        <v>242</v>
      </c>
      <c r="AH14" s="372">
        <f t="shared" si="229"/>
        <v>9.5313115399763684E-2</v>
      </c>
      <c r="AI14" s="86">
        <f t="shared" si="206"/>
        <v>12237</v>
      </c>
      <c r="AJ14" s="86">
        <f t="shared" si="207"/>
        <v>513</v>
      </c>
      <c r="AK14" s="372">
        <f t="shared" si="230"/>
        <v>4.1922039715616574E-2</v>
      </c>
      <c r="AL14" s="366">
        <f t="shared" si="208"/>
        <v>1.7862791433302942E-3</v>
      </c>
      <c r="AM14" s="366">
        <f t="shared" si="209"/>
        <v>4.5029120071451165E-3</v>
      </c>
      <c r="AN14" s="366">
        <f t="shared" si="210"/>
        <v>9.5454291721712593E-3</v>
      </c>
      <c r="AO14" s="85">
        <f t="shared" si="211"/>
        <v>1.583462032264667E-2</v>
      </c>
      <c r="AP14" s="86">
        <f t="shared" si="212"/>
        <v>38521</v>
      </c>
      <c r="AQ14" s="86">
        <f t="shared" si="213"/>
        <v>199</v>
      </c>
      <c r="AR14" s="85">
        <f t="shared" si="214"/>
        <v>3.7028078075284224E-3</v>
      </c>
      <c r="AT14" s="642">
        <v>907</v>
      </c>
      <c r="AU14" s="642">
        <v>381</v>
      </c>
      <c r="AV14" s="642">
        <v>176</v>
      </c>
      <c r="AW14" s="642">
        <f t="shared" si="215"/>
        <v>350</v>
      </c>
      <c r="AX14" s="642">
        <v>968</v>
      </c>
      <c r="AY14" s="642">
        <v>342</v>
      </c>
      <c r="AZ14" s="642">
        <v>252</v>
      </c>
      <c r="BA14" s="642">
        <f t="shared" si="216"/>
        <v>374</v>
      </c>
      <c r="BB14" s="642">
        <v>862</v>
      </c>
      <c r="BC14" s="642">
        <v>340</v>
      </c>
      <c r="BD14" s="642">
        <v>185</v>
      </c>
      <c r="BE14" s="642">
        <f t="shared" si="217"/>
        <v>337</v>
      </c>
      <c r="BF14" s="642">
        <v>863</v>
      </c>
      <c r="BG14" s="642">
        <v>379</v>
      </c>
      <c r="BH14" s="642">
        <v>160</v>
      </c>
      <c r="BI14" s="642">
        <f t="shared" si="218"/>
        <v>324</v>
      </c>
      <c r="BJ14" s="642">
        <v>1113</v>
      </c>
      <c r="BK14" s="642">
        <v>443</v>
      </c>
      <c r="BL14" s="642">
        <v>243</v>
      </c>
      <c r="BM14" s="642">
        <f t="shared" si="219"/>
        <v>427</v>
      </c>
      <c r="BN14" s="125">
        <f t="shared" si="231"/>
        <v>0.42006615214994486</v>
      </c>
      <c r="BO14" s="124">
        <f t="shared" si="232"/>
        <v>0.19404630650496141</v>
      </c>
      <c r="BP14" s="126">
        <f t="shared" si="233"/>
        <v>0.38588754134509373</v>
      </c>
      <c r="BQ14" s="125">
        <f t="shared" si="234"/>
        <v>0.35330578512396693</v>
      </c>
      <c r="BR14" s="124">
        <f t="shared" si="235"/>
        <v>0.26033057851239672</v>
      </c>
      <c r="BS14" s="126">
        <f t="shared" si="236"/>
        <v>0.38636363636363635</v>
      </c>
      <c r="BT14" s="125">
        <f t="shared" si="237"/>
        <v>0.39443155452436196</v>
      </c>
      <c r="BU14" s="124">
        <f t="shared" si="238"/>
        <v>0.21461716937354988</v>
      </c>
      <c r="BV14" s="126">
        <f t="shared" si="239"/>
        <v>0.39095127610208819</v>
      </c>
      <c r="BW14" s="125">
        <f t="shared" si="240"/>
        <v>0.43916570104287372</v>
      </c>
      <c r="BX14" s="124">
        <f t="shared" si="241"/>
        <v>0.1853997682502897</v>
      </c>
      <c r="BY14" s="126">
        <f t="shared" si="242"/>
        <v>0.37543453070683663</v>
      </c>
      <c r="BZ14" s="125">
        <f t="shared" si="243"/>
        <v>0.39802336028751123</v>
      </c>
      <c r="CA14" s="124">
        <f t="shared" si="244"/>
        <v>0.21832884097035041</v>
      </c>
      <c r="CB14" s="126">
        <f t="shared" si="245"/>
        <v>0.38364779874213839</v>
      </c>
      <c r="CD14" s="105">
        <v>61300</v>
      </c>
      <c r="CE14" s="106">
        <v>35100</v>
      </c>
      <c r="CF14" s="107">
        <v>7100</v>
      </c>
      <c r="CG14" s="107">
        <v>2400</v>
      </c>
      <c r="CH14" s="107">
        <v>100</v>
      </c>
      <c r="CI14" s="107">
        <v>4600</v>
      </c>
      <c r="CJ14" s="109">
        <f t="shared" si="246"/>
        <v>103500</v>
      </c>
      <c r="CK14" s="94">
        <f t="shared" si="247"/>
        <v>0.59227053140096619</v>
      </c>
      <c r="CL14" s="93">
        <f t="shared" si="248"/>
        <v>0.33913043478260868</v>
      </c>
      <c r="CM14" s="95">
        <f t="shared" si="249"/>
        <v>6.8599033816425126E-2</v>
      </c>
      <c r="CN14" s="95">
        <f t="shared" si="250"/>
        <v>2.318840579710145E-2</v>
      </c>
      <c r="CO14" s="95">
        <f t="shared" si="251"/>
        <v>9.6618357487922703E-4</v>
      </c>
      <c r="CP14" s="95">
        <f t="shared" si="252"/>
        <v>4.4444444444444446E-2</v>
      </c>
      <c r="CR14" s="244">
        <v>48764.43</v>
      </c>
      <c r="CS14" s="245">
        <v>70633</v>
      </c>
      <c r="CT14" s="246">
        <f t="shared" si="253"/>
        <v>0.69039160165928104</v>
      </c>
      <c r="CV14" s="300">
        <v>2.0499207314825057E-2</v>
      </c>
      <c r="CW14" s="300">
        <v>1.58287632288476E-2</v>
      </c>
      <c r="CX14" s="300">
        <v>1.568470468357655E-2</v>
      </c>
      <c r="CY14" s="300">
        <v>1.7489340174893401E-2</v>
      </c>
      <c r="CZ14" s="300">
        <v>1.6355603642593093E-2</v>
      </c>
      <c r="DB14" s="328">
        <v>0.17391304347826086</v>
      </c>
      <c r="DC14" s="328">
        <v>0.16547497446373852</v>
      </c>
      <c r="DE14" s="86">
        <v>54246</v>
      </c>
      <c r="DF14" s="86">
        <v>1112</v>
      </c>
      <c r="DG14" s="84">
        <f t="shared" si="254"/>
        <v>2.0499207314825057E-2</v>
      </c>
      <c r="DH14" s="86">
        <v>15807</v>
      </c>
      <c r="DI14" s="86">
        <v>900</v>
      </c>
      <c r="DJ14" s="85">
        <f t="shared" si="255"/>
        <v>1.6591085056962725E-2</v>
      </c>
      <c r="DK14" s="86">
        <v>38296</v>
      </c>
      <c r="DL14" s="86">
        <f t="shared" si="256"/>
        <v>212</v>
      </c>
      <c r="DM14" s="85">
        <f t="shared" si="257"/>
        <v>3.9081222578623304E-3</v>
      </c>
      <c r="DN14" s="362">
        <v>5.6058920775903166E-2</v>
      </c>
      <c r="DO14" s="362">
        <v>6.1168241594663213E-2</v>
      </c>
      <c r="DP14" s="362">
        <v>5.7862002450807713E-2</v>
      </c>
      <c r="DR14" s="454">
        <v>0.39130434782608697</v>
      </c>
      <c r="DS14" s="454">
        <v>0.21739130434782608</v>
      </c>
      <c r="DT14" s="454">
        <v>0.39130434782608697</v>
      </c>
      <c r="DU14" s="453">
        <v>1.7871326449563146E-3</v>
      </c>
      <c r="DV14" s="455">
        <v>5.9454307160729178E-2</v>
      </c>
      <c r="DW14" s="455">
        <v>0.13689979745025616</v>
      </c>
      <c r="DX14" s="455">
        <v>0.26819969021803886</v>
      </c>
      <c r="DY14" s="455">
        <v>0.53544620517097585</v>
      </c>
      <c r="DZ14" s="453">
        <v>9.1972145578767574E-3</v>
      </c>
      <c r="EA14" s="453">
        <v>6.4363464268812117E-3</v>
      </c>
      <c r="EB14" s="454">
        <v>0.61086695964842186</v>
      </c>
      <c r="EC14" s="246">
        <v>0.63952395865956779</v>
      </c>
      <c r="ED14" s="246">
        <f t="shared" si="258"/>
        <v>0.36047604134043221</v>
      </c>
      <c r="EE14" s="505">
        <f t="shared" si="222"/>
        <v>0.33330737760658291</v>
      </c>
      <c r="EF14" s="643">
        <v>780</v>
      </c>
      <c r="EG14" s="643">
        <v>270</v>
      </c>
      <c r="EH14" s="643">
        <v>382</v>
      </c>
      <c r="EI14" s="643">
        <v>1432</v>
      </c>
      <c r="EJ14" s="519">
        <v>0.32874354561101554</v>
      </c>
      <c r="EK14" s="520">
        <v>0.25714285714285717</v>
      </c>
      <c r="EL14" s="525">
        <f t="shared" si="259"/>
        <v>2.0432924148039572E-2</v>
      </c>
      <c r="EM14" s="551">
        <f t="shared" si="260"/>
        <v>102080</v>
      </c>
      <c r="EN14" s="550">
        <f t="shared" si="261"/>
        <v>24840</v>
      </c>
      <c r="EO14" s="542">
        <v>24360</v>
      </c>
      <c r="EP14" s="547">
        <v>330</v>
      </c>
      <c r="EQ14" s="544">
        <v>150</v>
      </c>
      <c r="ER14" s="548">
        <v>0</v>
      </c>
      <c r="ES14" s="548">
        <v>0</v>
      </c>
      <c r="ET14" s="549">
        <f t="shared" si="262"/>
        <v>150</v>
      </c>
      <c r="EU14" s="550">
        <f t="shared" si="263"/>
        <v>43920</v>
      </c>
      <c r="EV14" s="542">
        <v>29220</v>
      </c>
      <c r="EW14" s="547">
        <v>11940</v>
      </c>
      <c r="EX14" s="544">
        <v>2760</v>
      </c>
      <c r="EY14" s="548">
        <v>1080</v>
      </c>
      <c r="EZ14" s="548">
        <v>80</v>
      </c>
      <c r="FA14" s="549">
        <f t="shared" si="264"/>
        <v>1600</v>
      </c>
      <c r="FB14" s="550">
        <f t="shared" si="265"/>
        <v>33320</v>
      </c>
      <c r="FC14" s="542">
        <v>8860</v>
      </c>
      <c r="FD14" s="547">
        <v>21080</v>
      </c>
      <c r="FE14" s="544">
        <v>3380</v>
      </c>
      <c r="FF14" s="548">
        <v>1570</v>
      </c>
      <c r="FG14" s="548">
        <v>80</v>
      </c>
      <c r="FH14" s="549">
        <f t="shared" si="266"/>
        <v>1730</v>
      </c>
      <c r="FI14" s="551">
        <f t="shared" si="267"/>
        <v>103820</v>
      </c>
      <c r="FJ14" s="550">
        <f t="shared" si="268"/>
        <v>24740</v>
      </c>
      <c r="FK14" s="542">
        <v>24130</v>
      </c>
      <c r="FL14" s="547">
        <v>390</v>
      </c>
      <c r="FM14" s="544">
        <v>220</v>
      </c>
      <c r="FN14" s="548">
        <v>0</v>
      </c>
      <c r="FO14" s="548">
        <v>0</v>
      </c>
      <c r="FP14" s="549">
        <f t="shared" si="269"/>
        <v>220</v>
      </c>
      <c r="FQ14" s="550">
        <f t="shared" si="270"/>
        <v>44480</v>
      </c>
      <c r="FR14" s="542">
        <v>28320</v>
      </c>
      <c r="FS14" s="547">
        <v>12940</v>
      </c>
      <c r="FT14" s="544">
        <v>3220</v>
      </c>
      <c r="FU14" s="548">
        <v>1020</v>
      </c>
      <c r="FV14" s="548">
        <v>90</v>
      </c>
      <c r="FW14" s="549">
        <f t="shared" si="271"/>
        <v>2110</v>
      </c>
      <c r="FX14" s="550">
        <f t="shared" si="272"/>
        <v>34600</v>
      </c>
      <c r="FY14" s="542">
        <v>8820</v>
      </c>
      <c r="FZ14" s="547">
        <v>21920</v>
      </c>
      <c r="GA14" s="544">
        <v>3860</v>
      </c>
      <c r="GB14" s="548">
        <v>1440</v>
      </c>
      <c r="GC14" s="548">
        <v>100</v>
      </c>
      <c r="GD14" s="549">
        <f t="shared" si="273"/>
        <v>2320</v>
      </c>
    </row>
    <row r="15" spans="1:186" hidden="1" x14ac:dyDescent="0.25">
      <c r="A15" s="6" t="s">
        <v>90</v>
      </c>
      <c r="B15" s="1" t="s">
        <v>91</v>
      </c>
      <c r="C15" s="1">
        <v>14.9</v>
      </c>
      <c r="D15" s="2">
        <v>166500</v>
      </c>
      <c r="E15" s="320">
        <v>8.8996996996996994E-2</v>
      </c>
      <c r="F15" s="26">
        <f>IF(AND(E15&gt;=$E$3-'Selectie Benchmark Regio'!$D$7*'RMC info'!$E$7,E15&lt;=$E$3+'Selectie Benchmark Regio'!$D$7*'RMC info'!$E$7),1,0)</f>
        <v>0</v>
      </c>
      <c r="G15" s="34">
        <v>0.2053899188719033</v>
      </c>
      <c r="H15" s="26">
        <f>IF(AND(G15&gt;=$G$3-'Selectie Benchmark Regio'!$D$8*'RMC info'!$G$7,G15&lt;=$G$3+'Selectie Benchmark Regio'!$D$8*'RMC info'!$G$7),1,0)</f>
        <v>1</v>
      </c>
      <c r="I15" s="7">
        <v>0.53415079511834318</v>
      </c>
      <c r="J15" s="26">
        <f>IF(AND(I15&gt;=$I$3-'Selectie Benchmark Regio'!$D$9*'RMC info'!$I$7,I15&lt;=$I$3+'Selectie Benchmark Regio'!$D$9*'RMC info'!$I$7),1,0)</f>
        <v>1</v>
      </c>
      <c r="K15" s="8">
        <v>5</v>
      </c>
      <c r="L15" s="26">
        <f>IF(AND(K15&gt;=$K$3-'Selectie Benchmark Regio'!$D$10*'RMC info'!$L$7,K15&lt;=$K$3+'Selectie Benchmark Regio'!$D$10*'RMC info'!$L$7),1,0)</f>
        <v>1</v>
      </c>
      <c r="M15" s="9" t="s">
        <v>163</v>
      </c>
      <c r="N15" s="29">
        <f t="shared" si="223"/>
        <v>0</v>
      </c>
      <c r="O15" s="29">
        <f t="shared" si="224"/>
        <v>0</v>
      </c>
      <c r="P15" s="29">
        <f t="shared" si="225"/>
        <v>0</v>
      </c>
      <c r="Q15" s="29">
        <f t="shared" si="226"/>
        <v>0</v>
      </c>
      <c r="S15" s="81">
        <v>7.657</v>
      </c>
      <c r="T15" s="73">
        <v>-10.69</v>
      </c>
      <c r="U15" s="76">
        <v>0.56299999999999994</v>
      </c>
      <c r="V15" s="76">
        <v>0.09</v>
      </c>
      <c r="X15" s="86">
        <v>35248</v>
      </c>
      <c r="Y15" s="86">
        <v>1062</v>
      </c>
      <c r="Z15" s="84">
        <f t="shared" si="227"/>
        <v>3.0129369042215162E-2</v>
      </c>
      <c r="AA15" s="86">
        <v>11618</v>
      </c>
      <c r="AB15" s="86">
        <v>849</v>
      </c>
      <c r="AC15" s="86">
        <v>379</v>
      </c>
      <c r="AD15" s="86">
        <v>2308</v>
      </c>
      <c r="AE15" s="86">
        <v>100</v>
      </c>
      <c r="AF15" s="372">
        <f t="shared" si="228"/>
        <v>0.26385224274406333</v>
      </c>
      <c r="AG15" s="86">
        <v>244</v>
      </c>
      <c r="AH15" s="372">
        <f t="shared" si="229"/>
        <v>0.10571923743500866</v>
      </c>
      <c r="AI15" s="86">
        <f t="shared" si="206"/>
        <v>8931</v>
      </c>
      <c r="AJ15" s="86">
        <f t="shared" si="207"/>
        <v>505</v>
      </c>
      <c r="AK15" s="372">
        <f t="shared" si="230"/>
        <v>5.6544619863397157E-2</v>
      </c>
      <c r="AL15" s="366">
        <f t="shared" si="208"/>
        <v>2.8370403994552882E-3</v>
      </c>
      <c r="AM15" s="366">
        <f t="shared" si="209"/>
        <v>6.9223785746709036E-3</v>
      </c>
      <c r="AN15" s="366">
        <f t="shared" si="210"/>
        <v>1.4327054017249206E-2</v>
      </c>
      <c r="AO15" s="85">
        <f t="shared" si="211"/>
        <v>2.4086472991375396E-2</v>
      </c>
      <c r="AP15" s="86">
        <f t="shared" si="212"/>
        <v>23630</v>
      </c>
      <c r="AQ15" s="86">
        <f t="shared" si="213"/>
        <v>213</v>
      </c>
      <c r="AR15" s="85">
        <f t="shared" si="214"/>
        <v>6.0428960508397637E-3</v>
      </c>
      <c r="AT15" s="642">
        <v>862</v>
      </c>
      <c r="AU15" s="642">
        <v>281</v>
      </c>
      <c r="AV15" s="642">
        <v>216</v>
      </c>
      <c r="AW15" s="642">
        <f t="shared" si="215"/>
        <v>365</v>
      </c>
      <c r="AX15" s="642">
        <v>849</v>
      </c>
      <c r="AY15" s="642">
        <v>252</v>
      </c>
      <c r="AZ15" s="642">
        <v>228</v>
      </c>
      <c r="BA15" s="642">
        <f t="shared" si="216"/>
        <v>369</v>
      </c>
      <c r="BB15" s="642">
        <v>673</v>
      </c>
      <c r="BC15" s="642">
        <v>224</v>
      </c>
      <c r="BD15" s="642">
        <v>164</v>
      </c>
      <c r="BE15" s="642">
        <f t="shared" si="217"/>
        <v>285</v>
      </c>
      <c r="BF15" s="642">
        <v>788</v>
      </c>
      <c r="BG15" s="642">
        <v>281</v>
      </c>
      <c r="BH15" s="642">
        <v>143</v>
      </c>
      <c r="BI15" s="642">
        <f t="shared" si="218"/>
        <v>364</v>
      </c>
      <c r="BJ15" s="642">
        <v>1052</v>
      </c>
      <c r="BK15" s="642">
        <v>390</v>
      </c>
      <c r="BL15" s="642">
        <v>236</v>
      </c>
      <c r="BM15" s="642">
        <f t="shared" si="219"/>
        <v>426</v>
      </c>
      <c r="BN15" s="125">
        <f t="shared" si="231"/>
        <v>0.32598607888631093</v>
      </c>
      <c r="BO15" s="124">
        <f t="shared" si="232"/>
        <v>0.25058004640371229</v>
      </c>
      <c r="BP15" s="126">
        <f t="shared" si="233"/>
        <v>0.42343387470997679</v>
      </c>
      <c r="BQ15" s="125">
        <f t="shared" si="234"/>
        <v>0.29681978798586572</v>
      </c>
      <c r="BR15" s="124">
        <f t="shared" si="235"/>
        <v>0.26855123674911663</v>
      </c>
      <c r="BS15" s="126">
        <f t="shared" si="236"/>
        <v>0.43462897526501765</v>
      </c>
      <c r="BT15" s="125">
        <f t="shared" si="237"/>
        <v>0.33283803863298661</v>
      </c>
      <c r="BU15" s="124">
        <f t="shared" si="238"/>
        <v>0.24368499257057949</v>
      </c>
      <c r="BV15" s="126">
        <f t="shared" si="239"/>
        <v>0.42347696879643387</v>
      </c>
      <c r="BW15" s="125">
        <f t="shared" si="240"/>
        <v>0.35659898477157359</v>
      </c>
      <c r="BX15" s="124">
        <f t="shared" si="241"/>
        <v>0.1814720812182741</v>
      </c>
      <c r="BY15" s="126">
        <f t="shared" si="242"/>
        <v>0.46192893401015228</v>
      </c>
      <c r="BZ15" s="125">
        <f t="shared" si="243"/>
        <v>0.37072243346007605</v>
      </c>
      <c r="CA15" s="124">
        <f t="shared" si="244"/>
        <v>0.22433460076045628</v>
      </c>
      <c r="CB15" s="126">
        <f t="shared" si="245"/>
        <v>0.4049429657794677</v>
      </c>
      <c r="CD15" s="105">
        <v>36000</v>
      </c>
      <c r="CE15" s="106">
        <v>21500</v>
      </c>
      <c r="CF15" s="107">
        <v>5300</v>
      </c>
      <c r="CG15" s="107">
        <v>1800</v>
      </c>
      <c r="CH15" s="107">
        <v>100</v>
      </c>
      <c r="CI15" s="107">
        <v>3400</v>
      </c>
      <c r="CJ15" s="109">
        <f t="shared" si="246"/>
        <v>62800</v>
      </c>
      <c r="CK15" s="94">
        <f t="shared" si="247"/>
        <v>0.57324840764331209</v>
      </c>
      <c r="CL15" s="93">
        <f t="shared" si="248"/>
        <v>0.34235668789808915</v>
      </c>
      <c r="CM15" s="95">
        <f t="shared" si="249"/>
        <v>8.4394904458598721E-2</v>
      </c>
      <c r="CN15" s="95">
        <f t="shared" si="250"/>
        <v>2.8662420382165606E-2</v>
      </c>
      <c r="CO15" s="95">
        <f t="shared" si="251"/>
        <v>1.5923566878980893E-3</v>
      </c>
      <c r="CP15" s="95">
        <f t="shared" si="252"/>
        <v>5.4140127388535034E-2</v>
      </c>
      <c r="CR15" s="244">
        <v>50631.460000000006</v>
      </c>
      <c r="CS15" s="245">
        <v>45397</v>
      </c>
      <c r="CT15" s="246">
        <f t="shared" si="253"/>
        <v>1.1153040949842501</v>
      </c>
      <c r="CV15" s="300">
        <v>2.9079568442346593E-2</v>
      </c>
      <c r="CW15" s="300">
        <v>2.2174072093873991E-2</v>
      </c>
      <c r="CX15" s="300">
        <v>1.8753831577774063E-2</v>
      </c>
      <c r="CY15" s="300">
        <v>2.3532998863541869E-2</v>
      </c>
      <c r="CZ15" s="300">
        <v>2.378521563974504E-2</v>
      </c>
      <c r="DB15" s="328">
        <v>0.14663643235071808</v>
      </c>
      <c r="DC15" s="328">
        <v>0.1638655462184874</v>
      </c>
      <c r="DE15" s="86">
        <v>35592</v>
      </c>
      <c r="DF15" s="86">
        <v>1035</v>
      </c>
      <c r="DG15" s="84">
        <f t="shared" si="254"/>
        <v>2.9079568442346593E-2</v>
      </c>
      <c r="DH15" s="86">
        <v>12171</v>
      </c>
      <c r="DI15" s="86">
        <v>893</v>
      </c>
      <c r="DJ15" s="85">
        <f t="shared" si="255"/>
        <v>2.5089907844459428E-2</v>
      </c>
      <c r="DK15" s="86">
        <v>23261</v>
      </c>
      <c r="DL15" s="86">
        <f t="shared" si="256"/>
        <v>142</v>
      </c>
      <c r="DM15" s="85">
        <f t="shared" si="257"/>
        <v>3.9896605978871659E-3</v>
      </c>
      <c r="DN15" s="362">
        <v>7.5008664579216719E-2</v>
      </c>
      <c r="DO15" s="362">
        <v>7.9263425458396389E-2</v>
      </c>
      <c r="DP15" s="362">
        <v>7.8109412124370975E-2</v>
      </c>
      <c r="DR15" s="454">
        <v>0.2608695652173913</v>
      </c>
      <c r="DS15" s="454">
        <v>0.39130434782608697</v>
      </c>
      <c r="DT15" s="454">
        <v>0.34782608695652173</v>
      </c>
      <c r="DU15" s="453">
        <v>4.0729879439556863E-3</v>
      </c>
      <c r="DV15" s="455">
        <v>9.0852904820766384E-2</v>
      </c>
      <c r="DW15" s="455">
        <v>0.18479604449938195</v>
      </c>
      <c r="DX15" s="455">
        <v>0.29419035846724351</v>
      </c>
      <c r="DY15" s="455">
        <v>0.43016069221260816</v>
      </c>
      <c r="DZ15" s="453">
        <v>1.3291904022095633E-2</v>
      </c>
      <c r="EA15" s="453">
        <v>1.2818131153631803E-2</v>
      </c>
      <c r="EB15" s="454">
        <v>0.67220376522702108</v>
      </c>
      <c r="EC15" s="246">
        <v>0.53078758949880667</v>
      </c>
      <c r="ED15" s="246">
        <f t="shared" si="258"/>
        <v>0.46921241050119333</v>
      </c>
      <c r="EE15" s="505">
        <f t="shared" si="222"/>
        <v>0.4338484119584532</v>
      </c>
      <c r="EF15" s="643">
        <v>626</v>
      </c>
      <c r="EG15" s="643">
        <v>436</v>
      </c>
      <c r="EH15" s="643">
        <v>71</v>
      </c>
      <c r="EI15" s="643">
        <v>1133</v>
      </c>
      <c r="EJ15" s="519">
        <v>0.10186513629842181</v>
      </c>
      <c r="EK15" s="520">
        <v>0.41054613935969869</v>
      </c>
      <c r="EL15" s="525">
        <f t="shared" si="259"/>
        <v>2.3474474474474476E-2</v>
      </c>
      <c r="EM15" s="551">
        <f t="shared" si="260"/>
        <v>61270</v>
      </c>
      <c r="EN15" s="550">
        <f t="shared" si="261"/>
        <v>15770</v>
      </c>
      <c r="EO15" s="542">
        <v>15490</v>
      </c>
      <c r="EP15" s="547">
        <v>150</v>
      </c>
      <c r="EQ15" s="544">
        <v>130</v>
      </c>
      <c r="ER15" s="548">
        <v>0</v>
      </c>
      <c r="ES15" s="548">
        <v>0</v>
      </c>
      <c r="ET15" s="549">
        <f t="shared" si="262"/>
        <v>130</v>
      </c>
      <c r="EU15" s="550">
        <f t="shared" si="263"/>
        <v>26320</v>
      </c>
      <c r="EV15" s="542">
        <v>17090</v>
      </c>
      <c r="EW15" s="547">
        <v>7010</v>
      </c>
      <c r="EX15" s="544">
        <v>2220</v>
      </c>
      <c r="EY15" s="548">
        <v>750</v>
      </c>
      <c r="EZ15" s="548">
        <v>60</v>
      </c>
      <c r="FA15" s="549">
        <f t="shared" si="264"/>
        <v>1410</v>
      </c>
      <c r="FB15" s="550">
        <f t="shared" si="265"/>
        <v>19180</v>
      </c>
      <c r="FC15" s="542">
        <v>4230</v>
      </c>
      <c r="FD15" s="547">
        <v>12230</v>
      </c>
      <c r="FE15" s="544">
        <v>2720</v>
      </c>
      <c r="FF15" s="548">
        <v>1250</v>
      </c>
      <c r="FG15" s="548">
        <v>80</v>
      </c>
      <c r="FH15" s="549">
        <f t="shared" si="266"/>
        <v>1390</v>
      </c>
      <c r="FI15" s="551">
        <f t="shared" si="267"/>
        <v>62750</v>
      </c>
      <c r="FJ15" s="550">
        <f t="shared" si="268"/>
        <v>15830</v>
      </c>
      <c r="FK15" s="542">
        <v>15520</v>
      </c>
      <c r="FL15" s="547">
        <v>180</v>
      </c>
      <c r="FM15" s="544">
        <v>130</v>
      </c>
      <c r="FN15" s="548">
        <v>0</v>
      </c>
      <c r="FO15" s="548">
        <v>0</v>
      </c>
      <c r="FP15" s="549">
        <f t="shared" si="269"/>
        <v>130</v>
      </c>
      <c r="FQ15" s="550">
        <f t="shared" si="270"/>
        <v>26890</v>
      </c>
      <c r="FR15" s="542">
        <v>16230</v>
      </c>
      <c r="FS15" s="547">
        <v>8120</v>
      </c>
      <c r="FT15" s="544">
        <v>2540</v>
      </c>
      <c r="FU15" s="548">
        <v>710</v>
      </c>
      <c r="FV15" s="548">
        <v>70</v>
      </c>
      <c r="FW15" s="549">
        <f t="shared" si="271"/>
        <v>1760</v>
      </c>
      <c r="FX15" s="550">
        <f t="shared" si="272"/>
        <v>20030</v>
      </c>
      <c r="FY15" s="542">
        <v>4190</v>
      </c>
      <c r="FZ15" s="547">
        <v>13070</v>
      </c>
      <c r="GA15" s="544">
        <v>2770</v>
      </c>
      <c r="GB15" s="548">
        <v>1080</v>
      </c>
      <c r="GC15" s="548">
        <v>70</v>
      </c>
      <c r="GD15" s="549">
        <f t="shared" si="273"/>
        <v>1620</v>
      </c>
    </row>
    <row r="16" spans="1:186" hidden="1" x14ac:dyDescent="0.25">
      <c r="A16" s="6" t="s">
        <v>67</v>
      </c>
      <c r="B16" s="1" t="s">
        <v>68</v>
      </c>
      <c r="C16" s="1">
        <v>13.2</v>
      </c>
      <c r="D16" s="2">
        <v>117800</v>
      </c>
      <c r="E16" s="320">
        <v>0.11325721561969442</v>
      </c>
      <c r="F16" s="26">
        <f>IF(AND(E16&gt;=$E$3-'Selectie Benchmark Regio'!$D$7*'RMC info'!$E$7,E16&lt;=$E$3+'Selectie Benchmark Regio'!$D$7*'RMC info'!$E$7),1,0)</f>
        <v>0</v>
      </c>
      <c r="G16" s="34">
        <v>4.8962263609021471E-2</v>
      </c>
      <c r="H16" s="26">
        <f>IF(AND(G16&gt;=$G$3-'Selectie Benchmark Regio'!$D$8*'RMC info'!$G$7,G16&lt;=$G$3+'Selectie Benchmark Regio'!$D$8*'RMC info'!$G$7),1,0)</f>
        <v>1</v>
      </c>
      <c r="I16" s="7">
        <v>0.51162569238338595</v>
      </c>
      <c r="J16" s="26">
        <f>IF(AND(I16&gt;=$I$3-'Selectie Benchmark Regio'!$D$9*'RMC info'!$I$7,I16&lt;=$I$3+'Selectie Benchmark Regio'!$D$9*'RMC info'!$I$7),1,0)</f>
        <v>1</v>
      </c>
      <c r="K16" s="8">
        <v>9</v>
      </c>
      <c r="L16" s="26">
        <f>IF(AND(K16&gt;=$K$3-'Selectie Benchmark Regio'!$D$10*'RMC info'!$L$7,K16&lt;=$K$3+'Selectie Benchmark Regio'!$D$10*'RMC info'!$L$7),1,0)</f>
        <v>1</v>
      </c>
      <c r="M16" s="9" t="s">
        <v>308</v>
      </c>
      <c r="N16" s="29">
        <f t="shared" si="223"/>
        <v>0</v>
      </c>
      <c r="O16" s="29">
        <f t="shared" si="224"/>
        <v>0</v>
      </c>
      <c r="P16" s="29">
        <f t="shared" si="225"/>
        <v>0</v>
      </c>
      <c r="Q16" s="29">
        <f t="shared" si="226"/>
        <v>0</v>
      </c>
      <c r="S16" s="81">
        <v>7.7009999999999996</v>
      </c>
      <c r="T16" s="73">
        <v>-15.731</v>
      </c>
      <c r="U16" s="76">
        <v>0.56000000000000005</v>
      </c>
      <c r="V16" s="76">
        <v>7.5999999999999998E-2</v>
      </c>
      <c r="X16" s="86">
        <v>20329</v>
      </c>
      <c r="Y16" s="86">
        <v>557</v>
      </c>
      <c r="Z16" s="84">
        <f t="shared" si="227"/>
        <v>2.7399281814157114E-2</v>
      </c>
      <c r="AA16" s="86">
        <v>7014</v>
      </c>
      <c r="AB16" s="86">
        <v>486</v>
      </c>
      <c r="AC16" s="86">
        <v>344</v>
      </c>
      <c r="AD16" s="86">
        <v>1065</v>
      </c>
      <c r="AE16" s="86">
        <v>80</v>
      </c>
      <c r="AF16" s="372">
        <f t="shared" si="228"/>
        <v>0.23255813953488372</v>
      </c>
      <c r="AG16" s="86">
        <v>124</v>
      </c>
      <c r="AH16" s="372">
        <f t="shared" si="229"/>
        <v>0.11643192488262911</v>
      </c>
      <c r="AI16" s="86">
        <f t="shared" si="206"/>
        <v>5605</v>
      </c>
      <c r="AJ16" s="86">
        <f t="shared" si="207"/>
        <v>282</v>
      </c>
      <c r="AK16" s="372">
        <f t="shared" si="230"/>
        <v>5.0312221231043709E-2</v>
      </c>
      <c r="AL16" s="366">
        <f t="shared" si="208"/>
        <v>3.9352648925180776E-3</v>
      </c>
      <c r="AM16" s="366">
        <f t="shared" si="209"/>
        <v>6.0996605834030201E-3</v>
      </c>
      <c r="AN16" s="366">
        <f t="shared" si="210"/>
        <v>1.3871808746126224E-2</v>
      </c>
      <c r="AO16" s="85">
        <f t="shared" si="211"/>
        <v>2.390673422204732E-2</v>
      </c>
      <c r="AP16" s="86">
        <f t="shared" si="212"/>
        <v>13315</v>
      </c>
      <c r="AQ16" s="86">
        <f t="shared" si="213"/>
        <v>71</v>
      </c>
      <c r="AR16" s="85">
        <f t="shared" si="214"/>
        <v>3.4925475921097938E-3</v>
      </c>
      <c r="AT16" s="642">
        <v>354</v>
      </c>
      <c r="AU16" s="642">
        <v>107</v>
      </c>
      <c r="AV16" s="642">
        <v>89</v>
      </c>
      <c r="AW16" s="642">
        <f t="shared" si="215"/>
        <v>158</v>
      </c>
      <c r="AX16" s="642">
        <v>448</v>
      </c>
      <c r="AY16" s="642">
        <v>132</v>
      </c>
      <c r="AZ16" s="642">
        <v>137</v>
      </c>
      <c r="BA16" s="642">
        <f t="shared" si="216"/>
        <v>179</v>
      </c>
      <c r="BB16" s="642">
        <v>352</v>
      </c>
      <c r="BC16" s="642">
        <v>121</v>
      </c>
      <c r="BD16" s="642">
        <v>83</v>
      </c>
      <c r="BE16" s="642">
        <f t="shared" si="217"/>
        <v>148</v>
      </c>
      <c r="BF16" s="642">
        <v>403</v>
      </c>
      <c r="BG16" s="642">
        <v>167</v>
      </c>
      <c r="BH16" s="642">
        <v>76</v>
      </c>
      <c r="BI16" s="642">
        <f t="shared" si="218"/>
        <v>160</v>
      </c>
      <c r="BJ16" s="642">
        <v>528</v>
      </c>
      <c r="BK16" s="642">
        <v>221</v>
      </c>
      <c r="BL16" s="642">
        <v>95</v>
      </c>
      <c r="BM16" s="642">
        <f t="shared" si="219"/>
        <v>212</v>
      </c>
      <c r="BN16" s="125">
        <f t="shared" si="231"/>
        <v>0.30225988700564971</v>
      </c>
      <c r="BO16" s="124">
        <f t="shared" si="232"/>
        <v>0.25141242937853109</v>
      </c>
      <c r="BP16" s="126">
        <f t="shared" si="233"/>
        <v>0.4463276836158192</v>
      </c>
      <c r="BQ16" s="125">
        <f t="shared" si="234"/>
        <v>0.29464285714285715</v>
      </c>
      <c r="BR16" s="124">
        <f t="shared" si="235"/>
        <v>0.30580357142857145</v>
      </c>
      <c r="BS16" s="126">
        <f t="shared" si="236"/>
        <v>0.39955357142857145</v>
      </c>
      <c r="BT16" s="125">
        <f t="shared" si="237"/>
        <v>0.34375</v>
      </c>
      <c r="BU16" s="124">
        <f t="shared" si="238"/>
        <v>0.23579545454545456</v>
      </c>
      <c r="BV16" s="126">
        <f t="shared" si="239"/>
        <v>0.42045454545454547</v>
      </c>
      <c r="BW16" s="125">
        <f t="shared" si="240"/>
        <v>0.4143920595533499</v>
      </c>
      <c r="BX16" s="124">
        <f t="shared" si="241"/>
        <v>0.18858560794044665</v>
      </c>
      <c r="BY16" s="126">
        <f t="shared" si="242"/>
        <v>0.3970223325062035</v>
      </c>
      <c r="BZ16" s="125">
        <f t="shared" si="243"/>
        <v>0.41856060606060608</v>
      </c>
      <c r="CA16" s="124">
        <f t="shared" si="244"/>
        <v>0.17992424242424243</v>
      </c>
      <c r="CB16" s="126">
        <f t="shared" si="245"/>
        <v>0.40151515151515149</v>
      </c>
      <c r="CD16" s="105">
        <v>25300</v>
      </c>
      <c r="CE16" s="106">
        <v>13300</v>
      </c>
      <c r="CF16" s="107">
        <v>3400</v>
      </c>
      <c r="CG16" s="107">
        <v>1400</v>
      </c>
      <c r="CH16" s="107">
        <v>100</v>
      </c>
      <c r="CI16" s="107">
        <v>1900</v>
      </c>
      <c r="CJ16" s="109">
        <f t="shared" si="246"/>
        <v>42000</v>
      </c>
      <c r="CK16" s="94">
        <f t="shared" si="247"/>
        <v>0.60238095238095235</v>
      </c>
      <c r="CL16" s="93">
        <f t="shared" si="248"/>
        <v>0.31666666666666665</v>
      </c>
      <c r="CM16" s="95">
        <f t="shared" si="249"/>
        <v>8.0952380952380956E-2</v>
      </c>
      <c r="CN16" s="95">
        <f t="shared" si="250"/>
        <v>3.3333333333333333E-2</v>
      </c>
      <c r="CO16" s="95">
        <f t="shared" si="251"/>
        <v>2.3809523809523812E-3</v>
      </c>
      <c r="CP16" s="95">
        <f t="shared" si="252"/>
        <v>4.5238095238095237E-2</v>
      </c>
      <c r="CR16" s="244">
        <v>16295.52</v>
      </c>
      <c r="CS16" s="245">
        <v>23826</v>
      </c>
      <c r="CT16" s="246">
        <f t="shared" si="253"/>
        <v>0.68393855452027197</v>
      </c>
      <c r="CV16" s="300">
        <v>2.4915824915824916E-2</v>
      </c>
      <c r="CW16" s="300">
        <v>1.9234440626193203E-2</v>
      </c>
      <c r="CX16" s="300">
        <v>1.6516516516516516E-2</v>
      </c>
      <c r="CY16" s="300">
        <v>2.0705273374312522E-2</v>
      </c>
      <c r="CZ16" s="300">
        <v>1.6118750569164921E-2</v>
      </c>
      <c r="DB16" s="328">
        <v>0.15245478036175711</v>
      </c>
      <c r="DC16" s="328">
        <v>0.14398943196829592</v>
      </c>
      <c r="DE16" s="86">
        <v>20790</v>
      </c>
      <c r="DF16" s="86">
        <v>518</v>
      </c>
      <c r="DG16" s="84">
        <f t="shared" si="254"/>
        <v>2.4915824915824916E-2</v>
      </c>
      <c r="DH16" s="86">
        <v>7378</v>
      </c>
      <c r="DI16" s="86">
        <v>486</v>
      </c>
      <c r="DJ16" s="85">
        <f t="shared" si="255"/>
        <v>2.3376623376623377E-2</v>
      </c>
      <c r="DK16" s="86">
        <v>13334</v>
      </c>
      <c r="DL16" s="86">
        <f t="shared" si="256"/>
        <v>32</v>
      </c>
      <c r="DM16" s="85">
        <f t="shared" si="257"/>
        <v>1.5392015392015391E-3</v>
      </c>
      <c r="DN16" s="362">
        <v>4.4644723372793543E-2</v>
      </c>
      <c r="DO16" s="362">
        <v>3.9041740152851258E-2</v>
      </c>
      <c r="DP16" s="362">
        <v>4.2545105269119608E-2</v>
      </c>
      <c r="DR16" s="454">
        <v>0.36363636363636365</v>
      </c>
      <c r="DS16" s="454">
        <v>0.18181818181818182</v>
      </c>
      <c r="DT16" s="454">
        <v>0.45454545454545453</v>
      </c>
      <c r="DU16" s="453">
        <v>2.7810304449648712E-3</v>
      </c>
      <c r="DV16" s="455">
        <v>8.4612638343448773E-2</v>
      </c>
      <c r="DW16" s="455">
        <v>0.15815780078543376</v>
      </c>
      <c r="DX16" s="455">
        <v>0.32559800071403072</v>
      </c>
      <c r="DY16" s="455">
        <v>0.43163156015708676</v>
      </c>
      <c r="DZ16" s="453">
        <v>8.1761006289308175E-3</v>
      </c>
      <c r="EA16" s="453">
        <v>6.1728395061728392E-3</v>
      </c>
      <c r="EB16" s="454">
        <v>0.71136653895274582</v>
      </c>
      <c r="EC16" s="246">
        <v>0.55094339622641508</v>
      </c>
      <c r="ED16" s="246">
        <f t="shared" si="258"/>
        <v>0.44905660377358492</v>
      </c>
      <c r="EE16" s="505">
        <f t="shared" si="222"/>
        <v>0.41521172515135485</v>
      </c>
      <c r="EF16" s="643">
        <v>464</v>
      </c>
      <c r="EG16" s="643">
        <v>93</v>
      </c>
      <c r="EH16" s="643">
        <v>202</v>
      </c>
      <c r="EI16" s="643">
        <v>759</v>
      </c>
      <c r="EJ16" s="519">
        <v>0.3033033033033033</v>
      </c>
      <c r="EK16" s="520">
        <v>0.16696588868940757</v>
      </c>
      <c r="EL16" s="525">
        <f t="shared" si="259"/>
        <v>2.7720012733446521E-2</v>
      </c>
      <c r="EM16" s="551">
        <f t="shared" si="260"/>
        <v>41510</v>
      </c>
      <c r="EN16" s="550">
        <f t="shared" si="261"/>
        <v>9000</v>
      </c>
      <c r="EO16" s="542">
        <v>8880</v>
      </c>
      <c r="EP16" s="547">
        <v>70</v>
      </c>
      <c r="EQ16" s="544">
        <v>50</v>
      </c>
      <c r="ER16" s="548">
        <v>0</v>
      </c>
      <c r="ES16" s="548">
        <v>0</v>
      </c>
      <c r="ET16" s="549">
        <f t="shared" si="262"/>
        <v>50</v>
      </c>
      <c r="EU16" s="550">
        <f t="shared" si="263"/>
        <v>18790</v>
      </c>
      <c r="EV16" s="542">
        <v>13210</v>
      </c>
      <c r="EW16" s="547">
        <v>4280</v>
      </c>
      <c r="EX16" s="544">
        <v>1300</v>
      </c>
      <c r="EY16" s="548">
        <v>530</v>
      </c>
      <c r="EZ16" s="548">
        <v>70</v>
      </c>
      <c r="FA16" s="549">
        <f t="shared" si="264"/>
        <v>700</v>
      </c>
      <c r="FB16" s="550">
        <f t="shared" si="265"/>
        <v>13720</v>
      </c>
      <c r="FC16" s="542">
        <v>4150</v>
      </c>
      <c r="FD16" s="547">
        <v>7990</v>
      </c>
      <c r="FE16" s="544">
        <v>1580</v>
      </c>
      <c r="FF16" s="548">
        <v>900</v>
      </c>
      <c r="FG16" s="548">
        <v>40</v>
      </c>
      <c r="FH16" s="549">
        <f t="shared" si="266"/>
        <v>640</v>
      </c>
      <c r="FI16" s="551">
        <f t="shared" si="267"/>
        <v>42020</v>
      </c>
      <c r="FJ16" s="550">
        <f t="shared" si="268"/>
        <v>8870</v>
      </c>
      <c r="FK16" s="542">
        <v>8720</v>
      </c>
      <c r="FL16" s="547">
        <v>90</v>
      </c>
      <c r="FM16" s="544">
        <v>60</v>
      </c>
      <c r="FN16" s="548">
        <v>0</v>
      </c>
      <c r="FO16" s="548">
        <v>0</v>
      </c>
      <c r="FP16" s="549">
        <f t="shared" si="269"/>
        <v>60</v>
      </c>
      <c r="FQ16" s="550">
        <f t="shared" si="270"/>
        <v>19000</v>
      </c>
      <c r="FR16" s="542">
        <v>12690</v>
      </c>
      <c r="FS16" s="547">
        <v>4710</v>
      </c>
      <c r="FT16" s="544">
        <v>1600</v>
      </c>
      <c r="FU16" s="548">
        <v>540</v>
      </c>
      <c r="FV16" s="548">
        <v>60</v>
      </c>
      <c r="FW16" s="549">
        <f t="shared" si="271"/>
        <v>1000</v>
      </c>
      <c r="FX16" s="550">
        <f t="shared" si="272"/>
        <v>14150</v>
      </c>
      <c r="FY16" s="542">
        <v>3940</v>
      </c>
      <c r="FZ16" s="547">
        <v>8510</v>
      </c>
      <c r="GA16" s="544">
        <v>1700</v>
      </c>
      <c r="GB16" s="548">
        <v>820</v>
      </c>
      <c r="GC16" s="548">
        <v>60</v>
      </c>
      <c r="GD16" s="549">
        <f t="shared" si="273"/>
        <v>820</v>
      </c>
    </row>
    <row r="17" spans="1:186" hidden="1" x14ac:dyDescent="0.25">
      <c r="A17" s="6" t="s">
        <v>71</v>
      </c>
      <c r="B17" s="1" t="s">
        <v>72</v>
      </c>
      <c r="C17" s="1">
        <v>10.100000000000001</v>
      </c>
      <c r="D17" s="2">
        <v>107700</v>
      </c>
      <c r="E17" s="320">
        <v>9.4638811513463345E-2</v>
      </c>
      <c r="F17" s="26">
        <f>IF(AND(E17&gt;=$E$3-'Selectie Benchmark Regio'!$D$7*'RMC info'!$E$7,E17&lt;=$E$3+'Selectie Benchmark Regio'!$D$7*'RMC info'!$E$7),1,0)</f>
        <v>0</v>
      </c>
      <c r="G17" s="34">
        <v>2.7868978426653684E-2</v>
      </c>
      <c r="H17" s="26">
        <f>IF(AND(G17&gt;=$G$3-'Selectie Benchmark Regio'!$D$8*'RMC info'!$G$7,G17&lt;=$G$3+'Selectie Benchmark Regio'!$D$8*'RMC info'!$G$7),1,0)</f>
        <v>1</v>
      </c>
      <c r="I17" s="7">
        <v>0.2292896174863388</v>
      </c>
      <c r="J17" s="26">
        <f>IF(AND(I17&gt;=$I$3-'Selectie Benchmark Regio'!$D$9*'RMC info'!$I$7,I17&lt;=$I$3+'Selectie Benchmark Regio'!$D$9*'RMC info'!$I$7),1,0)</f>
        <v>1</v>
      </c>
      <c r="K17" s="8">
        <v>7</v>
      </c>
      <c r="L17" s="26">
        <f>IF(AND(K17&gt;=$K$3-'Selectie Benchmark Regio'!$D$10*'RMC info'!$L$7,K17&lt;=$K$3+'Selectie Benchmark Regio'!$D$10*'RMC info'!$L$7),1,0)</f>
        <v>1</v>
      </c>
      <c r="M17" s="9" t="s">
        <v>404</v>
      </c>
      <c r="N17" s="29">
        <f t="shared" si="223"/>
        <v>0</v>
      </c>
      <c r="O17" s="29">
        <f t="shared" si="224"/>
        <v>0</v>
      </c>
      <c r="P17" s="29">
        <f t="shared" si="225"/>
        <v>0</v>
      </c>
      <c r="Q17" s="29">
        <f t="shared" si="226"/>
        <v>0</v>
      </c>
      <c r="S17" s="81">
        <v>7.7119999999999997</v>
      </c>
      <c r="T17" s="73">
        <v>-13.339</v>
      </c>
      <c r="U17" s="76">
        <v>0.56299999999999994</v>
      </c>
      <c r="V17" s="76">
        <v>8.3000000000000004E-2</v>
      </c>
      <c r="X17" s="86">
        <v>20065</v>
      </c>
      <c r="Y17" s="86">
        <v>474</v>
      </c>
      <c r="Z17" s="84">
        <f t="shared" si="227"/>
        <v>2.3623224520308995E-2</v>
      </c>
      <c r="AA17" s="86">
        <v>6736</v>
      </c>
      <c r="AB17" s="86">
        <v>393</v>
      </c>
      <c r="AC17" s="86">
        <v>189</v>
      </c>
      <c r="AD17" s="86">
        <v>1080</v>
      </c>
      <c r="AE17" s="86">
        <v>44</v>
      </c>
      <c r="AF17" s="372">
        <f t="shared" si="228"/>
        <v>0.23280423280423279</v>
      </c>
      <c r="AG17" s="86">
        <v>124</v>
      </c>
      <c r="AH17" s="372">
        <f t="shared" si="229"/>
        <v>0.11481481481481481</v>
      </c>
      <c r="AI17" s="86">
        <f t="shared" si="206"/>
        <v>5467</v>
      </c>
      <c r="AJ17" s="86">
        <f t="shared" si="207"/>
        <v>225</v>
      </c>
      <c r="AK17" s="372">
        <f t="shared" si="230"/>
        <v>4.1156027071520031E-2</v>
      </c>
      <c r="AL17" s="366">
        <f t="shared" si="208"/>
        <v>2.1928731622227761E-3</v>
      </c>
      <c r="AM17" s="366">
        <f t="shared" si="209"/>
        <v>6.1799152753550957E-3</v>
      </c>
      <c r="AN17" s="366">
        <f t="shared" si="210"/>
        <v>1.121355594318465E-2</v>
      </c>
      <c r="AO17" s="85">
        <f t="shared" si="211"/>
        <v>1.9586344380762521E-2</v>
      </c>
      <c r="AP17" s="86">
        <f t="shared" si="212"/>
        <v>13329</v>
      </c>
      <c r="AQ17" s="86">
        <f t="shared" si="213"/>
        <v>81</v>
      </c>
      <c r="AR17" s="85">
        <f t="shared" si="214"/>
        <v>4.0368801395464738E-3</v>
      </c>
      <c r="AT17" s="642">
        <v>322</v>
      </c>
      <c r="AU17" s="642">
        <v>103</v>
      </c>
      <c r="AV17" s="642">
        <v>82</v>
      </c>
      <c r="AW17" s="642">
        <f t="shared" si="215"/>
        <v>137</v>
      </c>
      <c r="AX17" s="642">
        <v>370</v>
      </c>
      <c r="AY17" s="642">
        <v>107</v>
      </c>
      <c r="AZ17" s="642">
        <v>80</v>
      </c>
      <c r="BA17" s="642">
        <f t="shared" si="216"/>
        <v>183</v>
      </c>
      <c r="BB17" s="642">
        <v>358</v>
      </c>
      <c r="BC17" s="642">
        <v>136</v>
      </c>
      <c r="BD17" s="642">
        <v>98</v>
      </c>
      <c r="BE17" s="642">
        <f t="shared" si="217"/>
        <v>124</v>
      </c>
      <c r="BF17" s="642">
        <v>355</v>
      </c>
      <c r="BG17" s="642">
        <v>147</v>
      </c>
      <c r="BH17" s="642">
        <v>64</v>
      </c>
      <c r="BI17" s="642">
        <f t="shared" si="218"/>
        <v>144</v>
      </c>
      <c r="BJ17" s="642">
        <v>434</v>
      </c>
      <c r="BK17" s="642">
        <v>177</v>
      </c>
      <c r="BL17" s="642">
        <v>84</v>
      </c>
      <c r="BM17" s="642">
        <f t="shared" si="219"/>
        <v>173</v>
      </c>
      <c r="BN17" s="125">
        <f t="shared" si="231"/>
        <v>0.31987577639751552</v>
      </c>
      <c r="BO17" s="124">
        <f t="shared" si="232"/>
        <v>0.25465838509316768</v>
      </c>
      <c r="BP17" s="126">
        <f t="shared" si="233"/>
        <v>0.4254658385093168</v>
      </c>
      <c r="BQ17" s="125">
        <f t="shared" si="234"/>
        <v>0.28918918918918918</v>
      </c>
      <c r="BR17" s="124">
        <f t="shared" si="235"/>
        <v>0.21621621621621623</v>
      </c>
      <c r="BS17" s="126">
        <f t="shared" si="236"/>
        <v>0.49459459459459459</v>
      </c>
      <c r="BT17" s="125">
        <f t="shared" si="237"/>
        <v>0.37988826815642457</v>
      </c>
      <c r="BU17" s="124">
        <f t="shared" si="238"/>
        <v>0.27374301675977653</v>
      </c>
      <c r="BV17" s="126">
        <f t="shared" si="239"/>
        <v>0.34636871508379891</v>
      </c>
      <c r="BW17" s="125">
        <f t="shared" si="240"/>
        <v>0.41408450704225352</v>
      </c>
      <c r="BX17" s="124">
        <f t="shared" si="241"/>
        <v>0.18028169014084508</v>
      </c>
      <c r="BY17" s="126">
        <f t="shared" si="242"/>
        <v>0.40563380281690142</v>
      </c>
      <c r="BZ17" s="125">
        <f t="shared" si="243"/>
        <v>0.40783410138248849</v>
      </c>
      <c r="CA17" s="124">
        <f t="shared" si="244"/>
        <v>0.19354838709677419</v>
      </c>
      <c r="CB17" s="126">
        <f t="shared" si="245"/>
        <v>0.39861751152073732</v>
      </c>
      <c r="CD17" s="105">
        <v>19900</v>
      </c>
      <c r="CE17" s="106">
        <v>11300</v>
      </c>
      <c r="CF17" s="107">
        <v>2400</v>
      </c>
      <c r="CG17" s="107">
        <v>1300</v>
      </c>
      <c r="CH17" s="107">
        <v>0</v>
      </c>
      <c r="CI17" s="107">
        <v>1100</v>
      </c>
      <c r="CJ17" s="109">
        <f t="shared" si="246"/>
        <v>33600</v>
      </c>
      <c r="CK17" s="94">
        <f t="shared" si="247"/>
        <v>0.59226190476190477</v>
      </c>
      <c r="CL17" s="93">
        <f t="shared" si="248"/>
        <v>0.33630952380952384</v>
      </c>
      <c r="CM17" s="95">
        <f t="shared" si="249"/>
        <v>7.1428571428571425E-2</v>
      </c>
      <c r="CN17" s="95">
        <f t="shared" si="250"/>
        <v>3.8690476190476192E-2</v>
      </c>
      <c r="CO17" s="95">
        <f t="shared" si="251"/>
        <v>0</v>
      </c>
      <c r="CP17" s="95">
        <f t="shared" si="252"/>
        <v>3.273809523809524E-2</v>
      </c>
      <c r="CR17" s="244">
        <v>16147.77</v>
      </c>
      <c r="CS17" s="245">
        <v>23146</v>
      </c>
      <c r="CT17" s="246">
        <f t="shared" si="253"/>
        <v>0.69764840577205567</v>
      </c>
      <c r="CV17" s="300">
        <v>2.0859732917438346E-2</v>
      </c>
      <c r="CW17" s="300">
        <v>1.7005173404866833E-2</v>
      </c>
      <c r="CX17" s="300">
        <v>1.6717254261031989E-2</v>
      </c>
      <c r="CY17" s="300">
        <v>1.6942167681670405E-2</v>
      </c>
      <c r="CZ17" s="300">
        <v>1.4516274456766749E-2</v>
      </c>
      <c r="DB17" s="328">
        <v>0.14221218961625282</v>
      </c>
      <c r="DC17" s="328">
        <v>0.14321926489226869</v>
      </c>
      <c r="DE17" s="86">
        <v>20518</v>
      </c>
      <c r="DF17" s="86">
        <v>428</v>
      </c>
      <c r="DG17" s="84">
        <f t="shared" si="254"/>
        <v>2.0859732917438346E-2</v>
      </c>
      <c r="DH17" s="86">
        <v>7161</v>
      </c>
      <c r="DI17" s="86">
        <v>398</v>
      </c>
      <c r="DJ17" s="85">
        <f t="shared" si="255"/>
        <v>1.939760210546837E-2</v>
      </c>
      <c r="DK17" s="86">
        <v>13321</v>
      </c>
      <c r="DL17" s="86">
        <f t="shared" si="256"/>
        <v>30</v>
      </c>
      <c r="DM17" s="85">
        <f t="shared" si="257"/>
        <v>1.4621308119699777E-3</v>
      </c>
      <c r="DN17" s="362">
        <v>6.9694816629176523E-2</v>
      </c>
      <c r="DO17" s="362">
        <v>5.964149556647437E-2</v>
      </c>
      <c r="DP17" s="362">
        <v>7.0255707729550435E-2</v>
      </c>
      <c r="DR17" s="454">
        <v>0.3</v>
      </c>
      <c r="DS17" s="454">
        <v>0.3</v>
      </c>
      <c r="DT17" s="454">
        <v>0.4</v>
      </c>
      <c r="DU17" s="453">
        <v>4.13589364844904E-3</v>
      </c>
      <c r="DV17" s="455">
        <v>3.3866057838660577E-2</v>
      </c>
      <c r="DW17" s="455">
        <v>0.16704718417047185</v>
      </c>
      <c r="DX17" s="455">
        <v>0.31773211567732118</v>
      </c>
      <c r="DY17" s="455">
        <v>0.48135464231354641</v>
      </c>
      <c r="DZ17" s="453">
        <v>1.0879419764279238E-2</v>
      </c>
      <c r="EA17" s="453">
        <v>4.6627292508548334E-3</v>
      </c>
      <c r="EB17" s="454">
        <v>0.68153655514250311</v>
      </c>
      <c r="EC17" s="246">
        <v>0.58823529411764708</v>
      </c>
      <c r="ED17" s="246">
        <f t="shared" si="258"/>
        <v>0.41176470588235292</v>
      </c>
      <c r="EE17" s="505">
        <f t="shared" si="222"/>
        <v>0.3807304746197544</v>
      </c>
      <c r="EF17" s="643">
        <v>267</v>
      </c>
      <c r="EG17" s="643">
        <v>207</v>
      </c>
      <c r="EH17" s="643">
        <v>103</v>
      </c>
      <c r="EI17" s="643">
        <v>577</v>
      </c>
      <c r="EJ17" s="519">
        <v>0.27837837837837842</v>
      </c>
      <c r="EK17" s="520">
        <v>0.43670886075949372</v>
      </c>
      <c r="EL17" s="525">
        <f t="shared" si="259"/>
        <v>2.4461792014856085E-2</v>
      </c>
      <c r="EM17" s="551">
        <f t="shared" si="260"/>
        <v>33550</v>
      </c>
      <c r="EN17" s="550">
        <f t="shared" si="261"/>
        <v>9230</v>
      </c>
      <c r="EO17" s="542">
        <v>9110</v>
      </c>
      <c r="EP17" s="547">
        <v>60</v>
      </c>
      <c r="EQ17" s="544">
        <v>60</v>
      </c>
      <c r="ER17" s="548">
        <v>0</v>
      </c>
      <c r="ES17" s="548">
        <v>0</v>
      </c>
      <c r="ET17" s="549">
        <f t="shared" si="262"/>
        <v>60</v>
      </c>
      <c r="EU17" s="550">
        <f t="shared" si="263"/>
        <v>14520</v>
      </c>
      <c r="EV17" s="542">
        <v>9450</v>
      </c>
      <c r="EW17" s="547">
        <v>3930</v>
      </c>
      <c r="EX17" s="544">
        <v>1140</v>
      </c>
      <c r="EY17" s="548">
        <v>600</v>
      </c>
      <c r="EZ17" s="548">
        <v>40</v>
      </c>
      <c r="FA17" s="549">
        <f t="shared" si="264"/>
        <v>500</v>
      </c>
      <c r="FB17" s="550">
        <f t="shared" si="265"/>
        <v>9800</v>
      </c>
      <c r="FC17" s="542">
        <v>2020</v>
      </c>
      <c r="FD17" s="547">
        <v>6580</v>
      </c>
      <c r="FE17" s="544">
        <v>1200</v>
      </c>
      <c r="FF17" s="548">
        <v>760</v>
      </c>
      <c r="FG17" s="548">
        <v>40</v>
      </c>
      <c r="FH17" s="549">
        <f t="shared" si="266"/>
        <v>400</v>
      </c>
      <c r="FI17" s="551">
        <f t="shared" si="267"/>
        <v>33820</v>
      </c>
      <c r="FJ17" s="550">
        <f t="shared" si="268"/>
        <v>9100</v>
      </c>
      <c r="FK17" s="542">
        <v>8950</v>
      </c>
      <c r="FL17" s="547">
        <v>80</v>
      </c>
      <c r="FM17" s="544">
        <v>70</v>
      </c>
      <c r="FN17" s="548">
        <v>0</v>
      </c>
      <c r="FO17" s="548">
        <v>0</v>
      </c>
      <c r="FP17" s="549">
        <f t="shared" si="269"/>
        <v>70</v>
      </c>
      <c r="FQ17" s="550">
        <f t="shared" si="270"/>
        <v>14560</v>
      </c>
      <c r="FR17" s="542">
        <v>9090</v>
      </c>
      <c r="FS17" s="547">
        <v>4220</v>
      </c>
      <c r="FT17" s="544">
        <v>1250</v>
      </c>
      <c r="FU17" s="548">
        <v>580</v>
      </c>
      <c r="FV17" s="548">
        <v>60</v>
      </c>
      <c r="FW17" s="549">
        <f t="shared" si="271"/>
        <v>610</v>
      </c>
      <c r="FX17" s="550">
        <f t="shared" si="272"/>
        <v>10160</v>
      </c>
      <c r="FY17" s="542">
        <v>2010</v>
      </c>
      <c r="FZ17" s="547">
        <v>6920</v>
      </c>
      <c r="GA17" s="544">
        <v>1230</v>
      </c>
      <c r="GB17" s="548">
        <v>690</v>
      </c>
      <c r="GC17" s="548">
        <v>40</v>
      </c>
      <c r="GD17" s="549">
        <f t="shared" si="273"/>
        <v>500</v>
      </c>
    </row>
    <row r="18" spans="1:186" hidden="1" x14ac:dyDescent="0.25">
      <c r="A18" s="6" t="s">
        <v>126</v>
      </c>
      <c r="B18" s="1" t="s">
        <v>127</v>
      </c>
      <c r="C18" s="1">
        <v>18.8</v>
      </c>
      <c r="D18" s="2">
        <v>227700</v>
      </c>
      <c r="E18" s="320">
        <v>8.2729029424681605E-2</v>
      </c>
      <c r="F18" s="26">
        <f>IF(AND(E18&gt;=$E$3-'Selectie Benchmark Regio'!$D$7*'RMC info'!$E$7,E18&lt;=$E$3+'Selectie Benchmark Regio'!$D$7*'RMC info'!$E$7),1,0)</f>
        <v>0</v>
      </c>
      <c r="G18" s="34">
        <v>7.7648790568287829E-2</v>
      </c>
      <c r="H18" s="26">
        <f>IF(AND(G18&gt;=$G$3-'Selectie Benchmark Regio'!$D$8*'RMC info'!$G$7,G18&lt;=$G$3+'Selectie Benchmark Regio'!$D$8*'RMC info'!$G$7),1,0)</f>
        <v>1</v>
      </c>
      <c r="I18" s="7">
        <v>0.20710805730434301</v>
      </c>
      <c r="J18" s="26">
        <f>IF(AND(I18&gt;=$I$3-'Selectie Benchmark Regio'!$D$9*'RMC info'!$I$7,I18&lt;=$I$3+'Selectie Benchmark Regio'!$D$9*'RMC info'!$I$7),1,0)</f>
        <v>1</v>
      </c>
      <c r="K18" s="8">
        <v>14</v>
      </c>
      <c r="L18" s="26">
        <f>IF(AND(K18&gt;=$K$3-'Selectie Benchmark Regio'!$D$10*'RMC info'!$L$7,K18&lt;=$K$3+'Selectie Benchmark Regio'!$D$10*'RMC info'!$L$7),1,0)</f>
        <v>1</v>
      </c>
      <c r="M18" s="9" t="s">
        <v>439</v>
      </c>
      <c r="N18" s="29">
        <f t="shared" si="223"/>
        <v>0</v>
      </c>
      <c r="O18" s="29">
        <f t="shared" si="224"/>
        <v>0</v>
      </c>
      <c r="P18" s="29">
        <f t="shared" si="225"/>
        <v>0</v>
      </c>
      <c r="Q18" s="29">
        <f t="shared" si="226"/>
        <v>0</v>
      </c>
      <c r="S18" s="81">
        <v>7.6749999999999998</v>
      </c>
      <c r="T18" s="73">
        <v>-11.544</v>
      </c>
      <c r="U18" s="76">
        <v>0.55000000000000004</v>
      </c>
      <c r="V18" s="76">
        <v>8.1000000000000003E-2</v>
      </c>
      <c r="X18" s="86">
        <v>33604</v>
      </c>
      <c r="Y18" s="86">
        <v>736</v>
      </c>
      <c r="Z18" s="84">
        <f t="shared" si="227"/>
        <v>2.1902154505416022E-2</v>
      </c>
      <c r="AA18" s="86">
        <v>10985</v>
      </c>
      <c r="AB18" s="86">
        <v>597</v>
      </c>
      <c r="AC18" s="86">
        <v>206</v>
      </c>
      <c r="AD18" s="86">
        <v>1491</v>
      </c>
      <c r="AE18" s="86">
        <v>61</v>
      </c>
      <c r="AF18" s="372">
        <f t="shared" si="228"/>
        <v>0.29611650485436891</v>
      </c>
      <c r="AG18" s="86">
        <v>185</v>
      </c>
      <c r="AH18" s="372">
        <f t="shared" si="229"/>
        <v>0.12407780013413816</v>
      </c>
      <c r="AI18" s="86">
        <f t="shared" si="206"/>
        <v>9288</v>
      </c>
      <c r="AJ18" s="86">
        <f t="shared" si="207"/>
        <v>351</v>
      </c>
      <c r="AK18" s="372">
        <f t="shared" si="230"/>
        <v>3.7790697674418602E-2</v>
      </c>
      <c r="AL18" s="366">
        <f t="shared" si="208"/>
        <v>1.8152600880847519E-3</v>
      </c>
      <c r="AM18" s="366">
        <f t="shared" si="209"/>
        <v>5.5052969884537553E-3</v>
      </c>
      <c r="AN18" s="366">
        <f t="shared" si="210"/>
        <v>1.044518509701226E-2</v>
      </c>
      <c r="AO18" s="85">
        <f t="shared" si="211"/>
        <v>1.7765742173550769E-2</v>
      </c>
      <c r="AP18" s="86">
        <f t="shared" si="212"/>
        <v>22619</v>
      </c>
      <c r="AQ18" s="86">
        <f t="shared" si="213"/>
        <v>139</v>
      </c>
      <c r="AR18" s="85">
        <f t="shared" si="214"/>
        <v>4.1364123318652539E-3</v>
      </c>
      <c r="AT18" s="642">
        <v>684</v>
      </c>
      <c r="AU18" s="642">
        <v>251</v>
      </c>
      <c r="AV18" s="642">
        <v>171</v>
      </c>
      <c r="AW18" s="642">
        <f t="shared" si="215"/>
        <v>262</v>
      </c>
      <c r="AX18" s="642">
        <v>651</v>
      </c>
      <c r="AY18" s="642">
        <v>198</v>
      </c>
      <c r="AZ18" s="642">
        <v>173</v>
      </c>
      <c r="BA18" s="642">
        <f t="shared" si="216"/>
        <v>280</v>
      </c>
      <c r="BB18" s="642">
        <v>559</v>
      </c>
      <c r="BC18" s="642">
        <v>208</v>
      </c>
      <c r="BD18" s="642">
        <v>142</v>
      </c>
      <c r="BE18" s="642">
        <f t="shared" si="217"/>
        <v>209</v>
      </c>
      <c r="BF18" s="642">
        <v>575</v>
      </c>
      <c r="BG18" s="642">
        <v>216</v>
      </c>
      <c r="BH18" s="642">
        <v>133</v>
      </c>
      <c r="BI18" s="642">
        <f t="shared" si="218"/>
        <v>226</v>
      </c>
      <c r="BJ18" s="642">
        <v>775</v>
      </c>
      <c r="BK18" s="642">
        <v>308</v>
      </c>
      <c r="BL18" s="642">
        <v>173</v>
      </c>
      <c r="BM18" s="642">
        <f t="shared" si="219"/>
        <v>294</v>
      </c>
      <c r="BN18" s="125">
        <f t="shared" si="231"/>
        <v>0.36695906432748537</v>
      </c>
      <c r="BO18" s="124">
        <f t="shared" si="232"/>
        <v>0.25</v>
      </c>
      <c r="BP18" s="126">
        <f t="shared" si="233"/>
        <v>0.38304093567251463</v>
      </c>
      <c r="BQ18" s="125">
        <f t="shared" si="234"/>
        <v>0.30414746543778803</v>
      </c>
      <c r="BR18" s="124">
        <f t="shared" si="235"/>
        <v>0.26574500768049153</v>
      </c>
      <c r="BS18" s="126">
        <f t="shared" si="236"/>
        <v>0.43010752688172044</v>
      </c>
      <c r="BT18" s="125">
        <f t="shared" si="237"/>
        <v>0.37209302325581395</v>
      </c>
      <c r="BU18" s="124">
        <f t="shared" si="238"/>
        <v>0.25402504472271914</v>
      </c>
      <c r="BV18" s="126">
        <f t="shared" si="239"/>
        <v>0.37388193202146691</v>
      </c>
      <c r="BW18" s="125">
        <f t="shared" si="240"/>
        <v>0.37565217391304345</v>
      </c>
      <c r="BX18" s="124">
        <f t="shared" si="241"/>
        <v>0.23130434782608697</v>
      </c>
      <c r="BY18" s="126">
        <f t="shared" si="242"/>
        <v>0.39304347826086955</v>
      </c>
      <c r="BZ18" s="125">
        <f t="shared" si="243"/>
        <v>0.39741935483870966</v>
      </c>
      <c r="CA18" s="124">
        <f t="shared" si="244"/>
        <v>0.22322580645161291</v>
      </c>
      <c r="CB18" s="126">
        <f t="shared" si="245"/>
        <v>0.3793548387096774</v>
      </c>
      <c r="CD18" s="105">
        <v>37800</v>
      </c>
      <c r="CE18" s="106">
        <v>24900</v>
      </c>
      <c r="CF18" s="107">
        <v>5200</v>
      </c>
      <c r="CG18" s="107">
        <v>2100</v>
      </c>
      <c r="CH18" s="107">
        <v>100</v>
      </c>
      <c r="CI18" s="107">
        <v>3000</v>
      </c>
      <c r="CJ18" s="109">
        <f t="shared" si="246"/>
        <v>67900</v>
      </c>
      <c r="CK18" s="94">
        <f t="shared" si="247"/>
        <v>0.55670103092783507</v>
      </c>
      <c r="CL18" s="93">
        <f t="shared" si="248"/>
        <v>0.36671575846833576</v>
      </c>
      <c r="CM18" s="95">
        <f t="shared" si="249"/>
        <v>7.6583210603829166E-2</v>
      </c>
      <c r="CN18" s="95">
        <f t="shared" si="250"/>
        <v>3.0927835051546393E-2</v>
      </c>
      <c r="CO18" s="95">
        <f t="shared" si="251"/>
        <v>1.4727540500736377E-3</v>
      </c>
      <c r="CP18" s="95">
        <f t="shared" si="252"/>
        <v>4.4182621502209134E-2</v>
      </c>
      <c r="CR18" s="244">
        <v>33736.86</v>
      </c>
      <c r="CS18" s="245">
        <v>41408</v>
      </c>
      <c r="CT18" s="246">
        <f t="shared" si="253"/>
        <v>0.81474256182380222</v>
      </c>
      <c r="CV18" s="300">
        <v>2.2436083251202967E-2</v>
      </c>
      <c r="CW18" s="300">
        <v>1.62599326980177E-2</v>
      </c>
      <c r="CX18" s="300">
        <v>1.5337339149998628E-2</v>
      </c>
      <c r="CY18" s="300">
        <v>1.7492946392583635E-2</v>
      </c>
      <c r="CZ18" s="300">
        <v>1.7990531299316149E-2</v>
      </c>
      <c r="DB18" s="328">
        <v>0.1267418712674187</v>
      </c>
      <c r="DC18" s="328">
        <v>0.13309090909090909</v>
      </c>
      <c r="DE18" s="86">
        <v>34498</v>
      </c>
      <c r="DF18" s="86">
        <v>774</v>
      </c>
      <c r="DG18" s="84">
        <f t="shared" si="254"/>
        <v>2.2436083251202967E-2</v>
      </c>
      <c r="DH18" s="86">
        <v>11436</v>
      </c>
      <c r="DI18" s="86">
        <v>634</v>
      </c>
      <c r="DJ18" s="85">
        <f t="shared" si="255"/>
        <v>1.8377876978375559E-2</v>
      </c>
      <c r="DK18" s="86">
        <v>22910</v>
      </c>
      <c r="DL18" s="86">
        <f t="shared" si="256"/>
        <v>140</v>
      </c>
      <c r="DM18" s="85">
        <f t="shared" si="257"/>
        <v>4.0582062728274099E-3</v>
      </c>
      <c r="DN18" s="362">
        <v>7.1021087998476423E-2</v>
      </c>
      <c r="DO18" s="362">
        <v>6.4260576497014707E-2</v>
      </c>
      <c r="DP18" s="362">
        <v>6.8776424708662756E-2</v>
      </c>
      <c r="DR18" s="454">
        <v>0.29411764705882354</v>
      </c>
      <c r="DS18" s="454">
        <v>0.17647058823529413</v>
      </c>
      <c r="DT18" s="454">
        <v>0.52941176470588236</v>
      </c>
      <c r="DU18" s="453">
        <v>2.4358416702914311E-3</v>
      </c>
      <c r="DV18" s="455">
        <v>8.8770528184642705E-2</v>
      </c>
      <c r="DW18" s="455">
        <v>0.18863737239236572</v>
      </c>
      <c r="DX18" s="455">
        <v>0.30071016422547714</v>
      </c>
      <c r="DY18" s="455">
        <v>0.42188193519751443</v>
      </c>
      <c r="DZ18" s="453">
        <v>8.4269662921348312E-3</v>
      </c>
      <c r="EA18" s="453">
        <v>7.6621525302922313E-3</v>
      </c>
      <c r="EB18" s="454">
        <v>0.70126582278481009</v>
      </c>
      <c r="EC18" s="246">
        <v>0.57737813535257931</v>
      </c>
      <c r="ED18" s="246">
        <f t="shared" si="258"/>
        <v>0.42262186464742069</v>
      </c>
      <c r="EE18" s="505">
        <f t="shared" si="222"/>
        <v>0.39076934184318107</v>
      </c>
      <c r="EF18" s="643">
        <v>479</v>
      </c>
      <c r="EG18" s="643">
        <v>257</v>
      </c>
      <c r="EH18" s="643">
        <v>94</v>
      </c>
      <c r="EI18" s="643">
        <v>830</v>
      </c>
      <c r="EJ18" s="519">
        <v>0.16404886561954621</v>
      </c>
      <c r="EK18" s="520">
        <v>0.34918478260869562</v>
      </c>
      <c r="EL18" s="525">
        <f t="shared" si="259"/>
        <v>2.237758014931928E-2</v>
      </c>
      <c r="EM18" s="551">
        <f t="shared" si="260"/>
        <v>66910</v>
      </c>
      <c r="EN18" s="550">
        <f t="shared" si="261"/>
        <v>16160</v>
      </c>
      <c r="EO18" s="542">
        <v>15820</v>
      </c>
      <c r="EP18" s="547">
        <v>200</v>
      </c>
      <c r="EQ18" s="544">
        <v>140</v>
      </c>
      <c r="ER18" s="548">
        <v>0</v>
      </c>
      <c r="ES18" s="548">
        <v>0</v>
      </c>
      <c r="ET18" s="549">
        <f t="shared" si="262"/>
        <v>140</v>
      </c>
      <c r="EU18" s="550">
        <f t="shared" si="263"/>
        <v>28780</v>
      </c>
      <c r="EV18" s="542">
        <v>18930</v>
      </c>
      <c r="EW18" s="547">
        <v>7740</v>
      </c>
      <c r="EX18" s="544">
        <v>2110</v>
      </c>
      <c r="EY18" s="548">
        <v>880</v>
      </c>
      <c r="EZ18" s="548">
        <v>80</v>
      </c>
      <c r="FA18" s="549">
        <f t="shared" si="264"/>
        <v>1150</v>
      </c>
      <c r="FB18" s="550">
        <f t="shared" si="265"/>
        <v>21970</v>
      </c>
      <c r="FC18" s="542">
        <v>4350</v>
      </c>
      <c r="FD18" s="547">
        <v>15110</v>
      </c>
      <c r="FE18" s="544">
        <v>2510</v>
      </c>
      <c r="FF18" s="548">
        <v>1270</v>
      </c>
      <c r="FG18" s="548">
        <v>70</v>
      </c>
      <c r="FH18" s="549">
        <f t="shared" si="266"/>
        <v>1170</v>
      </c>
      <c r="FI18" s="551">
        <f t="shared" si="267"/>
        <v>67730</v>
      </c>
      <c r="FJ18" s="550">
        <f t="shared" si="268"/>
        <v>15900</v>
      </c>
      <c r="FK18" s="542">
        <v>15500</v>
      </c>
      <c r="FL18" s="547">
        <v>240</v>
      </c>
      <c r="FM18" s="544">
        <v>160</v>
      </c>
      <c r="FN18" s="548">
        <v>0</v>
      </c>
      <c r="FO18" s="548">
        <v>0</v>
      </c>
      <c r="FP18" s="549">
        <f t="shared" si="269"/>
        <v>160</v>
      </c>
      <c r="FQ18" s="550">
        <f t="shared" si="270"/>
        <v>29000</v>
      </c>
      <c r="FR18" s="542">
        <v>17780</v>
      </c>
      <c r="FS18" s="547">
        <v>8740</v>
      </c>
      <c r="FT18" s="544">
        <v>2480</v>
      </c>
      <c r="FU18" s="548">
        <v>880</v>
      </c>
      <c r="FV18" s="548">
        <v>90</v>
      </c>
      <c r="FW18" s="549">
        <f t="shared" si="271"/>
        <v>1510</v>
      </c>
      <c r="FX18" s="550">
        <f t="shared" si="272"/>
        <v>22830</v>
      </c>
      <c r="FY18" s="542">
        <v>4380</v>
      </c>
      <c r="FZ18" s="547">
        <v>15870</v>
      </c>
      <c r="GA18" s="544">
        <v>2580</v>
      </c>
      <c r="GB18" s="548">
        <v>1160</v>
      </c>
      <c r="GC18" s="548">
        <v>80</v>
      </c>
      <c r="GD18" s="549">
        <f t="shared" si="273"/>
        <v>1340</v>
      </c>
    </row>
    <row r="19" spans="1:186" hidden="1" x14ac:dyDescent="0.25">
      <c r="A19" s="6" t="s">
        <v>128</v>
      </c>
      <c r="B19" s="1" t="s">
        <v>129</v>
      </c>
      <c r="C19" s="1">
        <v>31.9</v>
      </c>
      <c r="D19" s="2">
        <v>275000</v>
      </c>
      <c r="E19" s="320">
        <v>0.11708254545454544</v>
      </c>
      <c r="F19" s="26">
        <f>IF(AND(E19&gt;=$E$3-'Selectie Benchmark Regio'!$D$7*'RMC info'!$E$7,E19&lt;=$E$3+'Selectie Benchmark Regio'!$D$7*'RMC info'!$E$7),1,0)</f>
        <v>0</v>
      </c>
      <c r="G19" s="34">
        <v>0.27878101376145559</v>
      </c>
      <c r="H19" s="26">
        <f>IF(AND(G19&gt;=$G$3-'Selectie Benchmark Regio'!$D$8*'RMC info'!$G$7,G19&lt;=$G$3+'Selectie Benchmark Regio'!$D$8*'RMC info'!$G$7),1,0)</f>
        <v>1</v>
      </c>
      <c r="I19" s="7">
        <v>0.15196814978927553</v>
      </c>
      <c r="J19" s="26">
        <f>IF(AND(I19&gt;=$I$3-'Selectie Benchmark Regio'!$D$9*'RMC info'!$I$7,I19&lt;=$I$3+'Selectie Benchmark Regio'!$D$9*'RMC info'!$I$7),1,0)</f>
        <v>1</v>
      </c>
      <c r="K19" s="8">
        <v>16</v>
      </c>
      <c r="L19" s="26">
        <f>IF(AND(K19&gt;=$K$3-'Selectie Benchmark Regio'!$D$10*'RMC info'!$L$7,K19&lt;=$K$3+'Selectie Benchmark Regio'!$D$10*'RMC info'!$L$7),1,0)</f>
        <v>1</v>
      </c>
      <c r="M19" s="9" t="s">
        <v>271</v>
      </c>
      <c r="N19" s="29">
        <f t="shared" si="223"/>
        <v>0</v>
      </c>
      <c r="O19" s="29">
        <f t="shared" si="224"/>
        <v>0</v>
      </c>
      <c r="P19" s="29">
        <f t="shared" si="225"/>
        <v>0</v>
      </c>
      <c r="Q19" s="29">
        <f t="shared" si="226"/>
        <v>0</v>
      </c>
      <c r="S19" s="81">
        <v>7.8959999999999999</v>
      </c>
      <c r="T19" s="73">
        <v>-16.722000000000001</v>
      </c>
      <c r="U19" s="76">
        <v>0.47199999999999998</v>
      </c>
      <c r="V19" s="76">
        <v>8.7999999999999995E-2</v>
      </c>
      <c r="X19" s="86">
        <v>31878</v>
      </c>
      <c r="Y19" s="86">
        <v>947</v>
      </c>
      <c r="Z19" s="84">
        <f t="shared" si="227"/>
        <v>2.9707007967877532E-2</v>
      </c>
      <c r="AA19" s="86">
        <v>9632</v>
      </c>
      <c r="AB19" s="86">
        <v>718</v>
      </c>
      <c r="AC19" s="86">
        <v>368</v>
      </c>
      <c r="AD19" s="86">
        <v>1783</v>
      </c>
      <c r="AE19" s="86">
        <v>114</v>
      </c>
      <c r="AF19" s="372">
        <f t="shared" si="228"/>
        <v>0.30978260869565216</v>
      </c>
      <c r="AG19" s="86">
        <v>261</v>
      </c>
      <c r="AH19" s="372">
        <f t="shared" si="229"/>
        <v>0.14638250140213124</v>
      </c>
      <c r="AI19" s="86">
        <f t="shared" si="206"/>
        <v>7481</v>
      </c>
      <c r="AJ19" s="86">
        <f t="shared" si="207"/>
        <v>343</v>
      </c>
      <c r="AK19" s="372">
        <f t="shared" si="230"/>
        <v>4.5849485362919398E-2</v>
      </c>
      <c r="AL19" s="366">
        <f t="shared" si="208"/>
        <v>3.5761340109166195E-3</v>
      </c>
      <c r="AM19" s="366">
        <f t="shared" si="209"/>
        <v>8.18746470920384E-3</v>
      </c>
      <c r="AN19" s="366">
        <f t="shared" si="210"/>
        <v>1.0759771629336846E-2</v>
      </c>
      <c r="AO19" s="85">
        <f t="shared" si="211"/>
        <v>2.2523370349457304E-2</v>
      </c>
      <c r="AP19" s="86">
        <f t="shared" si="212"/>
        <v>22246</v>
      </c>
      <c r="AQ19" s="86">
        <f t="shared" si="213"/>
        <v>229</v>
      </c>
      <c r="AR19" s="85">
        <f t="shared" si="214"/>
        <v>7.183637618420227E-3</v>
      </c>
      <c r="AT19" s="642">
        <v>818</v>
      </c>
      <c r="AU19" s="642">
        <v>282</v>
      </c>
      <c r="AV19" s="642">
        <v>191</v>
      </c>
      <c r="AW19" s="642">
        <f t="shared" si="215"/>
        <v>345</v>
      </c>
      <c r="AX19" s="642">
        <v>847</v>
      </c>
      <c r="AY19" s="642">
        <v>277</v>
      </c>
      <c r="AZ19" s="642">
        <v>205</v>
      </c>
      <c r="BA19" s="642">
        <f t="shared" si="216"/>
        <v>365</v>
      </c>
      <c r="BB19" s="642">
        <v>750</v>
      </c>
      <c r="BC19" s="642">
        <v>286</v>
      </c>
      <c r="BD19" s="642">
        <v>142</v>
      </c>
      <c r="BE19" s="642">
        <f t="shared" si="217"/>
        <v>322</v>
      </c>
      <c r="BF19" s="642">
        <v>778</v>
      </c>
      <c r="BG19" s="642">
        <v>321</v>
      </c>
      <c r="BH19" s="642">
        <v>145</v>
      </c>
      <c r="BI19" s="642">
        <f t="shared" si="218"/>
        <v>312</v>
      </c>
      <c r="BJ19" s="642">
        <v>1013</v>
      </c>
      <c r="BK19" s="642">
        <v>390</v>
      </c>
      <c r="BL19" s="642">
        <v>183</v>
      </c>
      <c r="BM19" s="642">
        <f t="shared" si="219"/>
        <v>440</v>
      </c>
      <c r="BN19" s="125">
        <f t="shared" si="231"/>
        <v>0.34474327628361856</v>
      </c>
      <c r="BO19" s="124">
        <f t="shared" si="232"/>
        <v>0.2334963325183374</v>
      </c>
      <c r="BP19" s="126">
        <f t="shared" si="233"/>
        <v>0.42176039119804398</v>
      </c>
      <c r="BQ19" s="125">
        <f t="shared" si="234"/>
        <v>0.3270365997638725</v>
      </c>
      <c r="BR19" s="124">
        <f t="shared" si="235"/>
        <v>0.24203069657615112</v>
      </c>
      <c r="BS19" s="126">
        <f t="shared" si="236"/>
        <v>0.43093270365997638</v>
      </c>
      <c r="BT19" s="125">
        <f t="shared" si="237"/>
        <v>0.38133333333333336</v>
      </c>
      <c r="BU19" s="124">
        <f t="shared" si="238"/>
        <v>0.18933333333333333</v>
      </c>
      <c r="BV19" s="126">
        <f t="shared" si="239"/>
        <v>0.42933333333333334</v>
      </c>
      <c r="BW19" s="125">
        <f t="shared" si="240"/>
        <v>0.41259640102827766</v>
      </c>
      <c r="BX19" s="124">
        <f t="shared" si="241"/>
        <v>0.18637532133676094</v>
      </c>
      <c r="BY19" s="126">
        <f t="shared" si="242"/>
        <v>0.40102827763496146</v>
      </c>
      <c r="BZ19" s="125">
        <f t="shared" si="243"/>
        <v>0.384995064165844</v>
      </c>
      <c r="CA19" s="124">
        <f t="shared" si="244"/>
        <v>0.18065153010858837</v>
      </c>
      <c r="CB19" s="126">
        <f t="shared" si="245"/>
        <v>0.43435340572556763</v>
      </c>
      <c r="CD19" s="105">
        <v>49400</v>
      </c>
      <c r="CE19" s="106">
        <v>24500</v>
      </c>
      <c r="CF19" s="107">
        <v>10800</v>
      </c>
      <c r="CG19" s="107">
        <v>2900</v>
      </c>
      <c r="CH19" s="107">
        <v>100</v>
      </c>
      <c r="CI19" s="107">
        <v>7800</v>
      </c>
      <c r="CJ19" s="109">
        <f t="shared" si="246"/>
        <v>84700</v>
      </c>
      <c r="CK19" s="94">
        <f t="shared" si="247"/>
        <v>0.5832349468713105</v>
      </c>
      <c r="CL19" s="93">
        <f t="shared" si="248"/>
        <v>0.28925619834710742</v>
      </c>
      <c r="CM19" s="95">
        <f t="shared" si="249"/>
        <v>0.12750885478158205</v>
      </c>
      <c r="CN19" s="95">
        <f t="shared" si="250"/>
        <v>3.4238488783943331E-2</v>
      </c>
      <c r="CO19" s="95">
        <f t="shared" si="251"/>
        <v>1.1806375442739079E-3</v>
      </c>
      <c r="CP19" s="95">
        <f t="shared" si="252"/>
        <v>9.2089728453364814E-2</v>
      </c>
      <c r="CR19" s="244">
        <v>41909.870000000003</v>
      </c>
      <c r="CS19" s="245">
        <v>42683</v>
      </c>
      <c r="CT19" s="246">
        <f t="shared" si="253"/>
        <v>0.98188669962280073</v>
      </c>
      <c r="CV19" s="300">
        <v>3.0527346139728375E-2</v>
      </c>
      <c r="CW19" s="300">
        <v>2.3289926657685974E-2</v>
      </c>
      <c r="CX19" s="300">
        <v>2.1771946121690665E-2</v>
      </c>
      <c r="CY19" s="300">
        <v>2.3774771234491662E-2</v>
      </c>
      <c r="CZ19" s="300">
        <v>2.2235511579862997E-2</v>
      </c>
      <c r="DB19" s="328">
        <v>0.140754369825207</v>
      </c>
      <c r="DC19" s="328">
        <v>0.12396694214876033</v>
      </c>
      <c r="DE19" s="86">
        <v>32692</v>
      </c>
      <c r="DF19" s="86">
        <v>998</v>
      </c>
      <c r="DG19" s="84">
        <f t="shared" si="254"/>
        <v>3.0527346139728375E-2</v>
      </c>
      <c r="DH19" s="86">
        <v>10394</v>
      </c>
      <c r="DI19" s="86">
        <v>827</v>
      </c>
      <c r="DJ19" s="85">
        <f t="shared" si="255"/>
        <v>2.5296708674905174E-2</v>
      </c>
      <c r="DK19" s="86">
        <v>22091</v>
      </c>
      <c r="DL19" s="86">
        <f t="shared" si="256"/>
        <v>171</v>
      </c>
      <c r="DM19" s="85">
        <f t="shared" si="257"/>
        <v>5.2306374648231979E-3</v>
      </c>
      <c r="DN19" s="362">
        <v>0.10561495427053538</v>
      </c>
      <c r="DO19" s="362">
        <v>0.10525285969070908</v>
      </c>
      <c r="DP19" s="362">
        <v>0.10882126463790374</v>
      </c>
      <c r="DR19" s="454">
        <v>0.375</v>
      </c>
      <c r="DS19" s="454">
        <v>0.125</v>
      </c>
      <c r="DT19" s="454">
        <v>0.5</v>
      </c>
      <c r="DU19" s="453">
        <v>4.9535065612236031E-3</v>
      </c>
      <c r="DV19" s="455">
        <v>9.1852172033715151E-2</v>
      </c>
      <c r="DW19" s="455">
        <v>0.15452777177436783</v>
      </c>
      <c r="DX19" s="455">
        <v>0.23838340177220663</v>
      </c>
      <c r="DY19" s="455">
        <v>0.51523665441971045</v>
      </c>
      <c r="DZ19" s="453">
        <v>1.7849272807404143E-2</v>
      </c>
      <c r="EA19" s="453">
        <v>6.8722762319812268E-3</v>
      </c>
      <c r="EB19" s="454">
        <v>0.6078028747433265</v>
      </c>
      <c r="EC19" s="246">
        <v>0.61571125265392779</v>
      </c>
      <c r="ED19" s="246">
        <f t="shared" si="258"/>
        <v>0.38428874734607221</v>
      </c>
      <c r="EE19" s="505">
        <f t="shared" si="222"/>
        <v>0.35532534740824517</v>
      </c>
      <c r="EF19" s="643">
        <v>874</v>
      </c>
      <c r="EG19" s="643">
        <v>73</v>
      </c>
      <c r="EH19" s="643">
        <v>47</v>
      </c>
      <c r="EI19" s="643">
        <v>994</v>
      </c>
      <c r="EJ19" s="519">
        <v>5.1031487513572199E-2</v>
      </c>
      <c r="EK19" s="520">
        <v>7.7085533262935588E-2</v>
      </c>
      <c r="EL19" s="525">
        <f t="shared" si="259"/>
        <v>2.8389445454545453E-2</v>
      </c>
      <c r="EM19" s="551">
        <f t="shared" si="260"/>
        <v>83810</v>
      </c>
      <c r="EN19" s="550">
        <f t="shared" si="261"/>
        <v>16270</v>
      </c>
      <c r="EO19" s="542">
        <v>15730</v>
      </c>
      <c r="EP19" s="547">
        <v>280</v>
      </c>
      <c r="EQ19" s="544">
        <v>260</v>
      </c>
      <c r="ER19" s="548">
        <v>0</v>
      </c>
      <c r="ES19" s="548">
        <v>0</v>
      </c>
      <c r="ET19" s="549">
        <f t="shared" si="262"/>
        <v>260</v>
      </c>
      <c r="EU19" s="550">
        <f t="shared" si="263"/>
        <v>39490</v>
      </c>
      <c r="EV19" s="542">
        <v>27380</v>
      </c>
      <c r="EW19" s="547">
        <v>7770</v>
      </c>
      <c r="EX19" s="544">
        <v>4340</v>
      </c>
      <c r="EY19" s="548">
        <v>1210</v>
      </c>
      <c r="EZ19" s="548">
        <v>90</v>
      </c>
      <c r="FA19" s="549">
        <f t="shared" si="264"/>
        <v>3040</v>
      </c>
      <c r="FB19" s="550">
        <f t="shared" si="265"/>
        <v>28050</v>
      </c>
      <c r="FC19" s="542">
        <v>8040</v>
      </c>
      <c r="FD19" s="547">
        <v>15200</v>
      </c>
      <c r="FE19" s="544">
        <v>4810</v>
      </c>
      <c r="FF19" s="548">
        <v>2000</v>
      </c>
      <c r="FG19" s="548">
        <v>90</v>
      </c>
      <c r="FH19" s="549">
        <f t="shared" si="266"/>
        <v>2720</v>
      </c>
      <c r="FI19" s="551">
        <f t="shared" si="267"/>
        <v>84630</v>
      </c>
      <c r="FJ19" s="550">
        <f t="shared" si="268"/>
        <v>16000</v>
      </c>
      <c r="FK19" s="542">
        <v>15380</v>
      </c>
      <c r="FL19" s="547">
        <v>310</v>
      </c>
      <c r="FM19" s="544">
        <v>310</v>
      </c>
      <c r="FN19" s="548">
        <v>0</v>
      </c>
      <c r="FO19" s="548">
        <v>0</v>
      </c>
      <c r="FP19" s="549">
        <f t="shared" si="269"/>
        <v>310</v>
      </c>
      <c r="FQ19" s="550">
        <f t="shared" si="270"/>
        <v>39840</v>
      </c>
      <c r="FR19" s="542">
        <v>25900</v>
      </c>
      <c r="FS19" s="547">
        <v>8470</v>
      </c>
      <c r="FT19" s="544">
        <v>5470</v>
      </c>
      <c r="FU19" s="548">
        <v>1130</v>
      </c>
      <c r="FV19" s="548">
        <v>100</v>
      </c>
      <c r="FW19" s="549">
        <f t="shared" si="271"/>
        <v>4240</v>
      </c>
      <c r="FX19" s="550">
        <f t="shared" si="272"/>
        <v>28790</v>
      </c>
      <c r="FY19" s="542">
        <v>7910</v>
      </c>
      <c r="FZ19" s="547">
        <v>15680</v>
      </c>
      <c r="GA19" s="544">
        <v>5200</v>
      </c>
      <c r="GB19" s="548">
        <v>1830</v>
      </c>
      <c r="GC19" s="548">
        <v>120</v>
      </c>
      <c r="GD19" s="549">
        <f t="shared" si="273"/>
        <v>3250</v>
      </c>
    </row>
    <row r="20" spans="1:186" hidden="1" x14ac:dyDescent="0.25">
      <c r="A20" s="6" t="s">
        <v>94</v>
      </c>
      <c r="B20" s="1" t="s">
        <v>95</v>
      </c>
      <c r="C20" s="1">
        <v>9</v>
      </c>
      <c r="D20" s="2">
        <v>110000</v>
      </c>
      <c r="E20" s="320">
        <v>8.1689090909090892E-2</v>
      </c>
      <c r="F20" s="26">
        <f>IF(AND(E20&gt;=$E$3-'Selectie Benchmark Regio'!$D$7*'RMC info'!$E$7,E20&lt;=$E$3+'Selectie Benchmark Regio'!$D$7*'RMC info'!$E$7),1,0)</f>
        <v>0</v>
      </c>
      <c r="G20" s="34">
        <v>0.33377609210903397</v>
      </c>
      <c r="H20" s="26">
        <f>IF(AND(G20&gt;=$G$3-'Selectie Benchmark Regio'!$D$8*'RMC info'!$G$7,G20&lt;=$G$3+'Selectie Benchmark Regio'!$D$8*'RMC info'!$G$7),1,0)</f>
        <v>0</v>
      </c>
      <c r="I20" s="7">
        <v>0.38181210297559343</v>
      </c>
      <c r="J20" s="26">
        <f>IF(AND(I20&gt;=$I$3-'Selectie Benchmark Regio'!$D$9*'RMC info'!$I$7,I20&lt;=$I$3+'Selectie Benchmark Regio'!$D$9*'RMC info'!$I$7),1,0)</f>
        <v>1</v>
      </c>
      <c r="K20" s="8">
        <v>7</v>
      </c>
      <c r="L20" s="26">
        <f>IF(AND(K20&gt;=$K$3-'Selectie Benchmark Regio'!$D$10*'RMC info'!$L$7,K20&lt;=$K$3+'Selectie Benchmark Regio'!$D$10*'RMC info'!$L$7),1,0)</f>
        <v>1</v>
      </c>
      <c r="M20" s="9" t="s">
        <v>146</v>
      </c>
      <c r="N20" s="29">
        <f t="shared" si="223"/>
        <v>0</v>
      </c>
      <c r="O20" s="29">
        <f t="shared" si="224"/>
        <v>0</v>
      </c>
      <c r="P20" s="29">
        <f t="shared" si="225"/>
        <v>0</v>
      </c>
      <c r="Q20" s="29">
        <f t="shared" si="226"/>
        <v>0</v>
      </c>
      <c r="S20" s="81">
        <v>8.8409999999999993</v>
      </c>
      <c r="T20" s="73">
        <v>17.071999999999999</v>
      </c>
      <c r="U20" s="76">
        <v>0.31</v>
      </c>
      <c r="V20" s="76">
        <v>4.1000000000000002E-2</v>
      </c>
      <c r="X20" s="86">
        <v>18680</v>
      </c>
      <c r="Y20" s="86">
        <v>362</v>
      </c>
      <c r="Z20" s="84">
        <f t="shared" si="227"/>
        <v>1.9379014989293362E-2</v>
      </c>
      <c r="AA20" s="86">
        <v>3817</v>
      </c>
      <c r="AB20" s="86">
        <v>275</v>
      </c>
      <c r="AC20" s="86">
        <v>110</v>
      </c>
      <c r="AD20" s="86">
        <v>662</v>
      </c>
      <c r="AE20" s="86">
        <v>26</v>
      </c>
      <c r="AF20" s="372">
        <f t="shared" si="228"/>
        <v>0.23636363636363636</v>
      </c>
      <c r="AG20" s="86">
        <v>81</v>
      </c>
      <c r="AH20" s="372">
        <f t="shared" si="229"/>
        <v>0.12235649546827794</v>
      </c>
      <c r="AI20" s="86">
        <f t="shared" si="206"/>
        <v>3045</v>
      </c>
      <c r="AJ20" s="86">
        <f t="shared" si="207"/>
        <v>168</v>
      </c>
      <c r="AK20" s="372">
        <f t="shared" si="230"/>
        <v>5.5172413793103448E-2</v>
      </c>
      <c r="AL20" s="366">
        <f t="shared" si="208"/>
        <v>1.39186295503212E-3</v>
      </c>
      <c r="AM20" s="366">
        <f t="shared" si="209"/>
        <v>4.3361884368308349E-3</v>
      </c>
      <c r="AN20" s="366">
        <f t="shared" si="210"/>
        <v>8.9935760171306212E-3</v>
      </c>
      <c r="AO20" s="85">
        <f t="shared" si="211"/>
        <v>1.4721627408993576E-2</v>
      </c>
      <c r="AP20" s="86">
        <f t="shared" si="212"/>
        <v>14863</v>
      </c>
      <c r="AQ20" s="86">
        <f t="shared" si="213"/>
        <v>87</v>
      </c>
      <c r="AR20" s="85">
        <f t="shared" si="214"/>
        <v>4.6573875802997855E-3</v>
      </c>
      <c r="AT20" s="642">
        <v>308</v>
      </c>
      <c r="AU20" s="642">
        <v>95</v>
      </c>
      <c r="AV20" s="642">
        <v>97</v>
      </c>
      <c r="AW20" s="642">
        <f t="shared" si="215"/>
        <v>116</v>
      </c>
      <c r="AX20" s="642">
        <v>346</v>
      </c>
      <c r="AY20" s="642">
        <v>117</v>
      </c>
      <c r="AZ20" s="642">
        <v>98</v>
      </c>
      <c r="BA20" s="642">
        <f t="shared" si="216"/>
        <v>131</v>
      </c>
      <c r="BB20" s="642">
        <v>243</v>
      </c>
      <c r="BC20" s="642">
        <v>83</v>
      </c>
      <c r="BD20" s="642">
        <v>60</v>
      </c>
      <c r="BE20" s="642">
        <f t="shared" si="217"/>
        <v>100</v>
      </c>
      <c r="BF20" s="642">
        <v>280</v>
      </c>
      <c r="BG20" s="642">
        <v>91</v>
      </c>
      <c r="BH20" s="642">
        <v>54</v>
      </c>
      <c r="BI20" s="642">
        <f t="shared" si="218"/>
        <v>135</v>
      </c>
      <c r="BJ20" s="642">
        <v>378</v>
      </c>
      <c r="BK20" s="642">
        <v>115</v>
      </c>
      <c r="BL20" s="642">
        <v>91</v>
      </c>
      <c r="BM20" s="642">
        <f t="shared" si="219"/>
        <v>172</v>
      </c>
      <c r="BN20" s="125">
        <f t="shared" si="231"/>
        <v>0.30844155844155846</v>
      </c>
      <c r="BO20" s="124">
        <f t="shared" si="232"/>
        <v>0.31493506493506496</v>
      </c>
      <c r="BP20" s="126">
        <f t="shared" si="233"/>
        <v>0.37662337662337664</v>
      </c>
      <c r="BQ20" s="125">
        <f t="shared" si="234"/>
        <v>0.33815028901734107</v>
      </c>
      <c r="BR20" s="124">
        <f t="shared" si="235"/>
        <v>0.2832369942196532</v>
      </c>
      <c r="BS20" s="126">
        <f t="shared" si="236"/>
        <v>0.37861271676300579</v>
      </c>
      <c r="BT20" s="125">
        <f t="shared" si="237"/>
        <v>0.34156378600823045</v>
      </c>
      <c r="BU20" s="124">
        <f t="shared" si="238"/>
        <v>0.24691358024691357</v>
      </c>
      <c r="BV20" s="126">
        <f t="shared" si="239"/>
        <v>0.41152263374485598</v>
      </c>
      <c r="BW20" s="125">
        <f t="shared" si="240"/>
        <v>0.32500000000000001</v>
      </c>
      <c r="BX20" s="124">
        <f t="shared" si="241"/>
        <v>0.19285714285714287</v>
      </c>
      <c r="BY20" s="126">
        <f t="shared" si="242"/>
        <v>0.48214285714285715</v>
      </c>
      <c r="BZ20" s="125">
        <f t="shared" si="243"/>
        <v>0.30423280423280424</v>
      </c>
      <c r="CA20" s="124">
        <f t="shared" si="244"/>
        <v>0.24074074074074073</v>
      </c>
      <c r="CB20" s="126">
        <f t="shared" si="245"/>
        <v>0.455026455026455</v>
      </c>
      <c r="CD20" s="105">
        <v>19700</v>
      </c>
      <c r="CE20" s="106">
        <v>9100</v>
      </c>
      <c r="CF20" s="107">
        <v>2500</v>
      </c>
      <c r="CG20" s="107">
        <v>500</v>
      </c>
      <c r="CH20" s="107">
        <v>0</v>
      </c>
      <c r="CI20" s="107">
        <v>2000</v>
      </c>
      <c r="CJ20" s="109">
        <f t="shared" si="246"/>
        <v>31300</v>
      </c>
      <c r="CK20" s="94">
        <f t="shared" si="247"/>
        <v>0.62939297124600635</v>
      </c>
      <c r="CL20" s="93">
        <f t="shared" si="248"/>
        <v>0.29073482428115016</v>
      </c>
      <c r="CM20" s="95">
        <f t="shared" si="249"/>
        <v>7.9872204472843447E-2</v>
      </c>
      <c r="CN20" s="95">
        <f t="shared" si="250"/>
        <v>1.5974440894568689E-2</v>
      </c>
      <c r="CO20" s="95">
        <f t="shared" si="251"/>
        <v>0</v>
      </c>
      <c r="CP20" s="95">
        <f t="shared" si="252"/>
        <v>6.3897763578274758E-2</v>
      </c>
      <c r="CR20" s="244">
        <v>12835.78</v>
      </c>
      <c r="CS20" s="245">
        <v>25609</v>
      </c>
      <c r="CT20" s="246">
        <f t="shared" si="253"/>
        <v>0.50122144558553638</v>
      </c>
      <c r="CV20" s="300">
        <v>2.0815587734241907E-2</v>
      </c>
      <c r="CW20" s="300">
        <v>1.4659685863874346E-2</v>
      </c>
      <c r="CX20" s="300">
        <v>1.2608312146526229E-2</v>
      </c>
      <c r="CY20" s="300">
        <v>1.7851614900423075E-2</v>
      </c>
      <c r="CZ20" s="300">
        <v>1.5808653698095775E-2</v>
      </c>
      <c r="DB20" s="328">
        <v>0.3323076923076923</v>
      </c>
      <c r="DC20" s="328">
        <v>0.26127527216174184</v>
      </c>
      <c r="DE20" s="86">
        <v>18784</v>
      </c>
      <c r="DF20" s="86">
        <v>391</v>
      </c>
      <c r="DG20" s="84">
        <f t="shared" si="254"/>
        <v>2.0815587734241907E-2</v>
      </c>
      <c r="DH20" s="86">
        <v>3986</v>
      </c>
      <c r="DI20" s="86">
        <v>297</v>
      </c>
      <c r="DJ20" s="85">
        <f t="shared" si="255"/>
        <v>1.5811328790459964E-2</v>
      </c>
      <c r="DK20" s="86">
        <v>14709</v>
      </c>
      <c r="DL20" s="86">
        <f t="shared" si="256"/>
        <v>94</v>
      </c>
      <c r="DM20" s="85">
        <f t="shared" si="257"/>
        <v>5.0042589437819425E-3</v>
      </c>
      <c r="DN20" s="362">
        <v>7.5673198096806019E-2</v>
      </c>
      <c r="DO20" s="362">
        <v>7.3518451414716537E-2</v>
      </c>
      <c r="DP20" s="362">
        <v>7.7169179575180519E-2</v>
      </c>
      <c r="DR20" s="454">
        <v>0.25</v>
      </c>
      <c r="DS20" s="454">
        <v>0.25</v>
      </c>
      <c r="DT20" s="454">
        <v>0.5</v>
      </c>
      <c r="DU20" s="453">
        <v>2.5421461065025419E-3</v>
      </c>
      <c r="DV20" s="455">
        <v>4.7872340425531915E-2</v>
      </c>
      <c r="DW20" s="455">
        <v>7.9122340425531915E-2</v>
      </c>
      <c r="DX20" s="455">
        <v>0.23038563829787234</v>
      </c>
      <c r="DY20" s="455">
        <v>0.6426196808510638</v>
      </c>
      <c r="DZ20" s="453">
        <v>1.1770475723393821E-2</v>
      </c>
      <c r="EA20" s="453">
        <v>7.0115595982565854E-3</v>
      </c>
      <c r="EB20" s="454">
        <v>0.4662756598240469</v>
      </c>
      <c r="EC20" s="246">
        <v>0.69069069069069067</v>
      </c>
      <c r="ED20" s="246">
        <f t="shared" si="258"/>
        <v>0.30930930930930933</v>
      </c>
      <c r="EE20" s="505">
        <f t="shared" si="222"/>
        <v>0.28599702319141573</v>
      </c>
      <c r="EF20" s="643">
        <v>215</v>
      </c>
      <c r="EG20" s="643">
        <v>147</v>
      </c>
      <c r="EH20" s="643">
        <v>257</v>
      </c>
      <c r="EI20" s="643">
        <v>619</v>
      </c>
      <c r="EJ20" s="519">
        <v>0.54449152542372881</v>
      </c>
      <c r="EK20" s="520">
        <v>0.40607734806629836</v>
      </c>
      <c r="EL20" s="525">
        <f t="shared" si="259"/>
        <v>2.2195590909090908E-2</v>
      </c>
      <c r="EM20" s="551">
        <f t="shared" si="260"/>
        <v>30620</v>
      </c>
      <c r="EN20" s="550">
        <f t="shared" si="261"/>
        <v>9290</v>
      </c>
      <c r="EO20" s="542">
        <v>9010</v>
      </c>
      <c r="EP20" s="547">
        <v>140</v>
      </c>
      <c r="EQ20" s="544">
        <v>140</v>
      </c>
      <c r="ER20" s="548">
        <v>0</v>
      </c>
      <c r="ES20" s="548">
        <v>0</v>
      </c>
      <c r="ET20" s="549">
        <f t="shared" si="262"/>
        <v>140</v>
      </c>
      <c r="EU20" s="550">
        <f t="shared" si="263"/>
        <v>12790</v>
      </c>
      <c r="EV20" s="542">
        <v>8910</v>
      </c>
      <c r="EW20" s="547">
        <v>2830</v>
      </c>
      <c r="EX20" s="544">
        <v>1050</v>
      </c>
      <c r="EY20" s="548">
        <v>230</v>
      </c>
      <c r="EZ20" s="548">
        <v>30</v>
      </c>
      <c r="FA20" s="549">
        <f t="shared" si="264"/>
        <v>790</v>
      </c>
      <c r="FB20" s="550">
        <f t="shared" si="265"/>
        <v>8540</v>
      </c>
      <c r="FC20" s="542">
        <v>2090</v>
      </c>
      <c r="FD20" s="547">
        <v>5340</v>
      </c>
      <c r="FE20" s="544">
        <v>1110</v>
      </c>
      <c r="FF20" s="548">
        <v>460</v>
      </c>
      <c r="FG20" s="548">
        <v>30</v>
      </c>
      <c r="FH20" s="549">
        <f t="shared" si="266"/>
        <v>620</v>
      </c>
      <c r="FI20" s="551">
        <f t="shared" si="267"/>
        <v>31500</v>
      </c>
      <c r="FJ20" s="550">
        <f t="shared" si="268"/>
        <v>9180</v>
      </c>
      <c r="FK20" s="542">
        <v>8840</v>
      </c>
      <c r="FL20" s="547">
        <v>190</v>
      </c>
      <c r="FM20" s="544">
        <v>150</v>
      </c>
      <c r="FN20" s="548">
        <v>0</v>
      </c>
      <c r="FO20" s="548">
        <v>0</v>
      </c>
      <c r="FP20" s="549">
        <f t="shared" si="269"/>
        <v>150</v>
      </c>
      <c r="FQ20" s="550">
        <f t="shared" si="270"/>
        <v>13320</v>
      </c>
      <c r="FR20" s="542">
        <v>8680</v>
      </c>
      <c r="FS20" s="547">
        <v>3340</v>
      </c>
      <c r="FT20" s="544">
        <v>1300</v>
      </c>
      <c r="FU20" s="548">
        <v>220</v>
      </c>
      <c r="FV20" s="548">
        <v>30</v>
      </c>
      <c r="FW20" s="549">
        <f t="shared" si="271"/>
        <v>1050</v>
      </c>
      <c r="FX20" s="550">
        <f t="shared" si="272"/>
        <v>9000</v>
      </c>
      <c r="FY20" s="542">
        <v>2160</v>
      </c>
      <c r="FZ20" s="547">
        <v>5560</v>
      </c>
      <c r="GA20" s="544">
        <v>1280</v>
      </c>
      <c r="GB20" s="548">
        <v>430</v>
      </c>
      <c r="GC20" s="548">
        <v>40</v>
      </c>
      <c r="GD20" s="549">
        <f t="shared" si="273"/>
        <v>810</v>
      </c>
    </row>
    <row r="21" spans="1:186" hidden="1" x14ac:dyDescent="0.25">
      <c r="A21" s="6" t="s">
        <v>108</v>
      </c>
      <c r="B21" s="1" t="s">
        <v>109</v>
      </c>
      <c r="C21" s="1">
        <v>59.099999999999994</v>
      </c>
      <c r="D21" s="2">
        <v>493900</v>
      </c>
      <c r="E21" s="320">
        <v>0.11935918202065197</v>
      </c>
      <c r="F21" s="26">
        <f>IF(AND(E21&gt;=$E$3-'Selectie Benchmark Regio'!$D$7*'RMC info'!$E$7,E21&lt;=$E$3+'Selectie Benchmark Regio'!$D$7*'RMC info'!$E$7),1,0)</f>
        <v>0</v>
      </c>
      <c r="G21" s="34">
        <v>1</v>
      </c>
      <c r="H21" s="26">
        <f>IF(AND(G21&gt;=$G$3-'Selectie Benchmark Regio'!$D$8*'RMC info'!$G$7,G21&lt;=$G$3+'Selectie Benchmark Regio'!$D$8*'RMC info'!$G$7),1,0)</f>
        <v>0</v>
      </c>
      <c r="I21" s="7">
        <v>0.50417052146203212</v>
      </c>
      <c r="J21" s="26">
        <f>IF(AND(I21&gt;=$I$3-'Selectie Benchmark Regio'!$D$9*'RMC info'!$I$7,I21&lt;=$I$3+'Selectie Benchmark Regio'!$D$9*'RMC info'!$I$7),1,0)</f>
        <v>1</v>
      </c>
      <c r="K21" s="8">
        <v>9</v>
      </c>
      <c r="L21" s="26">
        <f>IF(AND(K21&gt;=$K$3-'Selectie Benchmark Regio'!$D$10*'RMC info'!$L$7,K21&lt;=$K$3+'Selectie Benchmark Regio'!$D$10*'RMC info'!$L$7),1,0)</f>
        <v>1</v>
      </c>
      <c r="M21" s="9" t="s">
        <v>255</v>
      </c>
      <c r="N21" s="29">
        <f t="shared" si="223"/>
        <v>0</v>
      </c>
      <c r="O21" s="29">
        <f t="shared" si="224"/>
        <v>0</v>
      </c>
      <c r="P21" s="29">
        <f t="shared" si="225"/>
        <v>0</v>
      </c>
      <c r="Q21" s="29">
        <f t="shared" si="226"/>
        <v>0</v>
      </c>
      <c r="S21" s="81">
        <v>8.1430000000000007</v>
      </c>
      <c r="T21" s="73">
        <v>1.8420000000000001</v>
      </c>
      <c r="U21" s="76">
        <v>0.44800000000000001</v>
      </c>
      <c r="V21" s="76">
        <v>6.7000000000000004E-2</v>
      </c>
      <c r="X21" s="86">
        <v>77735</v>
      </c>
      <c r="Y21" s="86">
        <v>1914</v>
      </c>
      <c r="Z21" s="84">
        <f t="shared" si="227"/>
        <v>2.4622113591046504E-2</v>
      </c>
      <c r="AA21" s="86">
        <v>20938</v>
      </c>
      <c r="AB21" s="86">
        <v>1514</v>
      </c>
      <c r="AC21" s="86">
        <v>772</v>
      </c>
      <c r="AD21" s="86">
        <v>4098</v>
      </c>
      <c r="AE21" s="86">
        <v>174</v>
      </c>
      <c r="AF21" s="372">
        <f t="shared" si="228"/>
        <v>0.22538860103626943</v>
      </c>
      <c r="AG21" s="86">
        <v>554</v>
      </c>
      <c r="AH21" s="372">
        <f t="shared" si="229"/>
        <v>0.13518789653489507</v>
      </c>
      <c r="AI21" s="86">
        <f t="shared" si="206"/>
        <v>16068</v>
      </c>
      <c r="AJ21" s="86">
        <f t="shared" si="207"/>
        <v>786</v>
      </c>
      <c r="AK21" s="372">
        <f t="shared" si="230"/>
        <v>4.8917102315160568E-2</v>
      </c>
      <c r="AL21" s="366">
        <f t="shared" si="208"/>
        <v>2.2383739628224096E-3</v>
      </c>
      <c r="AM21" s="366">
        <f t="shared" si="209"/>
        <v>7.1267768701357174E-3</v>
      </c>
      <c r="AN21" s="366">
        <f t="shared" si="210"/>
        <v>1.0111275487232263E-2</v>
      </c>
      <c r="AO21" s="85">
        <f t="shared" si="211"/>
        <v>1.947642632019039E-2</v>
      </c>
      <c r="AP21" s="86">
        <f t="shared" si="212"/>
        <v>56797</v>
      </c>
      <c r="AQ21" s="86">
        <f t="shared" si="213"/>
        <v>400</v>
      </c>
      <c r="AR21" s="85">
        <f t="shared" si="214"/>
        <v>5.1456872708561139E-3</v>
      </c>
      <c r="AT21" s="642">
        <v>1770</v>
      </c>
      <c r="AU21" s="642">
        <v>502</v>
      </c>
      <c r="AV21" s="642">
        <v>461</v>
      </c>
      <c r="AW21" s="642">
        <f t="shared" si="215"/>
        <v>807</v>
      </c>
      <c r="AX21" s="642">
        <v>1898</v>
      </c>
      <c r="AY21" s="642">
        <v>494</v>
      </c>
      <c r="AZ21" s="642">
        <v>532</v>
      </c>
      <c r="BA21" s="642">
        <f t="shared" si="216"/>
        <v>872</v>
      </c>
      <c r="BB21" s="642">
        <v>1537</v>
      </c>
      <c r="BC21" s="642">
        <v>442</v>
      </c>
      <c r="BD21" s="642">
        <v>380</v>
      </c>
      <c r="BE21" s="642">
        <f t="shared" si="217"/>
        <v>715</v>
      </c>
      <c r="BF21" s="642">
        <v>1584</v>
      </c>
      <c r="BG21" s="642">
        <v>489</v>
      </c>
      <c r="BH21" s="642">
        <v>318</v>
      </c>
      <c r="BI21" s="642">
        <f t="shared" si="218"/>
        <v>777</v>
      </c>
      <c r="BJ21" s="642">
        <v>1858</v>
      </c>
      <c r="BK21" s="642">
        <v>584</v>
      </c>
      <c r="BL21" s="642">
        <v>450</v>
      </c>
      <c r="BM21" s="642">
        <f t="shared" si="219"/>
        <v>824</v>
      </c>
      <c r="BN21" s="125">
        <f t="shared" si="231"/>
        <v>0.28361581920903955</v>
      </c>
      <c r="BO21" s="124">
        <f t="shared" si="232"/>
        <v>0.26045197740112996</v>
      </c>
      <c r="BP21" s="126">
        <f t="shared" si="233"/>
        <v>0.45593220338983048</v>
      </c>
      <c r="BQ21" s="125">
        <f t="shared" si="234"/>
        <v>0.26027397260273971</v>
      </c>
      <c r="BR21" s="124">
        <f t="shared" si="235"/>
        <v>0.28029504741833511</v>
      </c>
      <c r="BS21" s="126">
        <f t="shared" si="236"/>
        <v>0.45943097997892518</v>
      </c>
      <c r="BT21" s="125">
        <f t="shared" si="237"/>
        <v>0.28757319453480806</v>
      </c>
      <c r="BU21" s="124">
        <f t="shared" si="238"/>
        <v>0.24723487312947301</v>
      </c>
      <c r="BV21" s="126">
        <f t="shared" si="239"/>
        <v>0.46519193233571893</v>
      </c>
      <c r="BW21" s="125">
        <f t="shared" si="240"/>
        <v>0.30871212121212122</v>
      </c>
      <c r="BX21" s="124">
        <f t="shared" si="241"/>
        <v>0.20075757575757575</v>
      </c>
      <c r="BY21" s="126">
        <f t="shared" si="242"/>
        <v>0.49053030303030304</v>
      </c>
      <c r="BZ21" s="125">
        <f t="shared" si="243"/>
        <v>0.31431646932185148</v>
      </c>
      <c r="CA21" s="124">
        <f t="shared" si="244"/>
        <v>0.24219590958019377</v>
      </c>
      <c r="CB21" s="126">
        <f t="shared" si="245"/>
        <v>0.44348762109795481</v>
      </c>
      <c r="CD21" s="105">
        <v>109500</v>
      </c>
      <c r="CE21" s="106">
        <v>50200</v>
      </c>
      <c r="CF21" s="107">
        <v>18600</v>
      </c>
      <c r="CG21" s="107">
        <v>4300</v>
      </c>
      <c r="CH21" s="107">
        <v>300</v>
      </c>
      <c r="CI21" s="107">
        <v>14000</v>
      </c>
      <c r="CJ21" s="109">
        <f t="shared" si="246"/>
        <v>178300</v>
      </c>
      <c r="CK21" s="94">
        <f t="shared" si="247"/>
        <v>0.61413348289399883</v>
      </c>
      <c r="CL21" s="93">
        <f t="shared" si="248"/>
        <v>0.28154795288839035</v>
      </c>
      <c r="CM21" s="95">
        <f t="shared" si="249"/>
        <v>0.10431856421761077</v>
      </c>
      <c r="CN21" s="95">
        <f t="shared" si="250"/>
        <v>2.411665731912507E-2</v>
      </c>
      <c r="CO21" s="95">
        <f t="shared" si="251"/>
        <v>1.6825574873808188E-3</v>
      </c>
      <c r="CP21" s="95">
        <f t="shared" si="252"/>
        <v>7.8519349411104875E-2</v>
      </c>
      <c r="CR21" s="244">
        <v>135819.77000000002</v>
      </c>
      <c r="CS21" s="245">
        <v>110565</v>
      </c>
      <c r="CT21" s="246">
        <f t="shared" si="253"/>
        <v>1.2284155926378151</v>
      </c>
      <c r="CV21" s="300">
        <v>2.3769078320850383E-2</v>
      </c>
      <c r="CW21" s="300">
        <v>2.044372168660704E-2</v>
      </c>
      <c r="CX21" s="300">
        <v>1.983021107498581E-2</v>
      </c>
      <c r="CY21" s="300">
        <v>2.4460969417344349E-2</v>
      </c>
      <c r="CZ21" s="300">
        <v>2.3045974766610678E-2</v>
      </c>
      <c r="DB21" s="328">
        <v>0.21561078053902696</v>
      </c>
      <c r="DC21" s="328">
        <v>0.19520915266356811</v>
      </c>
      <c r="DE21" s="86">
        <v>77706</v>
      </c>
      <c r="DF21" s="86">
        <v>1847</v>
      </c>
      <c r="DG21" s="84">
        <f t="shared" si="254"/>
        <v>2.3769078320850383E-2</v>
      </c>
      <c r="DH21" s="86">
        <v>21520</v>
      </c>
      <c r="DI21" s="86">
        <v>1517</v>
      </c>
      <c r="DJ21" s="85">
        <f t="shared" si="255"/>
        <v>1.9522302010140786E-2</v>
      </c>
      <c r="DK21" s="86">
        <v>55690</v>
      </c>
      <c r="DL21" s="86">
        <f t="shared" si="256"/>
        <v>330</v>
      </c>
      <c r="DM21" s="85">
        <f t="shared" si="257"/>
        <v>4.2467763107095977E-3</v>
      </c>
      <c r="DN21" s="362">
        <v>8.7805527520512267E-2</v>
      </c>
      <c r="DO21" s="362">
        <v>7.4665296358322295E-2</v>
      </c>
      <c r="DP21" s="362">
        <v>8.7343950617263466E-2</v>
      </c>
      <c r="DR21" s="454">
        <v>0.25</v>
      </c>
      <c r="DS21" s="454">
        <v>0.39583333333333331</v>
      </c>
      <c r="DT21" s="454">
        <v>0.35416666666666669</v>
      </c>
      <c r="DU21" s="453">
        <v>3.1043325684977732E-3</v>
      </c>
      <c r="DV21" s="455">
        <v>7.2074421839680061E-2</v>
      </c>
      <c r="DW21" s="455">
        <v>0.12163102069205356</v>
      </c>
      <c r="DX21" s="455">
        <v>0.29551382368283774</v>
      </c>
      <c r="DY21" s="455">
        <v>0.51078073378542865</v>
      </c>
      <c r="DZ21" s="453">
        <v>1.2125534950071327E-2</v>
      </c>
      <c r="EA21" s="453">
        <v>7.1275837491090524E-3</v>
      </c>
      <c r="EB21" s="454">
        <v>0.56022187004754354</v>
      </c>
      <c r="EC21" s="246">
        <v>0.58742463393626188</v>
      </c>
      <c r="ED21" s="246">
        <f t="shared" si="258"/>
        <v>0.41257536606373812</v>
      </c>
      <c r="EE21" s="505">
        <f t="shared" si="222"/>
        <v>0.38148003627767441</v>
      </c>
      <c r="EF21" s="643">
        <v>1439</v>
      </c>
      <c r="EG21" s="643">
        <v>475</v>
      </c>
      <c r="EH21" s="643">
        <v>233</v>
      </c>
      <c r="EI21" s="643">
        <v>2147</v>
      </c>
      <c r="EJ21" s="519">
        <v>0.13935406698564592</v>
      </c>
      <c r="EK21" s="520">
        <v>0.24817136886102403</v>
      </c>
      <c r="EL21" s="525">
        <f t="shared" si="259"/>
        <v>2.8787856853614097E-2</v>
      </c>
      <c r="EM21" s="551">
        <f t="shared" si="260"/>
        <v>174600</v>
      </c>
      <c r="EN21" s="550">
        <f t="shared" si="261"/>
        <v>37090</v>
      </c>
      <c r="EO21" s="542">
        <v>36000</v>
      </c>
      <c r="EP21" s="547">
        <v>440</v>
      </c>
      <c r="EQ21" s="544">
        <v>650</v>
      </c>
      <c r="ER21" s="548">
        <v>0</v>
      </c>
      <c r="ES21" s="548">
        <v>0</v>
      </c>
      <c r="ET21" s="549">
        <f t="shared" si="262"/>
        <v>650</v>
      </c>
      <c r="EU21" s="550">
        <f t="shared" si="263"/>
        <v>74830</v>
      </c>
      <c r="EV21" s="542">
        <v>53380</v>
      </c>
      <c r="EW21" s="547">
        <v>14540</v>
      </c>
      <c r="EX21" s="544">
        <v>6910</v>
      </c>
      <c r="EY21" s="548">
        <v>1660</v>
      </c>
      <c r="EZ21" s="548">
        <v>140</v>
      </c>
      <c r="FA21" s="549">
        <f t="shared" si="264"/>
        <v>5110</v>
      </c>
      <c r="FB21" s="550">
        <f t="shared" si="265"/>
        <v>62680</v>
      </c>
      <c r="FC21" s="542">
        <v>21470</v>
      </c>
      <c r="FD21" s="547">
        <v>32720</v>
      </c>
      <c r="FE21" s="544">
        <v>8490</v>
      </c>
      <c r="FF21" s="548">
        <v>3320</v>
      </c>
      <c r="FG21" s="548">
        <v>210</v>
      </c>
      <c r="FH21" s="549">
        <f t="shared" si="266"/>
        <v>4960</v>
      </c>
      <c r="FI21" s="551">
        <f t="shared" si="267"/>
        <v>178540</v>
      </c>
      <c r="FJ21" s="550">
        <f t="shared" si="268"/>
        <v>37640</v>
      </c>
      <c r="FK21" s="542">
        <v>36390</v>
      </c>
      <c r="FL21" s="547">
        <v>510</v>
      </c>
      <c r="FM21" s="544">
        <v>740</v>
      </c>
      <c r="FN21" s="548">
        <v>0</v>
      </c>
      <c r="FO21" s="548">
        <v>0</v>
      </c>
      <c r="FP21" s="549">
        <f t="shared" si="269"/>
        <v>740</v>
      </c>
      <c r="FQ21" s="550">
        <f t="shared" si="270"/>
        <v>76920</v>
      </c>
      <c r="FR21" s="542">
        <v>52000</v>
      </c>
      <c r="FS21" s="547">
        <v>16270</v>
      </c>
      <c r="FT21" s="544">
        <v>8650</v>
      </c>
      <c r="FU21" s="548">
        <v>1630</v>
      </c>
      <c r="FV21" s="548">
        <v>180</v>
      </c>
      <c r="FW21" s="549">
        <f t="shared" si="271"/>
        <v>6840</v>
      </c>
      <c r="FX21" s="550">
        <f t="shared" si="272"/>
        <v>63980</v>
      </c>
      <c r="FY21" s="542">
        <v>21170</v>
      </c>
      <c r="FZ21" s="547">
        <v>33430</v>
      </c>
      <c r="GA21" s="544">
        <v>9380</v>
      </c>
      <c r="GB21" s="548">
        <v>2790</v>
      </c>
      <c r="GC21" s="548">
        <v>230</v>
      </c>
      <c r="GD21" s="549">
        <f t="shared" si="273"/>
        <v>6360</v>
      </c>
    </row>
    <row r="22" spans="1:186" hidden="1" x14ac:dyDescent="0.25">
      <c r="A22" s="6" t="s">
        <v>54</v>
      </c>
      <c r="B22" s="1" t="s">
        <v>79</v>
      </c>
      <c r="C22" s="1">
        <v>14.5</v>
      </c>
      <c r="D22" s="2">
        <v>186500</v>
      </c>
      <c r="E22" s="320">
        <v>7.6517962466487927E-2</v>
      </c>
      <c r="F22" s="26">
        <f>IF(AND(E22&gt;=$E$3-'Selectie Benchmark Regio'!$D$7*'RMC info'!$E$7,E22&lt;=$E$3+'Selectie Benchmark Regio'!$D$7*'RMC info'!$E$7),1,0)</f>
        <v>1</v>
      </c>
      <c r="G22" s="34">
        <v>8.2652396034523457E-2</v>
      </c>
      <c r="H22" s="26">
        <f>IF(AND(G22&gt;=$G$3-'Selectie Benchmark Regio'!$D$8*'RMC info'!$G$7,G22&lt;=$G$3+'Selectie Benchmark Regio'!$D$8*'RMC info'!$G$7),1,0)</f>
        <v>1</v>
      </c>
      <c r="I22" s="7">
        <v>0.31977618737800911</v>
      </c>
      <c r="J22" s="26">
        <f>IF(AND(I22&gt;=$I$3-'Selectie Benchmark Regio'!$D$9*'RMC info'!$I$7,I22&lt;=$I$3+'Selectie Benchmark Regio'!$D$9*'RMC info'!$I$7),1,0)</f>
        <v>1</v>
      </c>
      <c r="K22" s="8">
        <v>11</v>
      </c>
      <c r="L22" s="26">
        <f>IF(AND(K22&gt;=$K$3-'Selectie Benchmark Regio'!$D$10*'RMC info'!$L$7,K22&lt;=$K$3+'Selectie Benchmark Regio'!$D$10*'RMC info'!$L$7),1,0)</f>
        <v>1</v>
      </c>
      <c r="M22" s="9" t="s">
        <v>149</v>
      </c>
      <c r="N22" s="29">
        <f t="shared" si="223"/>
        <v>1</v>
      </c>
      <c r="O22" s="29">
        <f t="shared" si="224"/>
        <v>1</v>
      </c>
      <c r="P22" s="29">
        <f t="shared" si="225"/>
        <v>1</v>
      </c>
      <c r="Q22" s="29">
        <f t="shared" si="226"/>
        <v>1</v>
      </c>
      <c r="S22" s="81">
        <v>7.8890000000000002</v>
      </c>
      <c r="T22" s="73">
        <v>-6.4950000000000001</v>
      </c>
      <c r="U22" s="76">
        <v>0.56000000000000005</v>
      </c>
      <c r="V22" s="76">
        <v>7.6999999999999999E-2</v>
      </c>
      <c r="X22" s="86">
        <v>37754</v>
      </c>
      <c r="Y22" s="86">
        <v>772</v>
      </c>
      <c r="Z22" s="84">
        <f t="shared" si="227"/>
        <v>2.044816443290777E-2</v>
      </c>
      <c r="AA22" s="86">
        <v>12641</v>
      </c>
      <c r="AB22" s="86">
        <v>659</v>
      </c>
      <c r="AC22" s="86">
        <v>219</v>
      </c>
      <c r="AD22" s="86">
        <v>2076</v>
      </c>
      <c r="AE22" s="86">
        <v>58</v>
      </c>
      <c r="AF22" s="372">
        <f t="shared" si="228"/>
        <v>0.26484018264840181</v>
      </c>
      <c r="AG22" s="86">
        <v>182</v>
      </c>
      <c r="AH22" s="372">
        <f t="shared" si="229"/>
        <v>8.7668593448940263E-2</v>
      </c>
      <c r="AI22" s="86">
        <f t="shared" si="206"/>
        <v>10346</v>
      </c>
      <c r="AJ22" s="86">
        <f t="shared" si="207"/>
        <v>419</v>
      </c>
      <c r="AK22" s="372">
        <f t="shared" si="230"/>
        <v>4.0498743475739417E-2</v>
      </c>
      <c r="AL22" s="366">
        <f t="shared" si="208"/>
        <v>1.5362610584308948E-3</v>
      </c>
      <c r="AM22" s="366">
        <f t="shared" si="209"/>
        <v>4.8206812523176349E-3</v>
      </c>
      <c r="AN22" s="366">
        <f t="shared" si="210"/>
        <v>1.1098161784181809E-2</v>
      </c>
      <c r="AO22" s="85">
        <f t="shared" si="211"/>
        <v>1.7455104094930337E-2</v>
      </c>
      <c r="AP22" s="86">
        <f t="shared" si="212"/>
        <v>25113</v>
      </c>
      <c r="AQ22" s="86">
        <f t="shared" si="213"/>
        <v>113</v>
      </c>
      <c r="AR22" s="85">
        <f t="shared" si="214"/>
        <v>2.993060337977433E-3</v>
      </c>
      <c r="AT22" s="642">
        <v>608</v>
      </c>
      <c r="AU22" s="642">
        <v>215</v>
      </c>
      <c r="AV22" s="642">
        <v>164</v>
      </c>
      <c r="AW22" s="642">
        <f t="shared" si="215"/>
        <v>229</v>
      </c>
      <c r="AX22" s="642">
        <v>646</v>
      </c>
      <c r="AY22" s="642">
        <v>232</v>
      </c>
      <c r="AZ22" s="642">
        <v>161</v>
      </c>
      <c r="BA22" s="642">
        <f t="shared" si="216"/>
        <v>253</v>
      </c>
      <c r="BB22" s="642">
        <v>569</v>
      </c>
      <c r="BC22" s="642">
        <v>241</v>
      </c>
      <c r="BD22" s="642">
        <v>135</v>
      </c>
      <c r="BE22" s="642">
        <f t="shared" si="217"/>
        <v>193</v>
      </c>
      <c r="BF22" s="642">
        <v>659</v>
      </c>
      <c r="BG22" s="642">
        <v>273</v>
      </c>
      <c r="BH22" s="642">
        <v>135</v>
      </c>
      <c r="BI22" s="642">
        <f t="shared" si="218"/>
        <v>251</v>
      </c>
      <c r="BJ22" s="642">
        <v>746</v>
      </c>
      <c r="BK22" s="642">
        <v>313</v>
      </c>
      <c r="BL22" s="642">
        <v>159</v>
      </c>
      <c r="BM22" s="642">
        <f t="shared" si="219"/>
        <v>274</v>
      </c>
      <c r="BN22" s="125">
        <f t="shared" si="231"/>
        <v>0.35361842105263158</v>
      </c>
      <c r="BO22" s="124">
        <f t="shared" si="232"/>
        <v>0.26973684210526316</v>
      </c>
      <c r="BP22" s="126">
        <f t="shared" si="233"/>
        <v>0.37664473684210525</v>
      </c>
      <c r="BQ22" s="125">
        <f t="shared" si="234"/>
        <v>0.3591331269349845</v>
      </c>
      <c r="BR22" s="124">
        <f t="shared" si="235"/>
        <v>0.24922600619195046</v>
      </c>
      <c r="BS22" s="126">
        <f t="shared" si="236"/>
        <v>0.39164086687306504</v>
      </c>
      <c r="BT22" s="125">
        <f t="shared" si="237"/>
        <v>0.42355008787346221</v>
      </c>
      <c r="BU22" s="124">
        <f t="shared" si="238"/>
        <v>0.23725834797891038</v>
      </c>
      <c r="BV22" s="126">
        <f t="shared" si="239"/>
        <v>0.33919156414762741</v>
      </c>
      <c r="BW22" s="125">
        <f t="shared" si="240"/>
        <v>0.41426403641881637</v>
      </c>
      <c r="BX22" s="124">
        <f t="shared" si="241"/>
        <v>0.20485584218512898</v>
      </c>
      <c r="BY22" s="126">
        <f t="shared" si="242"/>
        <v>0.38088012139605465</v>
      </c>
      <c r="BZ22" s="125">
        <f t="shared" si="243"/>
        <v>0.41957104557640751</v>
      </c>
      <c r="CA22" s="124">
        <f t="shared" si="244"/>
        <v>0.21313672922252011</v>
      </c>
      <c r="CB22" s="126">
        <f t="shared" si="245"/>
        <v>0.36729222520107241</v>
      </c>
      <c r="CD22" s="105">
        <v>39400</v>
      </c>
      <c r="CE22" s="106">
        <v>24100</v>
      </c>
      <c r="CF22" s="107">
        <v>4400</v>
      </c>
      <c r="CG22" s="107">
        <v>2000</v>
      </c>
      <c r="CH22" s="107">
        <v>100</v>
      </c>
      <c r="CI22" s="107">
        <v>2300</v>
      </c>
      <c r="CJ22" s="109">
        <f t="shared" si="246"/>
        <v>67900</v>
      </c>
      <c r="CK22" s="94">
        <f t="shared" si="247"/>
        <v>0.5802650957290133</v>
      </c>
      <c r="CL22" s="93">
        <f t="shared" si="248"/>
        <v>0.3549337260677467</v>
      </c>
      <c r="CM22" s="95">
        <f t="shared" si="249"/>
        <v>6.4801178203240065E-2</v>
      </c>
      <c r="CN22" s="95">
        <f t="shared" si="250"/>
        <v>2.9455081001472753E-2</v>
      </c>
      <c r="CO22" s="95">
        <f t="shared" si="251"/>
        <v>1.4727540500736377E-3</v>
      </c>
      <c r="CP22" s="95">
        <f t="shared" si="252"/>
        <v>3.3873343151693665E-2</v>
      </c>
      <c r="CR22" s="244">
        <v>26235.58</v>
      </c>
      <c r="CS22" s="245">
        <v>46602</v>
      </c>
      <c r="CT22" s="246">
        <f t="shared" si="253"/>
        <v>0.56297111711943693</v>
      </c>
      <c r="CV22" s="300">
        <v>1.9468148960045929E-2</v>
      </c>
      <c r="CW22" s="300">
        <v>1.6929993577392423E-2</v>
      </c>
      <c r="CX22" s="300">
        <v>1.4390126703927569E-2</v>
      </c>
      <c r="CY22" s="300">
        <v>1.6211197269693091E-2</v>
      </c>
      <c r="CZ22" s="300">
        <v>1.5195821149183974E-2</v>
      </c>
      <c r="DB22" s="328">
        <v>0.14903565166569258</v>
      </c>
      <c r="DC22" s="328">
        <v>0.13349225268176401</v>
      </c>
      <c r="DE22" s="86">
        <v>38319</v>
      </c>
      <c r="DF22" s="86">
        <v>746</v>
      </c>
      <c r="DG22" s="84">
        <f t="shared" si="254"/>
        <v>1.9468148960045929E-2</v>
      </c>
      <c r="DH22" s="86">
        <v>13048</v>
      </c>
      <c r="DI22" s="86">
        <v>645</v>
      </c>
      <c r="DJ22" s="85">
        <f t="shared" si="255"/>
        <v>1.6832380803256872E-2</v>
      </c>
      <c r="DK22" s="86">
        <v>25063</v>
      </c>
      <c r="DL22" s="86">
        <f t="shared" si="256"/>
        <v>101</v>
      </c>
      <c r="DM22" s="85">
        <f t="shared" si="257"/>
        <v>2.6357681567890602E-3</v>
      </c>
      <c r="DN22" s="362">
        <v>5.450470686923934E-2</v>
      </c>
      <c r="DO22" s="362">
        <v>5.0376970672420196E-2</v>
      </c>
      <c r="DP22" s="362">
        <v>5.5099625861509176E-2</v>
      </c>
      <c r="DR22" s="454">
        <v>0.13333333333333333</v>
      </c>
      <c r="DS22" s="454">
        <v>0.33333333333333331</v>
      </c>
      <c r="DT22" s="454">
        <v>0.53333333333333333</v>
      </c>
      <c r="DU22" s="453">
        <v>1.2439744985227803E-3</v>
      </c>
      <c r="DV22" s="455">
        <v>5.9847660500544068E-2</v>
      </c>
      <c r="DW22" s="455">
        <v>0.1802684076895176</v>
      </c>
      <c r="DX22" s="455">
        <v>0.29506710192237939</v>
      </c>
      <c r="DY22" s="455">
        <v>0.46481682988755896</v>
      </c>
      <c r="DZ22" s="453">
        <v>6.2049304041589806E-3</v>
      </c>
      <c r="EA22" s="453">
        <v>5.2614271621177246E-3</v>
      </c>
      <c r="EB22" s="454">
        <v>0.69178082191780821</v>
      </c>
      <c r="EC22" s="246">
        <v>0.59209419680403697</v>
      </c>
      <c r="ED22" s="246">
        <f t="shared" si="258"/>
        <v>0.40790580319596303</v>
      </c>
      <c r="EE22" s="505">
        <f t="shared" si="222"/>
        <v>0.37716241298088138</v>
      </c>
      <c r="EF22" s="643">
        <v>683</v>
      </c>
      <c r="EG22" s="643">
        <v>89</v>
      </c>
      <c r="EH22" s="643">
        <v>874</v>
      </c>
      <c r="EI22" s="643">
        <v>1646</v>
      </c>
      <c r="EJ22" s="519">
        <v>0.56133590237636477</v>
      </c>
      <c r="EK22" s="520">
        <v>0.11528497409326424</v>
      </c>
      <c r="EL22" s="525">
        <f t="shared" si="259"/>
        <v>2.1290643431635385E-2</v>
      </c>
      <c r="EM22" s="551">
        <f t="shared" si="260"/>
        <v>67030</v>
      </c>
      <c r="EN22" s="550">
        <f t="shared" si="261"/>
        <v>16930</v>
      </c>
      <c r="EO22" s="542">
        <v>16700</v>
      </c>
      <c r="EP22" s="547">
        <v>150</v>
      </c>
      <c r="EQ22" s="544">
        <v>80</v>
      </c>
      <c r="ER22" s="548">
        <v>0</v>
      </c>
      <c r="ES22" s="548">
        <v>0</v>
      </c>
      <c r="ET22" s="549">
        <f t="shared" si="262"/>
        <v>80</v>
      </c>
      <c r="EU22" s="550">
        <f t="shared" si="263"/>
        <v>28960</v>
      </c>
      <c r="EV22" s="542">
        <v>19050</v>
      </c>
      <c r="EW22" s="547">
        <v>8200</v>
      </c>
      <c r="EX22" s="544">
        <v>1710</v>
      </c>
      <c r="EY22" s="548">
        <v>800</v>
      </c>
      <c r="EZ22" s="548">
        <v>70</v>
      </c>
      <c r="FA22" s="549">
        <f t="shared" si="264"/>
        <v>840</v>
      </c>
      <c r="FB22" s="550">
        <f t="shared" si="265"/>
        <v>21140</v>
      </c>
      <c r="FC22" s="542">
        <v>4640</v>
      </c>
      <c r="FD22" s="547">
        <v>14560</v>
      </c>
      <c r="FE22" s="544">
        <v>1940</v>
      </c>
      <c r="FF22" s="548">
        <v>1200</v>
      </c>
      <c r="FG22" s="548">
        <v>60</v>
      </c>
      <c r="FH22" s="549">
        <f t="shared" si="266"/>
        <v>680</v>
      </c>
      <c r="FI22" s="551">
        <f t="shared" si="267"/>
        <v>68100</v>
      </c>
      <c r="FJ22" s="550">
        <f t="shared" si="268"/>
        <v>16850</v>
      </c>
      <c r="FK22" s="542">
        <v>16560</v>
      </c>
      <c r="FL22" s="547">
        <v>180</v>
      </c>
      <c r="FM22" s="544">
        <v>110</v>
      </c>
      <c r="FN22" s="548">
        <v>0</v>
      </c>
      <c r="FO22" s="548">
        <v>0</v>
      </c>
      <c r="FP22" s="549">
        <f t="shared" si="269"/>
        <v>110</v>
      </c>
      <c r="FQ22" s="550">
        <f t="shared" si="270"/>
        <v>29380</v>
      </c>
      <c r="FR22" s="542">
        <v>18380</v>
      </c>
      <c r="FS22" s="547">
        <v>8960</v>
      </c>
      <c r="FT22" s="544">
        <v>2040</v>
      </c>
      <c r="FU22" s="548">
        <v>770</v>
      </c>
      <c r="FV22" s="548">
        <v>70</v>
      </c>
      <c r="FW22" s="549">
        <f t="shared" si="271"/>
        <v>1200</v>
      </c>
      <c r="FX22" s="550">
        <f t="shared" si="272"/>
        <v>21870</v>
      </c>
      <c r="FY22" s="542">
        <v>4600</v>
      </c>
      <c r="FZ22" s="547">
        <v>15100</v>
      </c>
      <c r="GA22" s="544">
        <v>2170</v>
      </c>
      <c r="GB22" s="548">
        <v>1180</v>
      </c>
      <c r="GC22" s="548">
        <v>90</v>
      </c>
      <c r="GD22" s="549">
        <f t="shared" si="273"/>
        <v>900</v>
      </c>
    </row>
    <row r="23" spans="1:186" hidden="1" x14ac:dyDescent="0.25">
      <c r="A23" s="6" t="s">
        <v>100</v>
      </c>
      <c r="B23" s="1" t="s">
        <v>101</v>
      </c>
      <c r="C23" s="1">
        <v>5.9</v>
      </c>
      <c r="D23" s="2">
        <v>74200</v>
      </c>
      <c r="E23" s="320">
        <v>7.8485175202156338E-2</v>
      </c>
      <c r="F23" s="26">
        <f>IF(AND(E23&gt;=$E$3-'Selectie Benchmark Regio'!$D$7*'RMC info'!$E$7,E23&lt;=$E$3+'Selectie Benchmark Regio'!$D$7*'RMC info'!$E$7),1,0)</f>
        <v>0</v>
      </c>
      <c r="G23" s="34">
        <v>9.1080380942844472E-2</v>
      </c>
      <c r="H23" s="26">
        <f>IF(AND(G23&gt;=$G$3-'Selectie Benchmark Regio'!$D$8*'RMC info'!$G$7,G23&lt;=$G$3+'Selectie Benchmark Regio'!$D$8*'RMC info'!$G$7),1,0)</f>
        <v>1</v>
      </c>
      <c r="I23" s="7">
        <v>0.35865766168239033</v>
      </c>
      <c r="J23" s="26">
        <f>IF(AND(I23&gt;=$I$3-'Selectie Benchmark Regio'!$D$9*'RMC info'!$I$7,I23&lt;=$I$3+'Selectie Benchmark Regio'!$D$9*'RMC info'!$I$7),1,0)</f>
        <v>1</v>
      </c>
      <c r="K23" s="8">
        <v>4</v>
      </c>
      <c r="L23" s="26">
        <f>IF(AND(K23&gt;=$K$3-'Selectie Benchmark Regio'!$D$10*'RMC info'!$L$7,K23&lt;=$K$3+'Selectie Benchmark Regio'!$D$10*'RMC info'!$L$7),1,0)</f>
        <v>1</v>
      </c>
      <c r="M23" s="9" t="s">
        <v>274</v>
      </c>
      <c r="N23" s="29">
        <f t="shared" si="223"/>
        <v>0</v>
      </c>
      <c r="O23" s="29">
        <f t="shared" si="224"/>
        <v>0</v>
      </c>
      <c r="P23" s="29">
        <f t="shared" si="225"/>
        <v>0</v>
      </c>
      <c r="Q23" s="29">
        <f t="shared" si="226"/>
        <v>0</v>
      </c>
      <c r="S23" s="81">
        <v>7.6159999999999997</v>
      </c>
      <c r="T23" s="73">
        <v>-9.7309999999999999</v>
      </c>
      <c r="U23" s="76">
        <v>0.60899999999999999</v>
      </c>
      <c r="V23" s="76">
        <v>7.2999999999999995E-2</v>
      </c>
      <c r="X23" s="86">
        <v>12259</v>
      </c>
      <c r="Y23" s="86">
        <v>313</v>
      </c>
      <c r="Z23" s="84">
        <f t="shared" si="227"/>
        <v>2.5532262011583328E-2</v>
      </c>
      <c r="AA23" s="86">
        <v>4214</v>
      </c>
      <c r="AB23" s="86">
        <v>241</v>
      </c>
      <c r="AC23" s="86">
        <v>144</v>
      </c>
      <c r="AD23" s="86">
        <v>721</v>
      </c>
      <c r="AE23" s="86">
        <v>34</v>
      </c>
      <c r="AF23" s="372">
        <f t="shared" si="228"/>
        <v>0.2361111111111111</v>
      </c>
      <c r="AG23" s="86">
        <v>68</v>
      </c>
      <c r="AH23" s="372">
        <f t="shared" si="229"/>
        <v>9.4313453536754507E-2</v>
      </c>
      <c r="AI23" s="86">
        <f t="shared" si="206"/>
        <v>3349</v>
      </c>
      <c r="AJ23" s="86">
        <f t="shared" si="207"/>
        <v>139</v>
      </c>
      <c r="AK23" s="372">
        <f t="shared" si="230"/>
        <v>4.1504926843833979E-2</v>
      </c>
      <c r="AL23" s="366">
        <f t="shared" si="208"/>
        <v>2.7734725507790195E-3</v>
      </c>
      <c r="AM23" s="366">
        <f t="shared" si="209"/>
        <v>5.5469451015580391E-3</v>
      </c>
      <c r="AN23" s="366">
        <f t="shared" si="210"/>
        <v>1.1338608369361286E-2</v>
      </c>
      <c r="AO23" s="85">
        <f t="shared" si="211"/>
        <v>1.9659026021698344E-2</v>
      </c>
      <c r="AP23" s="86">
        <f t="shared" si="212"/>
        <v>8045</v>
      </c>
      <c r="AQ23" s="86">
        <f t="shared" si="213"/>
        <v>72</v>
      </c>
      <c r="AR23" s="85">
        <f t="shared" si="214"/>
        <v>5.8732359898849822E-3</v>
      </c>
      <c r="AT23" s="642">
        <v>342</v>
      </c>
      <c r="AU23" s="642">
        <v>105</v>
      </c>
      <c r="AV23" s="642">
        <v>87</v>
      </c>
      <c r="AW23" s="642">
        <f t="shared" si="215"/>
        <v>150</v>
      </c>
      <c r="AX23" s="642">
        <v>316</v>
      </c>
      <c r="AY23" s="642">
        <v>126</v>
      </c>
      <c r="AZ23" s="642">
        <v>78</v>
      </c>
      <c r="BA23" s="642">
        <f t="shared" si="216"/>
        <v>112</v>
      </c>
      <c r="BB23" s="642">
        <v>269</v>
      </c>
      <c r="BC23" s="642">
        <v>103</v>
      </c>
      <c r="BD23" s="642">
        <v>68</v>
      </c>
      <c r="BE23" s="642">
        <f t="shared" si="217"/>
        <v>98</v>
      </c>
      <c r="BF23" s="642">
        <v>276</v>
      </c>
      <c r="BG23" s="642">
        <v>99</v>
      </c>
      <c r="BH23" s="642">
        <v>58</v>
      </c>
      <c r="BI23" s="642">
        <f t="shared" si="218"/>
        <v>119</v>
      </c>
      <c r="BJ23" s="642">
        <v>311</v>
      </c>
      <c r="BK23" s="642">
        <v>139</v>
      </c>
      <c r="BL23" s="642">
        <v>68</v>
      </c>
      <c r="BM23" s="642">
        <f t="shared" si="219"/>
        <v>104</v>
      </c>
      <c r="BN23" s="125">
        <f t="shared" si="231"/>
        <v>0.30701754385964913</v>
      </c>
      <c r="BO23" s="124">
        <f t="shared" si="232"/>
        <v>0.25438596491228072</v>
      </c>
      <c r="BP23" s="126">
        <f t="shared" si="233"/>
        <v>0.43859649122807015</v>
      </c>
      <c r="BQ23" s="125">
        <f t="shared" si="234"/>
        <v>0.39873417721518989</v>
      </c>
      <c r="BR23" s="124">
        <f t="shared" si="235"/>
        <v>0.24683544303797469</v>
      </c>
      <c r="BS23" s="126">
        <f t="shared" si="236"/>
        <v>0.35443037974683544</v>
      </c>
      <c r="BT23" s="125">
        <f t="shared" si="237"/>
        <v>0.38289962825278812</v>
      </c>
      <c r="BU23" s="124">
        <f t="shared" si="238"/>
        <v>0.25278810408921931</v>
      </c>
      <c r="BV23" s="126">
        <f t="shared" si="239"/>
        <v>0.36431226765799257</v>
      </c>
      <c r="BW23" s="125">
        <f t="shared" si="240"/>
        <v>0.35869565217391303</v>
      </c>
      <c r="BX23" s="124">
        <f t="shared" si="241"/>
        <v>0.21014492753623187</v>
      </c>
      <c r="BY23" s="126">
        <f t="shared" si="242"/>
        <v>0.4311594202898551</v>
      </c>
      <c r="BZ23" s="125">
        <f t="shared" si="243"/>
        <v>0.44694533762057875</v>
      </c>
      <c r="CA23" s="124">
        <f t="shared" si="244"/>
        <v>0.21864951768488747</v>
      </c>
      <c r="CB23" s="126">
        <f t="shared" si="245"/>
        <v>0.33440514469453375</v>
      </c>
      <c r="CD23" s="105">
        <v>11900</v>
      </c>
      <c r="CE23" s="106">
        <v>9100</v>
      </c>
      <c r="CF23" s="107">
        <v>1700</v>
      </c>
      <c r="CG23" s="107">
        <v>700</v>
      </c>
      <c r="CH23" s="107">
        <v>0</v>
      </c>
      <c r="CI23" s="107">
        <v>1000</v>
      </c>
      <c r="CJ23" s="109">
        <f t="shared" si="246"/>
        <v>22700</v>
      </c>
      <c r="CK23" s="94">
        <f t="shared" si="247"/>
        <v>0.52422907488986781</v>
      </c>
      <c r="CL23" s="93">
        <f t="shared" si="248"/>
        <v>0.40088105726872247</v>
      </c>
      <c r="CM23" s="95">
        <f t="shared" si="249"/>
        <v>7.4889867841409691E-2</v>
      </c>
      <c r="CN23" s="95">
        <f t="shared" si="250"/>
        <v>3.0837004405286344E-2</v>
      </c>
      <c r="CO23" s="95">
        <f t="shared" si="251"/>
        <v>0</v>
      </c>
      <c r="CP23" s="95">
        <f t="shared" si="252"/>
        <v>4.405286343612335E-2</v>
      </c>
      <c r="CR23" s="244">
        <v>11380.31</v>
      </c>
      <c r="CS23" s="245">
        <v>14069</v>
      </c>
      <c r="CT23" s="246">
        <f t="shared" si="253"/>
        <v>0.8088926007534295</v>
      </c>
      <c r="CV23" s="300">
        <v>2.4405806348699953E-2</v>
      </c>
      <c r="CW23" s="300">
        <v>2.1365536460752437E-2</v>
      </c>
      <c r="CX23" s="300">
        <v>2.0467168835121358E-2</v>
      </c>
      <c r="CY23" s="300">
        <v>2.3424759080800592E-2</v>
      </c>
      <c r="CZ23" s="300">
        <v>2.459723820483314E-2</v>
      </c>
      <c r="DB23" s="328">
        <v>0.1553030303030303</v>
      </c>
      <c r="DC23" s="328">
        <v>0.14192139737991266</v>
      </c>
      <c r="DE23" s="86">
        <v>12538</v>
      </c>
      <c r="DF23" s="86">
        <v>306</v>
      </c>
      <c r="DG23" s="84">
        <f t="shared" si="254"/>
        <v>2.4405806348699953E-2</v>
      </c>
      <c r="DH23" s="86">
        <v>4453</v>
      </c>
      <c r="DI23" s="86">
        <v>259</v>
      </c>
      <c r="DJ23" s="85">
        <f t="shared" si="255"/>
        <v>2.065720210559898E-2</v>
      </c>
      <c r="DK23" s="86">
        <v>8036</v>
      </c>
      <c r="DL23" s="86">
        <f t="shared" si="256"/>
        <v>47</v>
      </c>
      <c r="DM23" s="85">
        <f t="shared" si="257"/>
        <v>3.7486042431009729E-3</v>
      </c>
      <c r="DN23" s="362">
        <v>7.180156590700186E-2</v>
      </c>
      <c r="DO23" s="362">
        <v>6.8796238715855607E-2</v>
      </c>
      <c r="DP23" s="362">
        <v>7.1773472297243443E-2</v>
      </c>
      <c r="DR23" s="454">
        <v>0.42857142857142855</v>
      </c>
      <c r="DS23" s="454">
        <v>0.14285714285714285</v>
      </c>
      <c r="DT23" s="454">
        <v>0.42857142857142855</v>
      </c>
      <c r="DU23" s="453">
        <v>7.4831628835120975E-3</v>
      </c>
      <c r="DV23" s="455">
        <v>7.9312623925974879E-2</v>
      </c>
      <c r="DW23" s="455">
        <v>0.22075346992729677</v>
      </c>
      <c r="DX23" s="455">
        <v>0.33113020489094513</v>
      </c>
      <c r="DY23" s="455">
        <v>0.36880370125578321</v>
      </c>
      <c r="DZ23" s="453">
        <v>1.0323159784560144E-2</v>
      </c>
      <c r="EA23" s="453">
        <v>4.5740423098913664E-3</v>
      </c>
      <c r="EB23" s="454">
        <v>0.72835820895522385</v>
      </c>
      <c r="EC23" s="246">
        <v>0.55031446540880502</v>
      </c>
      <c r="ED23" s="246">
        <f t="shared" si="258"/>
        <v>0.44968553459119498</v>
      </c>
      <c r="EE23" s="505">
        <f t="shared" si="222"/>
        <v>0.41579325417817747</v>
      </c>
      <c r="EF23" s="643">
        <v>173</v>
      </c>
      <c r="EG23" s="643">
        <v>140</v>
      </c>
      <c r="EH23" s="643">
        <v>40</v>
      </c>
      <c r="EI23" s="643">
        <v>353</v>
      </c>
      <c r="EJ23" s="519">
        <v>0.18779342723004697</v>
      </c>
      <c r="EK23" s="520">
        <v>0.4472843450479233</v>
      </c>
      <c r="EL23" s="525">
        <f t="shared" si="259"/>
        <v>2.163490566037736E-2</v>
      </c>
      <c r="EM23" s="551">
        <f t="shared" si="260"/>
        <v>22310</v>
      </c>
      <c r="EN23" s="550">
        <f t="shared" si="261"/>
        <v>5630</v>
      </c>
      <c r="EO23" s="542">
        <v>5520</v>
      </c>
      <c r="EP23" s="547">
        <v>60</v>
      </c>
      <c r="EQ23" s="544">
        <v>50</v>
      </c>
      <c r="ER23" s="548">
        <v>0</v>
      </c>
      <c r="ES23" s="548">
        <v>0</v>
      </c>
      <c r="ET23" s="549">
        <f t="shared" si="262"/>
        <v>50</v>
      </c>
      <c r="EU23" s="550">
        <f t="shared" si="263"/>
        <v>9630</v>
      </c>
      <c r="EV23" s="542">
        <v>5490</v>
      </c>
      <c r="EW23" s="547">
        <v>3340</v>
      </c>
      <c r="EX23" s="544">
        <v>800</v>
      </c>
      <c r="EY23" s="548">
        <v>320</v>
      </c>
      <c r="EZ23" s="548">
        <v>30</v>
      </c>
      <c r="FA23" s="549">
        <f t="shared" si="264"/>
        <v>450</v>
      </c>
      <c r="FB23" s="550">
        <f t="shared" si="265"/>
        <v>7050</v>
      </c>
      <c r="FC23" s="542">
        <v>1220</v>
      </c>
      <c r="FD23" s="547">
        <v>5040</v>
      </c>
      <c r="FE23" s="544">
        <v>790</v>
      </c>
      <c r="FF23" s="548">
        <v>440</v>
      </c>
      <c r="FG23" s="548">
        <v>20</v>
      </c>
      <c r="FH23" s="549">
        <f t="shared" si="266"/>
        <v>330</v>
      </c>
      <c r="FI23" s="551">
        <f t="shared" si="267"/>
        <v>22560</v>
      </c>
      <c r="FJ23" s="550">
        <f t="shared" si="268"/>
        <v>5530</v>
      </c>
      <c r="FK23" s="542">
        <v>5380</v>
      </c>
      <c r="FL23" s="547">
        <v>80</v>
      </c>
      <c r="FM23" s="544">
        <v>70</v>
      </c>
      <c r="FN23" s="548">
        <v>0</v>
      </c>
      <c r="FO23" s="548">
        <v>0</v>
      </c>
      <c r="FP23" s="549">
        <f t="shared" si="269"/>
        <v>70</v>
      </c>
      <c r="FQ23" s="550">
        <f t="shared" si="270"/>
        <v>9670</v>
      </c>
      <c r="FR23" s="542">
        <v>5290</v>
      </c>
      <c r="FS23" s="547">
        <v>3570</v>
      </c>
      <c r="FT23" s="544">
        <v>810</v>
      </c>
      <c r="FU23" s="548">
        <v>290</v>
      </c>
      <c r="FV23" s="548">
        <v>20</v>
      </c>
      <c r="FW23" s="549">
        <f t="shared" si="271"/>
        <v>500</v>
      </c>
      <c r="FX23" s="550">
        <f t="shared" si="272"/>
        <v>7360</v>
      </c>
      <c r="FY23" s="542">
        <v>1200</v>
      </c>
      <c r="FZ23" s="547">
        <v>5310</v>
      </c>
      <c r="GA23" s="544">
        <v>850</v>
      </c>
      <c r="GB23" s="548">
        <v>410</v>
      </c>
      <c r="GC23" s="548">
        <v>20</v>
      </c>
      <c r="GD23" s="549">
        <f t="shared" si="273"/>
        <v>420</v>
      </c>
    </row>
    <row r="24" spans="1:186" hidden="1" x14ac:dyDescent="0.25">
      <c r="A24" s="6" t="s">
        <v>121</v>
      </c>
      <c r="B24" s="1" t="s">
        <v>122</v>
      </c>
      <c r="C24" s="1">
        <v>17.100000000000001</v>
      </c>
      <c r="D24" s="2">
        <v>184400</v>
      </c>
      <c r="E24" s="320">
        <v>9.2710412147505417E-2</v>
      </c>
      <c r="F24" s="26">
        <f>IF(AND(E24&gt;=$E$3-'Selectie Benchmark Regio'!$D$7*'RMC info'!$E$7,E24&lt;=$E$3+'Selectie Benchmark Regio'!$D$7*'RMC info'!$E$7),1,0)</f>
        <v>0</v>
      </c>
      <c r="G24" s="34">
        <v>0.23601264098004793</v>
      </c>
      <c r="H24" s="26">
        <f>IF(AND(G24&gt;=$G$3-'Selectie Benchmark Regio'!$D$8*'RMC info'!$G$7,G24&lt;=$G$3+'Selectie Benchmark Regio'!$D$8*'RMC info'!$G$7),1,0)</f>
        <v>1</v>
      </c>
      <c r="I24" s="7">
        <v>0.5633732585197796</v>
      </c>
      <c r="J24" s="26">
        <f>IF(AND(I24&gt;=$I$3-'Selectie Benchmark Regio'!$D$9*'RMC info'!$I$7,I24&lt;=$I$3+'Selectie Benchmark Regio'!$D$9*'RMC info'!$I$7),1,0)</f>
        <v>1</v>
      </c>
      <c r="K24" s="8">
        <v>8</v>
      </c>
      <c r="L24" s="26">
        <f>IF(AND(K24&gt;=$K$3-'Selectie Benchmark Regio'!$D$10*'RMC info'!$L$7,K24&lt;=$K$3+'Selectie Benchmark Regio'!$D$10*'RMC info'!$L$7),1,0)</f>
        <v>1</v>
      </c>
      <c r="M24" s="9" t="s">
        <v>421</v>
      </c>
      <c r="N24" s="29">
        <f t="shared" si="223"/>
        <v>0</v>
      </c>
      <c r="O24" s="29">
        <f t="shared" si="224"/>
        <v>0</v>
      </c>
      <c r="P24" s="29">
        <f t="shared" si="225"/>
        <v>0</v>
      </c>
      <c r="Q24" s="29">
        <f t="shared" si="226"/>
        <v>0</v>
      </c>
      <c r="S24" s="81">
        <v>8.0839999999999996</v>
      </c>
      <c r="T24" s="73">
        <v>0.624</v>
      </c>
      <c r="U24" s="76">
        <v>0.498</v>
      </c>
      <c r="V24" s="76">
        <v>7.2999999999999995E-2</v>
      </c>
      <c r="X24" s="86">
        <v>29646</v>
      </c>
      <c r="Y24" s="86">
        <v>747</v>
      </c>
      <c r="Z24" s="84">
        <f t="shared" si="227"/>
        <v>2.5197328476017002E-2</v>
      </c>
      <c r="AA24" s="86">
        <v>9083</v>
      </c>
      <c r="AB24" s="86">
        <v>602</v>
      </c>
      <c r="AC24" s="86">
        <v>231</v>
      </c>
      <c r="AD24" s="86">
        <v>1433</v>
      </c>
      <c r="AE24" s="86">
        <v>68</v>
      </c>
      <c r="AF24" s="372">
        <f t="shared" si="228"/>
        <v>0.2943722943722944</v>
      </c>
      <c r="AG24" s="86">
        <v>182</v>
      </c>
      <c r="AH24" s="372">
        <f t="shared" si="229"/>
        <v>0.1270062805303559</v>
      </c>
      <c r="AI24" s="86">
        <f t="shared" si="206"/>
        <v>7419</v>
      </c>
      <c r="AJ24" s="86">
        <f t="shared" si="207"/>
        <v>352</v>
      </c>
      <c r="AK24" s="372">
        <f t="shared" si="230"/>
        <v>4.7445747405310691E-2</v>
      </c>
      <c r="AL24" s="366">
        <f t="shared" si="208"/>
        <v>2.2937327126762463E-3</v>
      </c>
      <c r="AM24" s="366">
        <f t="shared" si="209"/>
        <v>6.1391081427511303E-3</v>
      </c>
      <c r="AN24" s="366">
        <f t="shared" si="210"/>
        <v>1.1873439924441747E-2</v>
      </c>
      <c r="AO24" s="85">
        <f t="shared" si="211"/>
        <v>2.0306280779869124E-2</v>
      </c>
      <c r="AP24" s="86">
        <f t="shared" si="212"/>
        <v>20563</v>
      </c>
      <c r="AQ24" s="86">
        <f t="shared" si="213"/>
        <v>145</v>
      </c>
      <c r="AR24" s="85">
        <f t="shared" si="214"/>
        <v>4.891047696147878E-3</v>
      </c>
      <c r="AT24" s="642">
        <v>670</v>
      </c>
      <c r="AU24" s="642">
        <v>229</v>
      </c>
      <c r="AV24" s="642">
        <v>204</v>
      </c>
      <c r="AW24" s="642">
        <f t="shared" si="215"/>
        <v>237</v>
      </c>
      <c r="AX24" s="642">
        <v>720</v>
      </c>
      <c r="AY24" s="642">
        <v>222</v>
      </c>
      <c r="AZ24" s="642">
        <v>176</v>
      </c>
      <c r="BA24" s="642">
        <f t="shared" si="216"/>
        <v>322</v>
      </c>
      <c r="BB24" s="642">
        <v>579</v>
      </c>
      <c r="BC24" s="642">
        <v>211</v>
      </c>
      <c r="BD24" s="642">
        <v>127</v>
      </c>
      <c r="BE24" s="642">
        <f t="shared" si="217"/>
        <v>241</v>
      </c>
      <c r="BF24" s="642">
        <v>639</v>
      </c>
      <c r="BG24" s="642">
        <v>219</v>
      </c>
      <c r="BH24" s="642">
        <v>135</v>
      </c>
      <c r="BI24" s="642">
        <f t="shared" si="218"/>
        <v>285</v>
      </c>
      <c r="BJ24" s="642">
        <v>754</v>
      </c>
      <c r="BK24" s="642">
        <v>257</v>
      </c>
      <c r="BL24" s="642">
        <v>184</v>
      </c>
      <c r="BM24" s="642">
        <f t="shared" si="219"/>
        <v>313</v>
      </c>
      <c r="BN24" s="125">
        <f t="shared" si="231"/>
        <v>0.34179104477611938</v>
      </c>
      <c r="BO24" s="124">
        <f t="shared" si="232"/>
        <v>0.30447761194029849</v>
      </c>
      <c r="BP24" s="126">
        <f t="shared" si="233"/>
        <v>0.35373134328358208</v>
      </c>
      <c r="BQ24" s="125">
        <f t="shared" si="234"/>
        <v>0.30833333333333335</v>
      </c>
      <c r="BR24" s="124">
        <f t="shared" si="235"/>
        <v>0.24444444444444444</v>
      </c>
      <c r="BS24" s="126">
        <f t="shared" si="236"/>
        <v>0.44722222222222224</v>
      </c>
      <c r="BT24" s="125">
        <f t="shared" si="237"/>
        <v>0.36442141623488772</v>
      </c>
      <c r="BU24" s="124">
        <f t="shared" si="238"/>
        <v>0.21934369602763384</v>
      </c>
      <c r="BV24" s="126">
        <f t="shared" si="239"/>
        <v>0.41623488773747841</v>
      </c>
      <c r="BW24" s="125">
        <f t="shared" si="240"/>
        <v>0.34272300469483569</v>
      </c>
      <c r="BX24" s="124">
        <f t="shared" si="241"/>
        <v>0.21126760563380281</v>
      </c>
      <c r="BY24" s="126">
        <f t="shared" si="242"/>
        <v>0.4460093896713615</v>
      </c>
      <c r="BZ24" s="125">
        <f t="shared" si="243"/>
        <v>0.34084880636604775</v>
      </c>
      <c r="CA24" s="124">
        <f t="shared" si="244"/>
        <v>0.24403183023872679</v>
      </c>
      <c r="CB24" s="126">
        <f t="shared" si="245"/>
        <v>0.41511936339522548</v>
      </c>
      <c r="CD24" s="105">
        <v>40700</v>
      </c>
      <c r="CE24" s="106">
        <v>22500</v>
      </c>
      <c r="CF24" s="107">
        <v>5900</v>
      </c>
      <c r="CG24" s="107">
        <v>2000</v>
      </c>
      <c r="CH24" s="107">
        <v>100</v>
      </c>
      <c r="CI24" s="107">
        <v>3800</v>
      </c>
      <c r="CJ24" s="109">
        <f t="shared" si="246"/>
        <v>69100</v>
      </c>
      <c r="CK24" s="94">
        <f t="shared" si="247"/>
        <v>0.58900144717800285</v>
      </c>
      <c r="CL24" s="93">
        <f t="shared" si="248"/>
        <v>0.32561505065123009</v>
      </c>
      <c r="CM24" s="95">
        <f t="shared" si="249"/>
        <v>8.5383502170766998E-2</v>
      </c>
      <c r="CN24" s="95">
        <f t="shared" si="250"/>
        <v>2.8943560057887119E-2</v>
      </c>
      <c r="CO24" s="95">
        <f t="shared" si="251"/>
        <v>1.4471780028943559E-3</v>
      </c>
      <c r="CP24" s="95">
        <f t="shared" si="252"/>
        <v>5.4992764109985527E-2</v>
      </c>
      <c r="CR24" s="244">
        <v>34729.96</v>
      </c>
      <c r="CS24" s="245">
        <v>36996</v>
      </c>
      <c r="CT24" s="246">
        <f t="shared" si="253"/>
        <v>0.93874905395177854</v>
      </c>
      <c r="CV24" s="300">
        <v>2.4471560978862439E-2</v>
      </c>
      <c r="CW24" s="300">
        <v>2.1057834898665348E-2</v>
      </c>
      <c r="CX24" s="300">
        <v>1.8863621554701244E-2</v>
      </c>
      <c r="CY24" s="300">
        <v>2.3090244371752933E-2</v>
      </c>
      <c r="CZ24" s="300">
        <v>2.1366839940045283E-2</v>
      </c>
      <c r="DB24" s="328">
        <v>0.15861027190332327</v>
      </c>
      <c r="DC24" s="328">
        <v>0.16846986089644514</v>
      </c>
      <c r="DE24" s="86">
        <v>29994</v>
      </c>
      <c r="DF24" s="86">
        <v>734</v>
      </c>
      <c r="DG24" s="84">
        <f t="shared" si="254"/>
        <v>2.4471560978862439E-2</v>
      </c>
      <c r="DH24" s="86">
        <v>9441</v>
      </c>
      <c r="DI24" s="86">
        <v>599</v>
      </c>
      <c r="DJ24" s="85">
        <f t="shared" si="255"/>
        <v>1.9970660798826433E-2</v>
      </c>
      <c r="DK24" s="86">
        <v>20412</v>
      </c>
      <c r="DL24" s="86">
        <f t="shared" si="256"/>
        <v>135</v>
      </c>
      <c r="DM24" s="85">
        <f t="shared" si="257"/>
        <v>4.5009001800360073E-3</v>
      </c>
      <c r="DN24" s="362">
        <v>6.6127366775906471E-2</v>
      </c>
      <c r="DO24" s="362">
        <v>5.9491939468242785E-2</v>
      </c>
      <c r="DP24" s="362">
        <v>6.0403578682447973E-2</v>
      </c>
      <c r="DR24" s="454">
        <v>0.22222222222222221</v>
      </c>
      <c r="DS24" s="454">
        <v>0.33333333333333331</v>
      </c>
      <c r="DT24" s="454">
        <v>0.44444444444444442</v>
      </c>
      <c r="DU24" s="453">
        <v>4.5785834423472246E-3</v>
      </c>
      <c r="DV24" s="455">
        <v>6.7236873366595395E-2</v>
      </c>
      <c r="DW24" s="455">
        <v>0.1240199572344975</v>
      </c>
      <c r="DX24" s="455">
        <v>0.30434782608695654</v>
      </c>
      <c r="DY24" s="455">
        <v>0.50439534331195057</v>
      </c>
      <c r="DZ24" s="453">
        <v>1.0935318752908329E-2</v>
      </c>
      <c r="EA24" s="453">
        <v>6.6261733848702372E-3</v>
      </c>
      <c r="EB24" s="454"/>
      <c r="EC24" s="246">
        <v>0.56779661016949157</v>
      </c>
      <c r="ED24" s="246">
        <f t="shared" si="258"/>
        <v>0.43220338983050843</v>
      </c>
      <c r="EE24" s="505">
        <f t="shared" si="222"/>
        <v>0.39962871851734511</v>
      </c>
      <c r="EF24" s="643">
        <v>539</v>
      </c>
      <c r="EG24" s="643">
        <v>208</v>
      </c>
      <c r="EH24" s="643">
        <v>269</v>
      </c>
      <c r="EI24" s="643">
        <v>1016</v>
      </c>
      <c r="EJ24" s="519">
        <v>0.33292079207920794</v>
      </c>
      <c r="EK24" s="520">
        <v>0.27844712182061582</v>
      </c>
      <c r="EL24" s="525">
        <f t="shared" si="259"/>
        <v>2.4124322125813447E-2</v>
      </c>
      <c r="EM24" s="551">
        <f t="shared" si="260"/>
        <v>67670</v>
      </c>
      <c r="EN24" s="550">
        <f t="shared" si="261"/>
        <v>13630</v>
      </c>
      <c r="EO24" s="542">
        <v>13390</v>
      </c>
      <c r="EP24" s="547">
        <v>130</v>
      </c>
      <c r="EQ24" s="544">
        <v>110</v>
      </c>
      <c r="ER24" s="548">
        <v>0</v>
      </c>
      <c r="ES24" s="548">
        <v>0</v>
      </c>
      <c r="ET24" s="549">
        <f t="shared" si="262"/>
        <v>110</v>
      </c>
      <c r="EU24" s="550">
        <f t="shared" si="263"/>
        <v>29890</v>
      </c>
      <c r="EV24" s="542">
        <v>21250</v>
      </c>
      <c r="EW24" s="547">
        <v>6560</v>
      </c>
      <c r="EX24" s="544">
        <v>2080</v>
      </c>
      <c r="EY24" s="548">
        <v>770</v>
      </c>
      <c r="EZ24" s="548">
        <v>50</v>
      </c>
      <c r="FA24" s="549">
        <f t="shared" si="264"/>
        <v>1260</v>
      </c>
      <c r="FB24" s="550">
        <f t="shared" si="265"/>
        <v>24150</v>
      </c>
      <c r="FC24" s="542">
        <v>6840</v>
      </c>
      <c r="FD24" s="547">
        <v>14900</v>
      </c>
      <c r="FE24" s="544">
        <v>2410</v>
      </c>
      <c r="FF24" s="548">
        <v>1220</v>
      </c>
      <c r="FG24" s="548">
        <v>70</v>
      </c>
      <c r="FH24" s="549">
        <f t="shared" si="266"/>
        <v>1120</v>
      </c>
      <c r="FI24" s="551">
        <f t="shared" si="267"/>
        <v>69020</v>
      </c>
      <c r="FJ24" s="550">
        <f t="shared" si="268"/>
        <v>13550</v>
      </c>
      <c r="FK24" s="542">
        <v>13310</v>
      </c>
      <c r="FL24" s="547">
        <v>120</v>
      </c>
      <c r="FM24" s="544">
        <v>120</v>
      </c>
      <c r="FN24" s="548">
        <v>0</v>
      </c>
      <c r="FO24" s="548">
        <v>0</v>
      </c>
      <c r="FP24" s="549">
        <f t="shared" si="269"/>
        <v>120</v>
      </c>
      <c r="FQ24" s="550">
        <f t="shared" si="270"/>
        <v>30760</v>
      </c>
      <c r="FR24" s="542">
        <v>20690</v>
      </c>
      <c r="FS24" s="547">
        <v>7170</v>
      </c>
      <c r="FT24" s="544">
        <v>2900</v>
      </c>
      <c r="FU24" s="548">
        <v>770</v>
      </c>
      <c r="FV24" s="548">
        <v>80</v>
      </c>
      <c r="FW24" s="549">
        <f t="shared" si="271"/>
        <v>2050</v>
      </c>
      <c r="FX24" s="550">
        <f t="shared" si="272"/>
        <v>24710</v>
      </c>
      <c r="FY24" s="542">
        <v>6770</v>
      </c>
      <c r="FZ24" s="547">
        <v>15090</v>
      </c>
      <c r="GA24" s="544">
        <v>2850</v>
      </c>
      <c r="GB24" s="548">
        <v>1120</v>
      </c>
      <c r="GC24" s="548">
        <v>80</v>
      </c>
      <c r="GD24" s="549">
        <f t="shared" si="273"/>
        <v>1650</v>
      </c>
    </row>
    <row r="25" spans="1:186" hidden="1" x14ac:dyDescent="0.25">
      <c r="A25" s="6" t="s">
        <v>73</v>
      </c>
      <c r="B25" s="1" t="s">
        <v>74</v>
      </c>
      <c r="C25" s="1">
        <v>6.6</v>
      </c>
      <c r="D25" s="2">
        <v>84800</v>
      </c>
      <c r="E25" s="320">
        <v>7.8268867924528293E-2</v>
      </c>
      <c r="F25" s="26">
        <f>IF(AND(E25&gt;=$E$3-'Selectie Benchmark Regio'!$D$7*'RMC info'!$E$7,E25&lt;=$E$3+'Selectie Benchmark Regio'!$D$7*'RMC info'!$E$7),1,0)</f>
        <v>0</v>
      </c>
      <c r="G25" s="34">
        <v>5.7495874001896E-2</v>
      </c>
      <c r="H25" s="26">
        <f>IF(AND(G25&gt;=$G$3-'Selectie Benchmark Regio'!$D$8*'RMC info'!$G$7,G25&lt;=$G$3+'Selectie Benchmark Regio'!$D$8*'RMC info'!$G$7),1,0)</f>
        <v>1</v>
      </c>
      <c r="I25" s="7">
        <v>0.36935633248437139</v>
      </c>
      <c r="J25" s="26">
        <f>IF(AND(I25&gt;=$I$3-'Selectie Benchmark Regio'!$D$9*'RMC info'!$I$7,I25&lt;=$I$3+'Selectie Benchmark Regio'!$D$9*'RMC info'!$I$7),1,0)</f>
        <v>1</v>
      </c>
      <c r="K25" s="8">
        <v>5</v>
      </c>
      <c r="L25" s="26">
        <f>IF(AND(K25&gt;=$K$3-'Selectie Benchmark Regio'!$D$10*'RMC info'!$L$7,K25&lt;=$K$3+'Selectie Benchmark Regio'!$D$10*'RMC info'!$L$7),1,0)</f>
        <v>1</v>
      </c>
      <c r="M25" s="9" t="s">
        <v>143</v>
      </c>
      <c r="N25" s="29">
        <f t="shared" si="223"/>
        <v>0</v>
      </c>
      <c r="O25" s="29">
        <f t="shared" si="224"/>
        <v>0</v>
      </c>
      <c r="P25" s="29">
        <f t="shared" si="225"/>
        <v>0</v>
      </c>
      <c r="Q25" s="29">
        <f t="shared" si="226"/>
        <v>0</v>
      </c>
      <c r="S25" s="81">
        <v>7.7910000000000004</v>
      </c>
      <c r="T25" s="73">
        <v>-14.331</v>
      </c>
      <c r="U25" s="76">
        <v>0.52200000000000002</v>
      </c>
      <c r="V25" s="76">
        <v>6.6000000000000003E-2</v>
      </c>
      <c r="X25" s="86">
        <v>15224</v>
      </c>
      <c r="Y25" s="86">
        <v>339</v>
      </c>
      <c r="Z25" s="84">
        <f t="shared" si="227"/>
        <v>2.2267472411981081E-2</v>
      </c>
      <c r="AA25" s="86">
        <v>4978</v>
      </c>
      <c r="AB25" s="86">
        <v>274</v>
      </c>
      <c r="AC25" s="86">
        <v>104</v>
      </c>
      <c r="AD25" s="86">
        <v>727</v>
      </c>
      <c r="AE25" s="86">
        <v>29</v>
      </c>
      <c r="AF25" s="372">
        <f t="shared" si="228"/>
        <v>0.27884615384615385</v>
      </c>
      <c r="AG25" s="86">
        <v>82</v>
      </c>
      <c r="AH25" s="372">
        <f t="shared" si="229"/>
        <v>0.11279229711141678</v>
      </c>
      <c r="AI25" s="86">
        <f t="shared" si="206"/>
        <v>4147</v>
      </c>
      <c r="AJ25" s="86">
        <f t="shared" si="207"/>
        <v>163</v>
      </c>
      <c r="AK25" s="372">
        <f t="shared" si="230"/>
        <v>3.9305522064142756E-2</v>
      </c>
      <c r="AL25" s="366">
        <f t="shared" si="208"/>
        <v>1.9048870204939569E-3</v>
      </c>
      <c r="AM25" s="366">
        <f t="shared" si="209"/>
        <v>5.3862322648449814E-3</v>
      </c>
      <c r="AN25" s="366">
        <f t="shared" si="210"/>
        <v>1.0706778770362585E-2</v>
      </c>
      <c r="AO25" s="85">
        <f t="shared" si="211"/>
        <v>1.7997898055701525E-2</v>
      </c>
      <c r="AP25" s="86">
        <f t="shared" si="212"/>
        <v>10246</v>
      </c>
      <c r="AQ25" s="86">
        <f t="shared" si="213"/>
        <v>65</v>
      </c>
      <c r="AR25" s="85">
        <f t="shared" si="214"/>
        <v>4.2695743562795587E-3</v>
      </c>
      <c r="AT25" s="642">
        <v>202</v>
      </c>
      <c r="AU25" s="642">
        <v>61</v>
      </c>
      <c r="AV25" s="642">
        <v>65</v>
      </c>
      <c r="AW25" s="642">
        <f t="shared" si="215"/>
        <v>76</v>
      </c>
      <c r="AX25" s="642">
        <v>252</v>
      </c>
      <c r="AY25" s="642">
        <v>73</v>
      </c>
      <c r="AZ25" s="642">
        <v>77</v>
      </c>
      <c r="BA25" s="642">
        <f t="shared" si="216"/>
        <v>102</v>
      </c>
      <c r="BB25" s="642">
        <v>229</v>
      </c>
      <c r="BC25" s="642">
        <v>73</v>
      </c>
      <c r="BD25" s="642">
        <v>62</v>
      </c>
      <c r="BE25" s="642">
        <f t="shared" si="217"/>
        <v>94</v>
      </c>
      <c r="BF25" s="642">
        <v>282</v>
      </c>
      <c r="BG25" s="642">
        <v>102</v>
      </c>
      <c r="BH25" s="642">
        <v>86</v>
      </c>
      <c r="BI25" s="642">
        <f t="shared" si="218"/>
        <v>94</v>
      </c>
      <c r="BJ25" s="642">
        <v>291</v>
      </c>
      <c r="BK25" s="642">
        <v>110</v>
      </c>
      <c r="BL25" s="642">
        <v>51</v>
      </c>
      <c r="BM25" s="642">
        <f t="shared" si="219"/>
        <v>130</v>
      </c>
      <c r="BN25" s="125">
        <f t="shared" si="231"/>
        <v>0.30198019801980197</v>
      </c>
      <c r="BO25" s="124">
        <f t="shared" si="232"/>
        <v>0.32178217821782179</v>
      </c>
      <c r="BP25" s="126">
        <f t="shared" si="233"/>
        <v>0.37623762376237624</v>
      </c>
      <c r="BQ25" s="125">
        <f t="shared" si="234"/>
        <v>0.28968253968253971</v>
      </c>
      <c r="BR25" s="124">
        <f t="shared" si="235"/>
        <v>0.30555555555555558</v>
      </c>
      <c r="BS25" s="126">
        <f t="shared" si="236"/>
        <v>0.40476190476190477</v>
      </c>
      <c r="BT25" s="125">
        <f t="shared" si="237"/>
        <v>0.31877729257641924</v>
      </c>
      <c r="BU25" s="124">
        <f t="shared" si="238"/>
        <v>0.27074235807860264</v>
      </c>
      <c r="BV25" s="126">
        <f t="shared" si="239"/>
        <v>0.41048034934497818</v>
      </c>
      <c r="BW25" s="125">
        <f t="shared" si="240"/>
        <v>0.36170212765957449</v>
      </c>
      <c r="BX25" s="124">
        <f t="shared" si="241"/>
        <v>0.30496453900709219</v>
      </c>
      <c r="BY25" s="126">
        <f t="shared" si="242"/>
        <v>0.33333333333333331</v>
      </c>
      <c r="BZ25" s="125">
        <f t="shared" si="243"/>
        <v>0.37800687285223367</v>
      </c>
      <c r="CA25" s="124">
        <f t="shared" si="244"/>
        <v>0.17525773195876287</v>
      </c>
      <c r="CB25" s="126">
        <f t="shared" si="245"/>
        <v>0.44673539518900346</v>
      </c>
      <c r="CD25" s="105">
        <v>15400</v>
      </c>
      <c r="CE25" s="106">
        <v>7300</v>
      </c>
      <c r="CF25" s="107">
        <v>1800</v>
      </c>
      <c r="CG25" s="107">
        <v>900</v>
      </c>
      <c r="CH25" s="107">
        <v>0</v>
      </c>
      <c r="CI25" s="107">
        <v>900</v>
      </c>
      <c r="CJ25" s="109">
        <f t="shared" si="246"/>
        <v>24500</v>
      </c>
      <c r="CK25" s="94">
        <f t="shared" si="247"/>
        <v>0.62857142857142856</v>
      </c>
      <c r="CL25" s="93">
        <f t="shared" si="248"/>
        <v>0.29795918367346941</v>
      </c>
      <c r="CM25" s="95">
        <f t="shared" si="249"/>
        <v>7.3469387755102047E-2</v>
      </c>
      <c r="CN25" s="95">
        <f t="shared" si="250"/>
        <v>3.6734693877551024E-2</v>
      </c>
      <c r="CO25" s="95">
        <f t="shared" si="251"/>
        <v>0</v>
      </c>
      <c r="CP25" s="95">
        <f t="shared" si="252"/>
        <v>3.6734693877551024E-2</v>
      </c>
      <c r="CR25" s="244">
        <v>8772.08</v>
      </c>
      <c r="CS25" s="245">
        <v>17675</v>
      </c>
      <c r="CT25" s="246">
        <f t="shared" si="253"/>
        <v>0.49629872701555872</v>
      </c>
      <c r="CV25" s="300">
        <v>1.8841140792360305E-2</v>
      </c>
      <c r="CW25" s="300">
        <v>1.7774976363063348E-2</v>
      </c>
      <c r="CX25" s="300">
        <v>1.402412885051136E-2</v>
      </c>
      <c r="CY25" s="300">
        <v>1.5007146260123869E-2</v>
      </c>
      <c r="CZ25" s="300">
        <v>1.1967533621660051E-2</v>
      </c>
      <c r="DB25" s="328">
        <v>0.1423611111111111</v>
      </c>
      <c r="DC25" s="328">
        <v>8.1349206349206352E-2</v>
      </c>
      <c r="DE25" s="86">
        <v>15498</v>
      </c>
      <c r="DF25" s="86">
        <v>292</v>
      </c>
      <c r="DG25" s="84">
        <f t="shared" si="254"/>
        <v>1.8841140792360305E-2</v>
      </c>
      <c r="DH25" s="86">
        <v>5172</v>
      </c>
      <c r="DI25" s="86">
        <v>245</v>
      </c>
      <c r="DJ25" s="85">
        <f t="shared" si="255"/>
        <v>1.5808491418247517E-2</v>
      </c>
      <c r="DK25" s="86">
        <v>10279</v>
      </c>
      <c r="DL25" s="86">
        <f t="shared" si="256"/>
        <v>47</v>
      </c>
      <c r="DM25" s="85">
        <f t="shared" si="257"/>
        <v>3.0326493741127886E-3</v>
      </c>
      <c r="DN25" s="362">
        <v>6.840516452281159E-2</v>
      </c>
      <c r="DO25" s="362">
        <v>6.162659002995137E-2</v>
      </c>
      <c r="DP25" s="362">
        <v>6.749051635649575E-2</v>
      </c>
      <c r="DR25" s="454">
        <v>0.33333333333333331</v>
      </c>
      <c r="DS25" s="454">
        <v>0.33333333333333331</v>
      </c>
      <c r="DT25" s="454">
        <v>0.33333333333333331</v>
      </c>
      <c r="DU25" s="453">
        <v>4.8346548056468772E-3</v>
      </c>
      <c r="DV25" s="455">
        <v>5.9760956175298807E-2</v>
      </c>
      <c r="DW25" s="455">
        <v>0.18459495351925631</v>
      </c>
      <c r="DX25" s="455">
        <v>0.32735723771580344</v>
      </c>
      <c r="DY25" s="455">
        <v>0.42828685258964144</v>
      </c>
      <c r="DZ25" s="453">
        <v>6.5905096660808437E-3</v>
      </c>
      <c r="EA25" s="453">
        <v>7.9912822375590269E-3</v>
      </c>
      <c r="EB25" s="454">
        <v>0.70229007633587781</v>
      </c>
      <c r="EC25" s="246">
        <v>0.5521783181357649</v>
      </c>
      <c r="ED25" s="246">
        <f t="shared" si="258"/>
        <v>0.4478216818642351</v>
      </c>
      <c r="EE25" s="505">
        <f t="shared" si="222"/>
        <v>0.41406987788288246</v>
      </c>
      <c r="EF25" s="643">
        <v>139</v>
      </c>
      <c r="EG25" s="643">
        <v>200</v>
      </c>
      <c r="EH25" s="643">
        <v>38</v>
      </c>
      <c r="EI25" s="643">
        <v>377</v>
      </c>
      <c r="EJ25" s="519">
        <v>0.21468926553672318</v>
      </c>
      <c r="EK25" s="520">
        <v>0.58997050147492625</v>
      </c>
      <c r="EL25" s="525">
        <f t="shared" si="259"/>
        <v>2.1597051886792451E-2</v>
      </c>
      <c r="EM25" s="551">
        <f t="shared" si="260"/>
        <v>24110</v>
      </c>
      <c r="EN25" s="550">
        <f t="shared" si="261"/>
        <v>7070</v>
      </c>
      <c r="EO25" s="542">
        <v>6970</v>
      </c>
      <c r="EP25" s="547">
        <v>60</v>
      </c>
      <c r="EQ25" s="544">
        <v>40</v>
      </c>
      <c r="ER25" s="548">
        <v>0</v>
      </c>
      <c r="ES25" s="548">
        <v>0</v>
      </c>
      <c r="ET25" s="549">
        <f t="shared" si="262"/>
        <v>40</v>
      </c>
      <c r="EU25" s="550">
        <f t="shared" si="263"/>
        <v>10510</v>
      </c>
      <c r="EV25" s="542">
        <v>7210</v>
      </c>
      <c r="EW25" s="547">
        <v>2520</v>
      </c>
      <c r="EX25" s="544">
        <v>780</v>
      </c>
      <c r="EY25" s="548">
        <v>390</v>
      </c>
      <c r="EZ25" s="548">
        <v>30</v>
      </c>
      <c r="FA25" s="549">
        <f t="shared" si="264"/>
        <v>360</v>
      </c>
      <c r="FB25" s="550">
        <f t="shared" si="265"/>
        <v>6530</v>
      </c>
      <c r="FC25" s="542">
        <v>1450</v>
      </c>
      <c r="FD25" s="547">
        <v>4240</v>
      </c>
      <c r="FE25" s="544">
        <v>840</v>
      </c>
      <c r="FF25" s="548">
        <v>520</v>
      </c>
      <c r="FG25" s="548">
        <v>30</v>
      </c>
      <c r="FH25" s="549">
        <f t="shared" si="266"/>
        <v>290</v>
      </c>
      <c r="FI25" s="551">
        <f t="shared" si="267"/>
        <v>24570</v>
      </c>
      <c r="FJ25" s="550">
        <f t="shared" si="268"/>
        <v>7030</v>
      </c>
      <c r="FK25" s="542">
        <v>6890</v>
      </c>
      <c r="FL25" s="547">
        <v>80</v>
      </c>
      <c r="FM25" s="544">
        <v>60</v>
      </c>
      <c r="FN25" s="548">
        <v>0</v>
      </c>
      <c r="FO25" s="548">
        <v>0</v>
      </c>
      <c r="FP25" s="549">
        <f t="shared" si="269"/>
        <v>60</v>
      </c>
      <c r="FQ25" s="550">
        <f t="shared" si="270"/>
        <v>10610</v>
      </c>
      <c r="FR25" s="542">
        <v>6930</v>
      </c>
      <c r="FS25" s="547">
        <v>2760</v>
      </c>
      <c r="FT25" s="544">
        <v>920</v>
      </c>
      <c r="FU25" s="548">
        <v>390</v>
      </c>
      <c r="FV25" s="548">
        <v>40</v>
      </c>
      <c r="FW25" s="549">
        <f t="shared" si="271"/>
        <v>490</v>
      </c>
      <c r="FX25" s="550">
        <f t="shared" si="272"/>
        <v>6930</v>
      </c>
      <c r="FY25" s="542">
        <v>1510</v>
      </c>
      <c r="FZ25" s="547">
        <v>4480</v>
      </c>
      <c r="GA25" s="544">
        <v>940</v>
      </c>
      <c r="GB25" s="548">
        <v>500</v>
      </c>
      <c r="GC25" s="548">
        <v>30</v>
      </c>
      <c r="GD25" s="549">
        <f t="shared" si="273"/>
        <v>410</v>
      </c>
    </row>
    <row r="26" spans="1:186" hidden="1" x14ac:dyDescent="0.25">
      <c r="A26" s="6" t="s">
        <v>63</v>
      </c>
      <c r="B26" s="1" t="s">
        <v>64</v>
      </c>
      <c r="C26" s="1">
        <v>4.3</v>
      </c>
      <c r="D26" s="2">
        <v>42000</v>
      </c>
      <c r="E26" s="320">
        <v>0.10230714285714285</v>
      </c>
      <c r="F26" s="26">
        <f>IF(AND(E26&gt;=$E$3-'Selectie Benchmark Regio'!$D$7*'RMC info'!$E$7,E26&lt;=$E$3+'Selectie Benchmark Regio'!$D$7*'RMC info'!$E$7),1,0)</f>
        <v>0</v>
      </c>
      <c r="G26" s="34">
        <v>0</v>
      </c>
      <c r="H26" s="26">
        <f>IF(AND(G26&gt;=$G$3-'Selectie Benchmark Regio'!$D$8*'RMC info'!$G$7,G26&lt;=$G$3+'Selectie Benchmark Regio'!$D$8*'RMC info'!$G$7),1,0)</f>
        <v>1</v>
      </c>
      <c r="I26" s="7">
        <v>0.49501961968004832</v>
      </c>
      <c r="J26" s="26">
        <f>IF(AND(I26&gt;=$I$3-'Selectie Benchmark Regio'!$D$9*'RMC info'!$I$7,I26&lt;=$I$3+'Selectie Benchmark Regio'!$D$9*'RMC info'!$I$7),1,0)</f>
        <v>1</v>
      </c>
      <c r="K26" s="8">
        <v>2</v>
      </c>
      <c r="L26" s="26">
        <f>IF(AND(K26&gt;=$K$3-'Selectie Benchmark Regio'!$D$10*'RMC info'!$L$7,K26&lt;=$K$3+'Selectie Benchmark Regio'!$D$10*'RMC info'!$L$7),1,0)</f>
        <v>1</v>
      </c>
      <c r="M26" s="9" t="s">
        <v>232</v>
      </c>
      <c r="N26" s="29">
        <f t="shared" si="223"/>
        <v>0</v>
      </c>
      <c r="O26" s="29">
        <f t="shared" si="224"/>
        <v>0</v>
      </c>
      <c r="P26" s="29">
        <f t="shared" si="225"/>
        <v>0</v>
      </c>
      <c r="Q26" s="29">
        <f t="shared" si="226"/>
        <v>0</v>
      </c>
      <c r="S26" s="81">
        <v>7.5430000000000001</v>
      </c>
      <c r="T26" s="73">
        <v>-22.183</v>
      </c>
      <c r="U26" s="76">
        <v>0.59499999999999997</v>
      </c>
      <c r="V26" s="76">
        <v>8.3000000000000004E-2</v>
      </c>
      <c r="X26" s="86">
        <v>7158</v>
      </c>
      <c r="Y26" s="86">
        <v>187</v>
      </c>
      <c r="Z26" s="84">
        <f t="shared" si="227"/>
        <v>2.6124615814473316E-2</v>
      </c>
      <c r="AA26" s="86">
        <v>2629</v>
      </c>
      <c r="AB26" s="86">
        <v>161</v>
      </c>
      <c r="AC26" s="86">
        <v>71</v>
      </c>
      <c r="AD26" s="86">
        <v>469</v>
      </c>
      <c r="AE26" s="86">
        <v>11</v>
      </c>
      <c r="AF26" s="372">
        <f t="shared" si="228"/>
        <v>0.15492957746478872</v>
      </c>
      <c r="AG26" s="86">
        <v>52</v>
      </c>
      <c r="AH26" s="372">
        <f t="shared" si="229"/>
        <v>0.11087420042643924</v>
      </c>
      <c r="AI26" s="86">
        <f t="shared" si="206"/>
        <v>2089</v>
      </c>
      <c r="AJ26" s="86">
        <f t="shared" si="207"/>
        <v>98</v>
      </c>
      <c r="AK26" s="372">
        <f t="shared" si="230"/>
        <v>4.691239827668741E-2</v>
      </c>
      <c r="AL26" s="366">
        <f t="shared" si="208"/>
        <v>1.5367421067337245E-3</v>
      </c>
      <c r="AM26" s="366">
        <f t="shared" si="209"/>
        <v>7.2645990500139705E-3</v>
      </c>
      <c r="AN26" s="366">
        <f t="shared" si="210"/>
        <v>1.3690975132718636E-2</v>
      </c>
      <c r="AO26" s="85">
        <f t="shared" si="211"/>
        <v>2.2492316289466331E-2</v>
      </c>
      <c r="AP26" s="86">
        <f t="shared" si="212"/>
        <v>4529</v>
      </c>
      <c r="AQ26" s="86">
        <f t="shared" si="213"/>
        <v>26</v>
      </c>
      <c r="AR26" s="85">
        <f t="shared" si="214"/>
        <v>3.6322995250069852E-3</v>
      </c>
      <c r="AT26" s="642">
        <v>140</v>
      </c>
      <c r="AU26" s="642">
        <v>47</v>
      </c>
      <c r="AV26" s="642">
        <v>38</v>
      </c>
      <c r="AW26" s="642">
        <f t="shared" si="215"/>
        <v>55</v>
      </c>
      <c r="AX26" s="642">
        <v>145</v>
      </c>
      <c r="AY26" s="642">
        <v>33</v>
      </c>
      <c r="AZ26" s="642">
        <v>59</v>
      </c>
      <c r="BA26" s="642">
        <f t="shared" si="216"/>
        <v>53</v>
      </c>
      <c r="BB26" s="642">
        <v>135</v>
      </c>
      <c r="BC26" s="642">
        <v>40</v>
      </c>
      <c r="BD26" s="642">
        <v>41</v>
      </c>
      <c r="BE26" s="642">
        <f t="shared" si="217"/>
        <v>54</v>
      </c>
      <c r="BF26" s="642">
        <v>132</v>
      </c>
      <c r="BG26" s="642">
        <v>48</v>
      </c>
      <c r="BH26" s="642">
        <v>31</v>
      </c>
      <c r="BI26" s="642">
        <f t="shared" si="218"/>
        <v>53</v>
      </c>
      <c r="BJ26" s="642">
        <v>201</v>
      </c>
      <c r="BK26" s="642">
        <v>69</v>
      </c>
      <c r="BL26" s="642">
        <v>57</v>
      </c>
      <c r="BM26" s="642">
        <f t="shared" si="219"/>
        <v>75</v>
      </c>
      <c r="BN26" s="125">
        <f t="shared" si="231"/>
        <v>0.33571428571428569</v>
      </c>
      <c r="BO26" s="124">
        <f t="shared" si="232"/>
        <v>0.27142857142857141</v>
      </c>
      <c r="BP26" s="126">
        <f t="shared" si="233"/>
        <v>0.39285714285714285</v>
      </c>
      <c r="BQ26" s="125">
        <f t="shared" si="234"/>
        <v>0.22758620689655173</v>
      </c>
      <c r="BR26" s="124">
        <f t="shared" si="235"/>
        <v>0.40689655172413791</v>
      </c>
      <c r="BS26" s="126">
        <f t="shared" si="236"/>
        <v>0.36551724137931035</v>
      </c>
      <c r="BT26" s="125">
        <f t="shared" si="237"/>
        <v>0.29629629629629628</v>
      </c>
      <c r="BU26" s="124">
        <f t="shared" si="238"/>
        <v>0.3037037037037037</v>
      </c>
      <c r="BV26" s="126">
        <f t="shared" si="239"/>
        <v>0.4</v>
      </c>
      <c r="BW26" s="125">
        <f t="shared" si="240"/>
        <v>0.36363636363636365</v>
      </c>
      <c r="BX26" s="124">
        <f t="shared" si="241"/>
        <v>0.23484848484848486</v>
      </c>
      <c r="BY26" s="126">
        <f t="shared" si="242"/>
        <v>0.40151515151515149</v>
      </c>
      <c r="BZ26" s="125">
        <f t="shared" si="243"/>
        <v>0.34328358208955223</v>
      </c>
      <c r="CA26" s="124">
        <f t="shared" si="244"/>
        <v>0.28358208955223879</v>
      </c>
      <c r="CB26" s="126">
        <f t="shared" si="245"/>
        <v>0.37313432835820898</v>
      </c>
      <c r="CD26" s="105">
        <v>7200</v>
      </c>
      <c r="CE26" s="106">
        <v>3800</v>
      </c>
      <c r="CF26" s="107">
        <v>1000</v>
      </c>
      <c r="CG26" s="107">
        <v>500</v>
      </c>
      <c r="CH26" s="107">
        <v>0</v>
      </c>
      <c r="CI26" s="107">
        <v>500</v>
      </c>
      <c r="CJ26" s="109">
        <f t="shared" si="246"/>
        <v>12000</v>
      </c>
      <c r="CK26" s="94">
        <f t="shared" si="247"/>
        <v>0.6</v>
      </c>
      <c r="CL26" s="93">
        <f t="shared" si="248"/>
        <v>0.31666666666666665</v>
      </c>
      <c r="CM26" s="95">
        <f t="shared" si="249"/>
        <v>8.3333333333333329E-2</v>
      </c>
      <c r="CN26" s="95">
        <f t="shared" si="250"/>
        <v>4.1666666666666664E-2</v>
      </c>
      <c r="CO26" s="95">
        <f t="shared" si="251"/>
        <v>0</v>
      </c>
      <c r="CP26" s="95">
        <f t="shared" si="252"/>
        <v>4.1666666666666664E-2</v>
      </c>
      <c r="CR26" s="244">
        <v>6787.03</v>
      </c>
      <c r="CS26" s="245">
        <v>7994</v>
      </c>
      <c r="CT26" s="246">
        <f t="shared" si="253"/>
        <v>0.84901551163372524</v>
      </c>
      <c r="CV26" s="300">
        <v>2.7265328269126424E-2</v>
      </c>
      <c r="CW26" s="300">
        <v>1.7338762642847762E-2</v>
      </c>
      <c r="CX26" s="300">
        <v>1.7103762827822121E-2</v>
      </c>
      <c r="CY26" s="300">
        <v>1.7892398815399804E-2</v>
      </c>
      <c r="CZ26" s="300">
        <v>1.6863406408094434E-2</v>
      </c>
      <c r="DB26" s="328">
        <v>0.15416666666666667</v>
      </c>
      <c r="DC26" s="328">
        <v>0.107981220657277</v>
      </c>
      <c r="DE26" s="86">
        <v>7372</v>
      </c>
      <c r="DF26" s="86">
        <v>201</v>
      </c>
      <c r="DG26" s="84">
        <f t="shared" si="254"/>
        <v>2.7265328269126424E-2</v>
      </c>
      <c r="DH26" s="86">
        <v>2776</v>
      </c>
      <c r="DI26" s="86">
        <v>171</v>
      </c>
      <c r="DJ26" s="85">
        <f t="shared" si="255"/>
        <v>2.3195876288659795E-2</v>
      </c>
      <c r="DK26" s="86">
        <v>4587</v>
      </c>
      <c r="DL26" s="86">
        <f t="shared" si="256"/>
        <v>30</v>
      </c>
      <c r="DM26" s="85">
        <f t="shared" si="257"/>
        <v>4.0694519804666306E-3</v>
      </c>
      <c r="DN26" s="362">
        <v>8.3634342873020295E-2</v>
      </c>
      <c r="DO26" s="362">
        <v>8.5418464193270066E-2</v>
      </c>
      <c r="DP26" s="362">
        <v>8.3542188805346695E-2</v>
      </c>
      <c r="DR26" s="454">
        <v>0.4</v>
      </c>
      <c r="DS26" s="454">
        <v>0.2</v>
      </c>
      <c r="DT26" s="454">
        <v>0.4</v>
      </c>
      <c r="DU26" s="453">
        <v>-4.4130626654898501E-4</v>
      </c>
      <c r="DV26" s="455">
        <v>0.15037593984962405</v>
      </c>
      <c r="DW26" s="455">
        <v>0.21353383458646616</v>
      </c>
      <c r="DX26" s="455">
        <v>0.31428571428571428</v>
      </c>
      <c r="DY26" s="455">
        <v>0.32180451127819548</v>
      </c>
      <c r="DZ26" s="453">
        <v>9.8928276999175595E-3</v>
      </c>
      <c r="EA26" s="453">
        <v>9.5877277085330784E-3</v>
      </c>
      <c r="EB26" s="454">
        <v>0.67088607594936711</v>
      </c>
      <c r="EC26" s="246">
        <v>0.54773869346733672</v>
      </c>
      <c r="ED26" s="246">
        <f t="shared" si="258"/>
        <v>0.45226130653266328</v>
      </c>
      <c r="EE26" s="505">
        <f t="shared" si="222"/>
        <v>0.4181748931573756</v>
      </c>
      <c r="EF26" s="643">
        <v>30</v>
      </c>
      <c r="EG26" s="643">
        <v>157</v>
      </c>
      <c r="EH26" s="643">
        <v>5</v>
      </c>
      <c r="EI26" s="643">
        <v>192</v>
      </c>
      <c r="EJ26" s="519">
        <v>0.14285714285714288</v>
      </c>
      <c r="EK26" s="520">
        <v>0.83957219251336901</v>
      </c>
      <c r="EL26" s="525">
        <f t="shared" si="259"/>
        <v>2.5803749999999997E-2</v>
      </c>
      <c r="EM26" s="551">
        <f t="shared" si="260"/>
        <v>11800</v>
      </c>
      <c r="EN26" s="550">
        <f t="shared" si="261"/>
        <v>3270</v>
      </c>
      <c r="EO26" s="542">
        <v>3210</v>
      </c>
      <c r="EP26" s="547">
        <v>30</v>
      </c>
      <c r="EQ26" s="544">
        <v>30</v>
      </c>
      <c r="ER26" s="548">
        <v>0</v>
      </c>
      <c r="ES26" s="548">
        <v>0</v>
      </c>
      <c r="ET26" s="549">
        <f t="shared" si="262"/>
        <v>30</v>
      </c>
      <c r="EU26" s="550">
        <f t="shared" si="263"/>
        <v>5120</v>
      </c>
      <c r="EV26" s="542">
        <v>3430</v>
      </c>
      <c r="EW26" s="547">
        <v>1300</v>
      </c>
      <c r="EX26" s="544">
        <v>390</v>
      </c>
      <c r="EY26" s="548">
        <v>190</v>
      </c>
      <c r="EZ26" s="548">
        <v>20</v>
      </c>
      <c r="FA26" s="549">
        <f t="shared" si="264"/>
        <v>180</v>
      </c>
      <c r="FB26" s="550">
        <f t="shared" si="265"/>
        <v>3410</v>
      </c>
      <c r="FC26" s="542">
        <v>680</v>
      </c>
      <c r="FD26" s="547">
        <v>2220</v>
      </c>
      <c r="FE26" s="544">
        <v>510</v>
      </c>
      <c r="FF26" s="548">
        <v>310</v>
      </c>
      <c r="FG26" s="548">
        <v>10</v>
      </c>
      <c r="FH26" s="549">
        <f t="shared" si="266"/>
        <v>190</v>
      </c>
      <c r="FI26" s="551">
        <f t="shared" si="267"/>
        <v>11980</v>
      </c>
      <c r="FJ26" s="550">
        <f t="shared" si="268"/>
        <v>3200</v>
      </c>
      <c r="FK26" s="542">
        <v>3120</v>
      </c>
      <c r="FL26" s="547">
        <v>30</v>
      </c>
      <c r="FM26" s="544">
        <v>50</v>
      </c>
      <c r="FN26" s="548">
        <v>0</v>
      </c>
      <c r="FO26" s="548">
        <v>0</v>
      </c>
      <c r="FP26" s="549">
        <f t="shared" si="269"/>
        <v>50</v>
      </c>
      <c r="FQ26" s="550">
        <f t="shared" si="270"/>
        <v>5330</v>
      </c>
      <c r="FR26" s="542">
        <v>3340</v>
      </c>
      <c r="FS26" s="547">
        <v>1460</v>
      </c>
      <c r="FT26" s="544">
        <v>530</v>
      </c>
      <c r="FU26" s="548">
        <v>220</v>
      </c>
      <c r="FV26" s="548">
        <v>20</v>
      </c>
      <c r="FW26" s="549">
        <f t="shared" si="271"/>
        <v>290</v>
      </c>
      <c r="FX26" s="550">
        <f t="shared" si="272"/>
        <v>3450</v>
      </c>
      <c r="FY26" s="542">
        <v>710</v>
      </c>
      <c r="FZ26" s="547">
        <v>2260</v>
      </c>
      <c r="GA26" s="544">
        <v>480</v>
      </c>
      <c r="GB26" s="548">
        <v>260</v>
      </c>
      <c r="GC26" s="548">
        <v>10</v>
      </c>
      <c r="GD26" s="549">
        <f t="shared" si="273"/>
        <v>210</v>
      </c>
    </row>
    <row r="27" spans="1:186" hidden="1" x14ac:dyDescent="0.25">
      <c r="A27" s="6" t="s">
        <v>55</v>
      </c>
      <c r="B27" s="1" t="s">
        <v>102</v>
      </c>
      <c r="C27" s="1">
        <v>10.199999999999999</v>
      </c>
      <c r="D27" s="2">
        <v>133400</v>
      </c>
      <c r="E27" s="320">
        <v>7.5652923538230887E-2</v>
      </c>
      <c r="F27" s="26">
        <f>IF(AND(E27&gt;=$E$3-'Selectie Benchmark Regio'!$D$7*'RMC info'!$E$7,E27&lt;=$E$3+'Selectie Benchmark Regio'!$D$7*'RMC info'!$E$7),1,0)</f>
        <v>1</v>
      </c>
      <c r="G27" s="34">
        <v>0.19645971025492734</v>
      </c>
      <c r="H27" s="26">
        <f>IF(AND(G27&gt;=$G$3-'Selectie Benchmark Regio'!$D$8*'RMC info'!$G$7,G27&lt;=$G$3+'Selectie Benchmark Regio'!$D$8*'RMC info'!$G$7),1,0)</f>
        <v>1</v>
      </c>
      <c r="I27" s="7">
        <v>0.38983970153848407</v>
      </c>
      <c r="J27" s="26">
        <f>IF(AND(I27&gt;=$I$3-'Selectie Benchmark Regio'!$D$9*'RMC info'!$I$7,I27&lt;=$I$3+'Selectie Benchmark Regio'!$D$9*'RMC info'!$I$7),1,0)</f>
        <v>1</v>
      </c>
      <c r="K27" s="8">
        <v>6</v>
      </c>
      <c r="L27" s="26">
        <f>IF(AND(K27&gt;=$K$3-'Selectie Benchmark Regio'!$D$10*'RMC info'!$L$7,K27&lt;=$K$3+'Selectie Benchmark Regio'!$D$10*'RMC info'!$L$7),1,0)</f>
        <v>1</v>
      </c>
      <c r="M27" s="9" t="s">
        <v>142</v>
      </c>
      <c r="N27" s="29">
        <f t="shared" si="223"/>
        <v>1</v>
      </c>
      <c r="O27" s="29">
        <f t="shared" si="224"/>
        <v>1</v>
      </c>
      <c r="P27" s="29">
        <f t="shared" si="225"/>
        <v>1</v>
      </c>
      <c r="Q27" s="29">
        <f t="shared" si="226"/>
        <v>1</v>
      </c>
      <c r="S27" s="81">
        <v>7.9210000000000003</v>
      </c>
      <c r="T27" s="73">
        <v>-0.39700000000000002</v>
      </c>
      <c r="U27" s="76">
        <v>0.48</v>
      </c>
      <c r="V27" s="76">
        <v>6.4000000000000001E-2</v>
      </c>
      <c r="X27" s="86">
        <v>22344</v>
      </c>
      <c r="Y27" s="86">
        <v>517</v>
      </c>
      <c r="Z27" s="84">
        <f t="shared" si="227"/>
        <v>2.3138202649480844E-2</v>
      </c>
      <c r="AA27" s="86">
        <v>6334</v>
      </c>
      <c r="AB27" s="86">
        <v>419</v>
      </c>
      <c r="AC27" s="86">
        <v>236</v>
      </c>
      <c r="AD27" s="86">
        <v>988</v>
      </c>
      <c r="AE27" s="86">
        <v>61</v>
      </c>
      <c r="AF27" s="372">
        <f t="shared" si="228"/>
        <v>0.25847457627118642</v>
      </c>
      <c r="AG27" s="86">
        <v>104</v>
      </c>
      <c r="AH27" s="372">
        <f t="shared" si="229"/>
        <v>0.10526315789473684</v>
      </c>
      <c r="AI27" s="86">
        <f t="shared" si="206"/>
        <v>5110</v>
      </c>
      <c r="AJ27" s="86">
        <f t="shared" si="207"/>
        <v>254</v>
      </c>
      <c r="AK27" s="372">
        <f t="shared" si="230"/>
        <v>4.9706457925636008E-2</v>
      </c>
      <c r="AL27" s="366">
        <f t="shared" si="208"/>
        <v>2.7300393841747225E-3</v>
      </c>
      <c r="AM27" s="366">
        <f t="shared" si="209"/>
        <v>4.6544933762978878E-3</v>
      </c>
      <c r="AN27" s="366">
        <f t="shared" si="210"/>
        <v>1.1367704976727533E-2</v>
      </c>
      <c r="AO27" s="85">
        <f t="shared" si="211"/>
        <v>1.8752237737200143E-2</v>
      </c>
      <c r="AP27" s="86">
        <f t="shared" si="212"/>
        <v>16010</v>
      </c>
      <c r="AQ27" s="86">
        <f t="shared" si="213"/>
        <v>98</v>
      </c>
      <c r="AR27" s="85">
        <f t="shared" si="214"/>
        <v>4.3859649122807015E-3</v>
      </c>
      <c r="AT27" s="642">
        <v>361</v>
      </c>
      <c r="AU27" s="642">
        <v>110</v>
      </c>
      <c r="AV27" s="642">
        <v>114</v>
      </c>
      <c r="AW27" s="642">
        <f t="shared" si="215"/>
        <v>137</v>
      </c>
      <c r="AX27" s="642">
        <v>453</v>
      </c>
      <c r="AY27" s="642">
        <v>125</v>
      </c>
      <c r="AZ27" s="642">
        <v>129</v>
      </c>
      <c r="BA27" s="642">
        <f t="shared" si="216"/>
        <v>199</v>
      </c>
      <c r="BB27" s="642">
        <v>442</v>
      </c>
      <c r="BC27" s="642">
        <v>154</v>
      </c>
      <c r="BD27" s="642">
        <v>115</v>
      </c>
      <c r="BE27" s="642">
        <f t="shared" si="217"/>
        <v>173</v>
      </c>
      <c r="BF27" s="642">
        <v>416</v>
      </c>
      <c r="BG27" s="642">
        <v>169</v>
      </c>
      <c r="BH27" s="642">
        <v>70</v>
      </c>
      <c r="BI27" s="642">
        <f t="shared" si="218"/>
        <v>177</v>
      </c>
      <c r="BJ27" s="642">
        <v>540</v>
      </c>
      <c r="BK27" s="642">
        <v>201</v>
      </c>
      <c r="BL27" s="642">
        <v>130</v>
      </c>
      <c r="BM27" s="642">
        <f t="shared" si="219"/>
        <v>209</v>
      </c>
      <c r="BN27" s="125">
        <f t="shared" si="231"/>
        <v>0.3047091412742382</v>
      </c>
      <c r="BO27" s="124">
        <f t="shared" si="232"/>
        <v>0.31578947368421051</v>
      </c>
      <c r="BP27" s="126">
        <f t="shared" si="233"/>
        <v>0.37950138504155123</v>
      </c>
      <c r="BQ27" s="125">
        <f t="shared" si="234"/>
        <v>0.27593818984547464</v>
      </c>
      <c r="BR27" s="124">
        <f t="shared" si="235"/>
        <v>0.28476821192052981</v>
      </c>
      <c r="BS27" s="126">
        <f t="shared" si="236"/>
        <v>0.43929359823399561</v>
      </c>
      <c r="BT27" s="125">
        <f t="shared" si="237"/>
        <v>0.34841628959276016</v>
      </c>
      <c r="BU27" s="124">
        <f t="shared" si="238"/>
        <v>0.26018099547511314</v>
      </c>
      <c r="BV27" s="126">
        <f t="shared" si="239"/>
        <v>0.39140271493212669</v>
      </c>
      <c r="BW27" s="125">
        <f t="shared" si="240"/>
        <v>0.40625</v>
      </c>
      <c r="BX27" s="124">
        <f t="shared" si="241"/>
        <v>0.16826923076923078</v>
      </c>
      <c r="BY27" s="126">
        <f t="shared" si="242"/>
        <v>0.42548076923076922</v>
      </c>
      <c r="BZ27" s="125">
        <f t="shared" si="243"/>
        <v>0.37222222222222223</v>
      </c>
      <c r="CA27" s="124">
        <f t="shared" si="244"/>
        <v>0.24074074074074073</v>
      </c>
      <c r="CB27" s="126">
        <f t="shared" si="245"/>
        <v>0.38703703703703701</v>
      </c>
      <c r="CD27" s="105">
        <v>23500</v>
      </c>
      <c r="CE27" s="106">
        <v>13800</v>
      </c>
      <c r="CF27" s="107">
        <v>3200</v>
      </c>
      <c r="CG27" s="107">
        <v>1200</v>
      </c>
      <c r="CH27" s="107">
        <v>0</v>
      </c>
      <c r="CI27" s="107">
        <v>2000</v>
      </c>
      <c r="CJ27" s="109">
        <f t="shared" si="246"/>
        <v>40500</v>
      </c>
      <c r="CK27" s="94">
        <f t="shared" si="247"/>
        <v>0.58024691358024694</v>
      </c>
      <c r="CL27" s="93">
        <f t="shared" si="248"/>
        <v>0.34074074074074073</v>
      </c>
      <c r="CM27" s="95">
        <f t="shared" si="249"/>
        <v>7.9012345679012344E-2</v>
      </c>
      <c r="CN27" s="95">
        <f t="shared" si="250"/>
        <v>2.9629629629629631E-2</v>
      </c>
      <c r="CO27" s="95">
        <f t="shared" si="251"/>
        <v>0</v>
      </c>
      <c r="CP27" s="95">
        <f t="shared" si="252"/>
        <v>4.9382716049382713E-2</v>
      </c>
      <c r="CR27" s="244">
        <v>17209.420000000002</v>
      </c>
      <c r="CS27" s="245">
        <v>27907</v>
      </c>
      <c r="CT27" s="246">
        <f t="shared" si="253"/>
        <v>0.61667036944135889</v>
      </c>
      <c r="CV27" s="300">
        <v>2.357684385818835E-2</v>
      </c>
      <c r="CW27" s="300">
        <v>1.7953476328168832E-2</v>
      </c>
      <c r="CX27" s="300">
        <v>1.866002448600498E-2</v>
      </c>
      <c r="CY27" s="300">
        <v>1.8691203168839744E-2</v>
      </c>
      <c r="CZ27" s="300">
        <v>1.4865755229780927E-2</v>
      </c>
      <c r="DB27" s="328">
        <v>0.216796875</v>
      </c>
      <c r="DC27" s="328">
        <v>0.17145593869731801</v>
      </c>
      <c r="DE27" s="86">
        <v>22819</v>
      </c>
      <c r="DF27" s="86">
        <v>538</v>
      </c>
      <c r="DG27" s="84">
        <f t="shared" si="254"/>
        <v>2.357684385818835E-2</v>
      </c>
      <c r="DH27" s="86">
        <v>6678</v>
      </c>
      <c r="DI27" s="86">
        <v>441</v>
      </c>
      <c r="DJ27" s="85">
        <f t="shared" si="255"/>
        <v>1.9326000262938778E-2</v>
      </c>
      <c r="DK27" s="86">
        <v>16021</v>
      </c>
      <c r="DL27" s="86">
        <f t="shared" si="256"/>
        <v>97</v>
      </c>
      <c r="DM27" s="85">
        <f t="shared" si="257"/>
        <v>4.2508435952495725E-3</v>
      </c>
      <c r="DN27" s="362">
        <v>7.5620209897667434E-2</v>
      </c>
      <c r="DO27" s="362">
        <v>6.844225427687646E-2</v>
      </c>
      <c r="DP27" s="362">
        <v>6.8743494665625821E-2</v>
      </c>
      <c r="DR27" s="454">
        <v>0.375</v>
      </c>
      <c r="DS27" s="454">
        <v>0.375</v>
      </c>
      <c r="DT27" s="454">
        <v>0.25</v>
      </c>
      <c r="DU27" s="453">
        <v>2.5006251562890722E-3</v>
      </c>
      <c r="DV27" s="455">
        <v>6.1319463454694773E-2</v>
      </c>
      <c r="DW27" s="455">
        <v>0.14837120175198468</v>
      </c>
      <c r="DX27" s="455">
        <v>0.28250752805912949</v>
      </c>
      <c r="DY27" s="455">
        <v>0.50780180673419106</v>
      </c>
      <c r="DZ27" s="453">
        <v>7.926829268292683E-3</v>
      </c>
      <c r="EA27" s="453">
        <v>8.0347448425624329E-3</v>
      </c>
      <c r="EB27" s="454">
        <v>0.60311958405545929</v>
      </c>
      <c r="EC27" s="246">
        <v>0.6473607038123167</v>
      </c>
      <c r="ED27" s="246">
        <f t="shared" si="258"/>
        <v>0.3526392961876833</v>
      </c>
      <c r="EE27" s="505">
        <f t="shared" si="222"/>
        <v>0.32606127890298825</v>
      </c>
      <c r="EF27" s="643">
        <v>339</v>
      </c>
      <c r="EG27" s="643">
        <v>178</v>
      </c>
      <c r="EH27" s="643">
        <v>265</v>
      </c>
      <c r="EI27" s="643">
        <v>782</v>
      </c>
      <c r="EJ27" s="519">
        <v>0.43874172185430466</v>
      </c>
      <c r="EK27" s="520">
        <v>0.34429400386847198</v>
      </c>
      <c r="EL27" s="525">
        <f t="shared" si="259"/>
        <v>2.1139261619190407E-2</v>
      </c>
      <c r="EM27" s="551">
        <f t="shared" si="260"/>
        <v>40170</v>
      </c>
      <c r="EN27" s="550">
        <f t="shared" si="261"/>
        <v>10630</v>
      </c>
      <c r="EO27" s="542">
        <v>10340</v>
      </c>
      <c r="EP27" s="547">
        <v>170</v>
      </c>
      <c r="EQ27" s="544">
        <v>120</v>
      </c>
      <c r="ER27" s="548">
        <v>0</v>
      </c>
      <c r="ES27" s="548">
        <v>0</v>
      </c>
      <c r="ET27" s="549">
        <f t="shared" si="262"/>
        <v>120</v>
      </c>
      <c r="EU27" s="550">
        <f t="shared" si="263"/>
        <v>17340</v>
      </c>
      <c r="EV27" s="542">
        <v>11400</v>
      </c>
      <c r="EW27" s="547">
        <v>4650</v>
      </c>
      <c r="EX27" s="544">
        <v>1290</v>
      </c>
      <c r="EY27" s="548">
        <v>480</v>
      </c>
      <c r="EZ27" s="548">
        <v>30</v>
      </c>
      <c r="FA27" s="549">
        <f t="shared" si="264"/>
        <v>780</v>
      </c>
      <c r="FB27" s="550">
        <f t="shared" si="265"/>
        <v>12200</v>
      </c>
      <c r="FC27" s="542">
        <v>2690</v>
      </c>
      <c r="FD27" s="547">
        <v>8200</v>
      </c>
      <c r="FE27" s="544">
        <v>1310</v>
      </c>
      <c r="FF27" s="548">
        <v>690</v>
      </c>
      <c r="FG27" s="548">
        <v>30</v>
      </c>
      <c r="FH27" s="549">
        <f t="shared" si="266"/>
        <v>590</v>
      </c>
      <c r="FI27" s="551">
        <f t="shared" si="267"/>
        <v>40600</v>
      </c>
      <c r="FJ27" s="550">
        <f t="shared" si="268"/>
        <v>10350</v>
      </c>
      <c r="FK27" s="542">
        <v>10080</v>
      </c>
      <c r="FL27" s="547">
        <v>150</v>
      </c>
      <c r="FM27" s="544">
        <v>120</v>
      </c>
      <c r="FN27" s="548">
        <v>0</v>
      </c>
      <c r="FO27" s="548">
        <v>0</v>
      </c>
      <c r="FP27" s="549">
        <f t="shared" si="269"/>
        <v>120</v>
      </c>
      <c r="FQ27" s="550">
        <f t="shared" si="270"/>
        <v>17750</v>
      </c>
      <c r="FR27" s="542">
        <v>10830</v>
      </c>
      <c r="FS27" s="547">
        <v>5320</v>
      </c>
      <c r="FT27" s="544">
        <v>1600</v>
      </c>
      <c r="FU27" s="548">
        <v>520</v>
      </c>
      <c r="FV27" s="548">
        <v>40</v>
      </c>
      <c r="FW27" s="549">
        <f t="shared" si="271"/>
        <v>1040</v>
      </c>
      <c r="FX27" s="550">
        <f t="shared" si="272"/>
        <v>12500</v>
      </c>
      <c r="FY27" s="542">
        <v>2710</v>
      </c>
      <c r="FZ27" s="547">
        <v>8280</v>
      </c>
      <c r="GA27" s="544">
        <v>1510</v>
      </c>
      <c r="GB27" s="548">
        <v>690</v>
      </c>
      <c r="GC27" s="548">
        <v>40</v>
      </c>
      <c r="GD27" s="549">
        <f t="shared" si="273"/>
        <v>780</v>
      </c>
    </row>
    <row r="28" spans="1:186" hidden="1" x14ac:dyDescent="0.25">
      <c r="A28" s="6" t="s">
        <v>25</v>
      </c>
      <c r="B28" s="1" t="s">
        <v>123</v>
      </c>
      <c r="C28" s="1">
        <v>20.900000000000002</v>
      </c>
      <c r="D28" s="2">
        <v>286100</v>
      </c>
      <c r="E28" s="320">
        <v>7.2775253407899337E-2</v>
      </c>
      <c r="F28" s="26">
        <f>IF(AND(E28&gt;=$E$3-'Selectie Benchmark Regio'!$D$7*'RMC info'!$E$7,E28&lt;=$E$3+'Selectie Benchmark Regio'!$D$7*'RMC info'!$E$7),1,0)</f>
        <v>1</v>
      </c>
      <c r="G28" s="34">
        <v>0.11959435592181773</v>
      </c>
      <c r="H28" s="26">
        <f>IF(AND(G28&gt;=$G$3-'Selectie Benchmark Regio'!$D$8*'RMC info'!$G$7,G28&lt;=$G$3+'Selectie Benchmark Regio'!$D$8*'RMC info'!$G$7),1,0)</f>
        <v>1</v>
      </c>
      <c r="I28" s="7">
        <v>0.25397213478262348</v>
      </c>
      <c r="J28" s="26">
        <f>IF(AND(I28&gt;=$I$3-'Selectie Benchmark Regio'!$D$9*'RMC info'!$I$7,I28&lt;=$I$3+'Selectie Benchmark Regio'!$D$9*'RMC info'!$I$7),1,0)</f>
        <v>1</v>
      </c>
      <c r="K28" s="8">
        <v>11</v>
      </c>
      <c r="L28" s="26">
        <f>IF(AND(K28&gt;=$K$3-'Selectie Benchmark Regio'!$D$10*'RMC info'!$L$7,K28&lt;=$K$3+'Selectie Benchmark Regio'!$D$10*'RMC info'!$L$7),1,0)</f>
        <v>1</v>
      </c>
      <c r="M28" s="9" t="s">
        <v>136</v>
      </c>
      <c r="N28" s="29">
        <f t="shared" si="223"/>
        <v>0</v>
      </c>
      <c r="O28" s="29">
        <f t="shared" si="224"/>
        <v>0</v>
      </c>
      <c r="P28" s="29">
        <f t="shared" si="225"/>
        <v>0</v>
      </c>
      <c r="Q28" s="29">
        <f t="shared" si="226"/>
        <v>0</v>
      </c>
      <c r="S28" s="81">
        <v>7.9969999999999999</v>
      </c>
      <c r="T28" s="73">
        <v>-4.1580000000000004</v>
      </c>
      <c r="U28" s="76">
        <v>0.51200000000000001</v>
      </c>
      <c r="V28" s="76">
        <v>7.5999999999999998E-2</v>
      </c>
      <c r="X28" s="86">
        <v>48512</v>
      </c>
      <c r="Y28" s="86">
        <v>1037</v>
      </c>
      <c r="Z28" s="84">
        <f t="shared" si="227"/>
        <v>2.1376154353562004E-2</v>
      </c>
      <c r="AA28" s="86">
        <v>15002</v>
      </c>
      <c r="AB28" s="86">
        <v>859</v>
      </c>
      <c r="AC28" s="86">
        <v>273</v>
      </c>
      <c r="AD28" s="86">
        <v>2215</v>
      </c>
      <c r="AE28" s="86">
        <v>72</v>
      </c>
      <c r="AF28" s="372">
        <f t="shared" si="228"/>
        <v>0.26373626373626374</v>
      </c>
      <c r="AG28" s="86">
        <v>260</v>
      </c>
      <c r="AH28" s="372">
        <f t="shared" si="229"/>
        <v>0.11738148984198646</v>
      </c>
      <c r="AI28" s="86">
        <f t="shared" si="206"/>
        <v>12514</v>
      </c>
      <c r="AJ28" s="86">
        <f t="shared" si="207"/>
        <v>527</v>
      </c>
      <c r="AK28" s="372">
        <f t="shared" si="230"/>
        <v>4.2112833626338504E-2</v>
      </c>
      <c r="AL28" s="366">
        <f t="shared" si="208"/>
        <v>1.4841688654353561E-3</v>
      </c>
      <c r="AM28" s="366">
        <f t="shared" si="209"/>
        <v>5.3594986807387864E-3</v>
      </c>
      <c r="AN28" s="366">
        <f t="shared" si="210"/>
        <v>1.0863291556728232E-2</v>
      </c>
      <c r="AO28" s="85">
        <f t="shared" si="211"/>
        <v>1.7706959102902375E-2</v>
      </c>
      <c r="AP28" s="86">
        <f t="shared" si="212"/>
        <v>33510</v>
      </c>
      <c r="AQ28" s="86">
        <f t="shared" si="213"/>
        <v>178</v>
      </c>
      <c r="AR28" s="85">
        <f t="shared" si="214"/>
        <v>3.6691952506596307E-3</v>
      </c>
      <c r="AT28" s="642">
        <v>899</v>
      </c>
      <c r="AU28" s="642">
        <v>328</v>
      </c>
      <c r="AV28" s="642">
        <v>219</v>
      </c>
      <c r="AW28" s="642">
        <f t="shared" si="215"/>
        <v>352</v>
      </c>
      <c r="AX28" s="642">
        <v>914</v>
      </c>
      <c r="AY28" s="642">
        <v>323</v>
      </c>
      <c r="AZ28" s="642">
        <v>215</v>
      </c>
      <c r="BA28" s="642">
        <f t="shared" si="216"/>
        <v>376</v>
      </c>
      <c r="BB28" s="642">
        <v>830</v>
      </c>
      <c r="BC28" s="642">
        <v>300</v>
      </c>
      <c r="BD28" s="642">
        <v>190</v>
      </c>
      <c r="BE28" s="642">
        <f t="shared" si="217"/>
        <v>340</v>
      </c>
      <c r="BF28" s="642">
        <v>836</v>
      </c>
      <c r="BG28" s="642">
        <v>324</v>
      </c>
      <c r="BH28" s="642">
        <v>155</v>
      </c>
      <c r="BI28" s="642">
        <f t="shared" si="218"/>
        <v>357</v>
      </c>
      <c r="BJ28" s="642">
        <v>1037</v>
      </c>
      <c r="BK28" s="642">
        <v>404</v>
      </c>
      <c r="BL28" s="642">
        <v>208</v>
      </c>
      <c r="BM28" s="642">
        <f t="shared" si="219"/>
        <v>425</v>
      </c>
      <c r="BN28" s="125">
        <f t="shared" si="231"/>
        <v>0.36484983314794217</v>
      </c>
      <c r="BO28" s="124">
        <f t="shared" si="232"/>
        <v>0.24360400444938821</v>
      </c>
      <c r="BP28" s="126">
        <f t="shared" si="233"/>
        <v>0.39154616240266965</v>
      </c>
      <c r="BQ28" s="125">
        <f t="shared" si="234"/>
        <v>0.35339168490153172</v>
      </c>
      <c r="BR28" s="124">
        <f t="shared" si="235"/>
        <v>0.23522975929978118</v>
      </c>
      <c r="BS28" s="126">
        <f t="shared" si="236"/>
        <v>0.4113785557986871</v>
      </c>
      <c r="BT28" s="125">
        <f t="shared" si="237"/>
        <v>0.36144578313253012</v>
      </c>
      <c r="BU28" s="124">
        <f t="shared" si="238"/>
        <v>0.2289156626506024</v>
      </c>
      <c r="BV28" s="126">
        <f t="shared" si="239"/>
        <v>0.40963855421686746</v>
      </c>
      <c r="BW28" s="125">
        <f t="shared" si="240"/>
        <v>0.38755980861244022</v>
      </c>
      <c r="BX28" s="124">
        <f t="shared" si="241"/>
        <v>0.1854066985645933</v>
      </c>
      <c r="BY28" s="126">
        <f t="shared" si="242"/>
        <v>0.42703349282296649</v>
      </c>
      <c r="BZ28" s="125">
        <f t="shared" si="243"/>
        <v>0.38958534233365477</v>
      </c>
      <c r="CA28" s="124">
        <f t="shared" si="244"/>
        <v>0.20057859209257473</v>
      </c>
      <c r="CB28" s="126">
        <f t="shared" si="245"/>
        <v>0.4098360655737705</v>
      </c>
      <c r="CD28" s="105">
        <v>52300</v>
      </c>
      <c r="CE28" s="106">
        <v>34300</v>
      </c>
      <c r="CF28" s="107">
        <v>6300</v>
      </c>
      <c r="CG28" s="107">
        <v>2700</v>
      </c>
      <c r="CH28" s="107">
        <v>100</v>
      </c>
      <c r="CI28" s="107">
        <v>3500</v>
      </c>
      <c r="CJ28" s="109">
        <f t="shared" si="246"/>
        <v>92900</v>
      </c>
      <c r="CK28" s="94">
        <f t="shared" si="247"/>
        <v>0.56297093649085039</v>
      </c>
      <c r="CL28" s="93">
        <f t="shared" si="248"/>
        <v>0.36921420882669537</v>
      </c>
      <c r="CM28" s="95">
        <f t="shared" si="249"/>
        <v>6.7814854682454254E-2</v>
      </c>
      <c r="CN28" s="95">
        <f t="shared" si="250"/>
        <v>2.9063509149623249E-2</v>
      </c>
      <c r="CO28" s="95">
        <f t="shared" si="251"/>
        <v>1.076426264800861E-3</v>
      </c>
      <c r="CP28" s="95">
        <f t="shared" si="252"/>
        <v>3.7674919268030141E-2</v>
      </c>
      <c r="CR28" s="244">
        <v>43212.32</v>
      </c>
      <c r="CS28" s="245">
        <v>60165</v>
      </c>
      <c r="CT28" s="246">
        <f t="shared" si="253"/>
        <v>0.71823020028255635</v>
      </c>
      <c r="CV28" s="300">
        <v>2.0446509748459442E-2</v>
      </c>
      <c r="CW28" s="300">
        <v>1.6608061664382064E-2</v>
      </c>
      <c r="CX28" s="300">
        <v>1.612151347991609E-2</v>
      </c>
      <c r="CY28" s="300">
        <v>1.7417486088878727E-2</v>
      </c>
      <c r="CZ28" s="300">
        <v>1.6888337841899609E-2</v>
      </c>
      <c r="DB28" s="328">
        <v>0.13229166666666667</v>
      </c>
      <c r="DC28" s="328">
        <v>0.14215148188803511</v>
      </c>
      <c r="DE28" s="86">
        <v>49495</v>
      </c>
      <c r="DF28" s="86">
        <v>1012</v>
      </c>
      <c r="DG28" s="84">
        <f t="shared" si="254"/>
        <v>2.0446509748459442E-2</v>
      </c>
      <c r="DH28" s="86">
        <v>15606</v>
      </c>
      <c r="DI28" s="86">
        <v>866</v>
      </c>
      <c r="DJ28" s="85">
        <f t="shared" si="255"/>
        <v>1.7496716840084858E-2</v>
      </c>
      <c r="DK28" s="86">
        <v>33674</v>
      </c>
      <c r="DL28" s="86">
        <f t="shared" si="256"/>
        <v>146</v>
      </c>
      <c r="DM28" s="85">
        <f t="shared" si="257"/>
        <v>2.9497929083745831E-3</v>
      </c>
      <c r="DN28" s="362">
        <v>5.8854760552239128E-2</v>
      </c>
      <c r="DO28" s="362">
        <v>5.197761367931597E-2</v>
      </c>
      <c r="DP28" s="362">
        <v>6.2214917577273668E-2</v>
      </c>
      <c r="DR28" s="454">
        <v>0.15</v>
      </c>
      <c r="DS28" s="454">
        <v>0.35</v>
      </c>
      <c r="DT28" s="454">
        <v>0.5</v>
      </c>
      <c r="DU28" s="453">
        <v>2.9308323563892145E-3</v>
      </c>
      <c r="DV28" s="455">
        <v>7.0848708487084869E-2</v>
      </c>
      <c r="DW28" s="455">
        <v>0.14730627306273061</v>
      </c>
      <c r="DX28" s="455">
        <v>0.28265682656826568</v>
      </c>
      <c r="DY28" s="455">
        <v>0.49918819188191882</v>
      </c>
      <c r="DZ28" s="453">
        <v>5.9130913091309132E-3</v>
      </c>
      <c r="EA28" s="453">
        <v>5.364327223960662E-3</v>
      </c>
      <c r="EB28" s="454">
        <v>0.64936708860759496</v>
      </c>
      <c r="EC28" s="246">
        <v>0.57769945530278755</v>
      </c>
      <c r="ED28" s="246">
        <f t="shared" si="258"/>
        <v>0.42230054469721245</v>
      </c>
      <c r="EE28" s="505">
        <f t="shared" si="222"/>
        <v>0.39047223940725123</v>
      </c>
      <c r="EF28" s="643">
        <v>718</v>
      </c>
      <c r="EG28" s="643">
        <v>319</v>
      </c>
      <c r="EH28" s="643">
        <v>425</v>
      </c>
      <c r="EI28" s="643">
        <v>1462</v>
      </c>
      <c r="EJ28" s="519">
        <v>0.37182852143482065</v>
      </c>
      <c r="EK28" s="520">
        <v>0.30761812921890064</v>
      </c>
      <c r="EL28" s="525">
        <f t="shared" si="259"/>
        <v>2.0635669346382383E-2</v>
      </c>
      <c r="EM28" s="551">
        <f t="shared" si="260"/>
        <v>92160</v>
      </c>
      <c r="EN28" s="550">
        <f t="shared" si="261"/>
        <v>22540</v>
      </c>
      <c r="EO28" s="542">
        <v>22170</v>
      </c>
      <c r="EP28" s="547">
        <v>210</v>
      </c>
      <c r="EQ28" s="544">
        <v>160</v>
      </c>
      <c r="ER28" s="548">
        <v>0</v>
      </c>
      <c r="ES28" s="548">
        <v>0</v>
      </c>
      <c r="ET28" s="549">
        <f t="shared" si="262"/>
        <v>160</v>
      </c>
      <c r="EU28" s="550">
        <f t="shared" si="263"/>
        <v>39290</v>
      </c>
      <c r="EV28" s="542">
        <v>25690</v>
      </c>
      <c r="EW28" s="547">
        <v>10960</v>
      </c>
      <c r="EX28" s="544">
        <v>2640</v>
      </c>
      <c r="EY28" s="548">
        <v>1110</v>
      </c>
      <c r="EZ28" s="548">
        <v>80</v>
      </c>
      <c r="FA28" s="549">
        <f t="shared" si="264"/>
        <v>1450</v>
      </c>
      <c r="FB28" s="550">
        <f t="shared" si="265"/>
        <v>30330</v>
      </c>
      <c r="FC28" s="542">
        <v>6100</v>
      </c>
      <c r="FD28" s="547">
        <v>21250</v>
      </c>
      <c r="FE28" s="544">
        <v>2980</v>
      </c>
      <c r="FF28" s="548">
        <v>1630</v>
      </c>
      <c r="FG28" s="548">
        <v>80</v>
      </c>
      <c r="FH28" s="549">
        <f t="shared" si="266"/>
        <v>1270</v>
      </c>
      <c r="FI28" s="551">
        <f t="shared" si="267"/>
        <v>92990</v>
      </c>
      <c r="FJ28" s="550">
        <f t="shared" si="268"/>
        <v>22330</v>
      </c>
      <c r="FK28" s="542">
        <v>21860</v>
      </c>
      <c r="FL28" s="547">
        <v>270</v>
      </c>
      <c r="FM28" s="544">
        <v>200</v>
      </c>
      <c r="FN28" s="548">
        <v>0</v>
      </c>
      <c r="FO28" s="548">
        <v>0</v>
      </c>
      <c r="FP28" s="549">
        <f t="shared" si="269"/>
        <v>200</v>
      </c>
      <c r="FQ28" s="550">
        <f t="shared" si="270"/>
        <v>39200</v>
      </c>
      <c r="FR28" s="542">
        <v>24510</v>
      </c>
      <c r="FS28" s="547">
        <v>11750</v>
      </c>
      <c r="FT28" s="544">
        <v>2940</v>
      </c>
      <c r="FU28" s="548">
        <v>1060</v>
      </c>
      <c r="FV28" s="548">
        <v>80</v>
      </c>
      <c r="FW28" s="549">
        <f t="shared" si="271"/>
        <v>1800</v>
      </c>
      <c r="FX28" s="550">
        <f t="shared" si="272"/>
        <v>31460</v>
      </c>
      <c r="FY28" s="542">
        <v>6070</v>
      </c>
      <c r="FZ28" s="547">
        <v>22200</v>
      </c>
      <c r="GA28" s="544">
        <v>3190</v>
      </c>
      <c r="GB28" s="548">
        <v>1560</v>
      </c>
      <c r="GC28" s="548">
        <v>90</v>
      </c>
      <c r="GD28" s="549">
        <f t="shared" si="273"/>
        <v>1540</v>
      </c>
    </row>
    <row r="29" spans="1:186" hidden="1" x14ac:dyDescent="0.25">
      <c r="A29" s="6" t="s">
        <v>88</v>
      </c>
      <c r="B29" s="1" t="s">
        <v>89</v>
      </c>
      <c r="C29" s="1">
        <v>5.2999999999999989</v>
      </c>
      <c r="D29" s="2">
        <v>80600</v>
      </c>
      <c r="E29" s="320">
        <v>6.4873449131513661E-2</v>
      </c>
      <c r="F29" s="26">
        <f>IF(AND(E29&gt;=$E$3-'Selectie Benchmark Regio'!$D$7*'RMC info'!$E$7,E29&lt;=$E$3+'Selectie Benchmark Regio'!$D$7*'RMC info'!$E$7),1,0)</f>
        <v>0</v>
      </c>
      <c r="G29" s="34">
        <v>8.0202687106166723E-2</v>
      </c>
      <c r="H29" s="26">
        <f>IF(AND(G29&gt;=$G$3-'Selectie Benchmark Regio'!$D$8*'RMC info'!$G$7,G29&lt;=$G$3+'Selectie Benchmark Regio'!$D$8*'RMC info'!$G$7),1,0)</f>
        <v>1</v>
      </c>
      <c r="I29" s="7">
        <v>0.25361465528753352</v>
      </c>
      <c r="J29" s="26">
        <f>IF(AND(I29&gt;=$I$3-'Selectie Benchmark Regio'!$D$9*'RMC info'!$I$7,I29&lt;=$I$3+'Selectie Benchmark Regio'!$D$9*'RMC info'!$I$7),1,0)</f>
        <v>1</v>
      </c>
      <c r="K29" s="8">
        <v>7</v>
      </c>
      <c r="L29" s="26">
        <f>IF(AND(K29&gt;=$K$3-'Selectie Benchmark Regio'!$D$10*'RMC info'!$L$7,K29&lt;=$K$3+'Selectie Benchmark Regio'!$D$10*'RMC info'!$L$7),1,0)</f>
        <v>1</v>
      </c>
      <c r="M29" s="9" t="s">
        <v>263</v>
      </c>
      <c r="N29" s="29">
        <f t="shared" si="223"/>
        <v>0</v>
      </c>
      <c r="O29" s="29">
        <f t="shared" si="224"/>
        <v>0</v>
      </c>
      <c r="P29" s="29">
        <f t="shared" si="225"/>
        <v>0</v>
      </c>
      <c r="Q29" s="29">
        <f t="shared" si="226"/>
        <v>0</v>
      </c>
      <c r="S29" s="81">
        <v>7.8949999999999996</v>
      </c>
      <c r="T29" s="73">
        <v>-7.5629999999999997</v>
      </c>
      <c r="U29" s="76">
        <v>0.52600000000000002</v>
      </c>
      <c r="V29" s="76">
        <v>6.7000000000000004E-2</v>
      </c>
      <c r="X29" s="86">
        <v>16480</v>
      </c>
      <c r="Y29" s="86">
        <v>374</v>
      </c>
      <c r="Z29" s="84">
        <f t="shared" si="227"/>
        <v>2.2694174757281554E-2</v>
      </c>
      <c r="AA29" s="86">
        <v>5176</v>
      </c>
      <c r="AB29" s="86">
        <v>321</v>
      </c>
      <c r="AC29" s="86">
        <v>98</v>
      </c>
      <c r="AD29" s="86">
        <v>908</v>
      </c>
      <c r="AE29" s="86">
        <v>26</v>
      </c>
      <c r="AF29" s="372">
        <f t="shared" si="228"/>
        <v>0.26530612244897961</v>
      </c>
      <c r="AG29" s="86">
        <v>101</v>
      </c>
      <c r="AH29" s="372">
        <f t="shared" si="229"/>
        <v>0.11123348017621146</v>
      </c>
      <c r="AI29" s="86">
        <f t="shared" si="206"/>
        <v>4170</v>
      </c>
      <c r="AJ29" s="86">
        <f t="shared" si="207"/>
        <v>194</v>
      </c>
      <c r="AK29" s="372">
        <f t="shared" si="230"/>
        <v>4.6522781774580337E-2</v>
      </c>
      <c r="AL29" s="366">
        <f t="shared" si="208"/>
        <v>1.5776699029126213E-3</v>
      </c>
      <c r="AM29" s="366">
        <f t="shared" si="209"/>
        <v>6.1286407766990292E-3</v>
      </c>
      <c r="AN29" s="366">
        <f t="shared" si="210"/>
        <v>1.1771844660194175E-2</v>
      </c>
      <c r="AO29" s="85">
        <f t="shared" si="211"/>
        <v>1.9478155339805826E-2</v>
      </c>
      <c r="AP29" s="86">
        <f t="shared" si="212"/>
        <v>11304</v>
      </c>
      <c r="AQ29" s="86">
        <f t="shared" si="213"/>
        <v>53</v>
      </c>
      <c r="AR29" s="85">
        <f t="shared" si="214"/>
        <v>3.2160194174757281E-3</v>
      </c>
      <c r="AT29" s="642">
        <v>247</v>
      </c>
      <c r="AU29" s="642">
        <v>110</v>
      </c>
      <c r="AV29" s="642">
        <v>57</v>
      </c>
      <c r="AW29" s="642">
        <f t="shared" si="215"/>
        <v>80</v>
      </c>
      <c r="AX29" s="642">
        <v>255</v>
      </c>
      <c r="AY29" s="642">
        <v>105</v>
      </c>
      <c r="AZ29" s="642">
        <v>57</v>
      </c>
      <c r="BA29" s="642">
        <f t="shared" si="216"/>
        <v>93</v>
      </c>
      <c r="BB29" s="642">
        <v>247</v>
      </c>
      <c r="BC29" s="642">
        <v>117</v>
      </c>
      <c r="BD29" s="642">
        <v>58</v>
      </c>
      <c r="BE29" s="642">
        <f t="shared" si="217"/>
        <v>72</v>
      </c>
      <c r="BF29" s="642">
        <v>265</v>
      </c>
      <c r="BG29" s="642">
        <v>116</v>
      </c>
      <c r="BH29" s="642">
        <v>56</v>
      </c>
      <c r="BI29" s="642">
        <f t="shared" si="218"/>
        <v>93</v>
      </c>
      <c r="BJ29" s="642">
        <v>366</v>
      </c>
      <c r="BK29" s="642">
        <v>175</v>
      </c>
      <c r="BL29" s="642">
        <v>65</v>
      </c>
      <c r="BM29" s="642">
        <f t="shared" si="219"/>
        <v>126</v>
      </c>
      <c r="BN29" s="125">
        <f t="shared" si="231"/>
        <v>0.44534412955465585</v>
      </c>
      <c r="BO29" s="124">
        <f t="shared" si="232"/>
        <v>0.23076923076923078</v>
      </c>
      <c r="BP29" s="126">
        <f t="shared" si="233"/>
        <v>0.32388663967611336</v>
      </c>
      <c r="BQ29" s="125">
        <f t="shared" si="234"/>
        <v>0.41176470588235292</v>
      </c>
      <c r="BR29" s="124">
        <f t="shared" si="235"/>
        <v>0.22352941176470589</v>
      </c>
      <c r="BS29" s="126">
        <f t="shared" si="236"/>
        <v>0.36470588235294116</v>
      </c>
      <c r="BT29" s="125">
        <f t="shared" si="237"/>
        <v>0.47368421052631576</v>
      </c>
      <c r="BU29" s="124">
        <f t="shared" si="238"/>
        <v>0.23481781376518218</v>
      </c>
      <c r="BV29" s="126">
        <f t="shared" si="239"/>
        <v>0.291497975708502</v>
      </c>
      <c r="BW29" s="125">
        <f t="shared" si="240"/>
        <v>0.43773584905660379</v>
      </c>
      <c r="BX29" s="124">
        <f t="shared" si="241"/>
        <v>0.21132075471698114</v>
      </c>
      <c r="BY29" s="126">
        <f t="shared" si="242"/>
        <v>0.35094339622641507</v>
      </c>
      <c r="BZ29" s="125">
        <f t="shared" si="243"/>
        <v>0.47814207650273222</v>
      </c>
      <c r="CA29" s="124">
        <f t="shared" si="244"/>
        <v>0.17759562841530055</v>
      </c>
      <c r="CB29" s="126">
        <f t="shared" si="245"/>
        <v>0.34426229508196721</v>
      </c>
      <c r="CD29" s="105">
        <v>16200</v>
      </c>
      <c r="CE29" s="106">
        <v>11100</v>
      </c>
      <c r="CF29" s="107">
        <v>1900</v>
      </c>
      <c r="CG29" s="107">
        <v>900</v>
      </c>
      <c r="CH29" s="107">
        <v>0</v>
      </c>
      <c r="CI29" s="107">
        <v>1000</v>
      </c>
      <c r="CJ29" s="109">
        <f t="shared" si="246"/>
        <v>29200</v>
      </c>
      <c r="CK29" s="94">
        <f t="shared" si="247"/>
        <v>0.5547945205479452</v>
      </c>
      <c r="CL29" s="93">
        <f t="shared" si="248"/>
        <v>0.38013698630136988</v>
      </c>
      <c r="CM29" s="95">
        <f t="shared" si="249"/>
        <v>6.5068493150684928E-2</v>
      </c>
      <c r="CN29" s="95">
        <f t="shared" si="250"/>
        <v>3.0821917808219176E-2</v>
      </c>
      <c r="CO29" s="95">
        <f t="shared" si="251"/>
        <v>0</v>
      </c>
      <c r="CP29" s="95">
        <f t="shared" si="252"/>
        <v>3.4246575342465752E-2</v>
      </c>
      <c r="CR29" s="244">
        <v>13065.709999999997</v>
      </c>
      <c r="CS29" s="245">
        <v>20981</v>
      </c>
      <c r="CT29" s="246">
        <f t="shared" si="253"/>
        <v>0.62274009818407117</v>
      </c>
      <c r="CV29" s="300">
        <v>2.181818181818182E-2</v>
      </c>
      <c r="CW29" s="300">
        <v>1.5615792575132587E-2</v>
      </c>
      <c r="CX29" s="300">
        <v>1.4265088073924343E-2</v>
      </c>
      <c r="CY29" s="300">
        <v>1.4561443581544084E-2</v>
      </c>
      <c r="CZ29" s="300">
        <v>1.4052454912669966E-2</v>
      </c>
      <c r="DB29" s="328">
        <v>0.16385135135135134</v>
      </c>
      <c r="DC29" s="328">
        <v>0.14912280701754385</v>
      </c>
      <c r="DE29" s="86">
        <v>16775</v>
      </c>
      <c r="DF29" s="86">
        <v>366</v>
      </c>
      <c r="DG29" s="84">
        <f t="shared" si="254"/>
        <v>2.181818181818182E-2</v>
      </c>
      <c r="DH29" s="86">
        <v>5372</v>
      </c>
      <c r="DI29" s="86">
        <v>320</v>
      </c>
      <c r="DJ29" s="85">
        <f t="shared" si="255"/>
        <v>1.9076005961251863E-2</v>
      </c>
      <c r="DK29" s="86">
        <v>11347</v>
      </c>
      <c r="DL29" s="86">
        <f t="shared" si="256"/>
        <v>46</v>
      </c>
      <c r="DM29" s="85">
        <f t="shared" si="257"/>
        <v>2.7421758569299553E-3</v>
      </c>
      <c r="DN29" s="362">
        <v>6.4025069043048791E-2</v>
      </c>
      <c r="DO29" s="362">
        <v>6.6420015062401069E-2</v>
      </c>
      <c r="DP29" s="362">
        <v>6.5625788184336634E-2</v>
      </c>
      <c r="DR29" s="454">
        <v>0</v>
      </c>
      <c r="DS29" s="454">
        <v>0.4</v>
      </c>
      <c r="DT29" s="454">
        <v>0.6</v>
      </c>
      <c r="DU29" s="453">
        <v>1.1988354170234629E-3</v>
      </c>
      <c r="DV29" s="455">
        <v>5.2551020408163264E-2</v>
      </c>
      <c r="DW29" s="455">
        <v>0.13724489795918368</v>
      </c>
      <c r="DX29" s="455">
        <v>0.27755102040816326</v>
      </c>
      <c r="DY29" s="455">
        <v>0.53265306122448974</v>
      </c>
      <c r="DZ29" s="453">
        <v>1.1159824631327222E-2</v>
      </c>
      <c r="EA29" s="453">
        <v>5.1440329218106996E-3</v>
      </c>
      <c r="EB29" s="454">
        <v>0.65409836065573768</v>
      </c>
      <c r="EC29" s="246">
        <v>0.61606160616061612</v>
      </c>
      <c r="ED29" s="246">
        <f t="shared" si="258"/>
        <v>0.38393839383938388</v>
      </c>
      <c r="EE29" s="505">
        <f t="shared" si="222"/>
        <v>0.35500139964152172</v>
      </c>
      <c r="EF29" s="643">
        <v>129</v>
      </c>
      <c r="EG29" s="643">
        <v>245</v>
      </c>
      <c r="EH29" s="643">
        <v>87</v>
      </c>
      <c r="EI29" s="643">
        <v>461</v>
      </c>
      <c r="EJ29" s="519">
        <v>0.40277777777777779</v>
      </c>
      <c r="EK29" s="520">
        <v>0.65508021390374327</v>
      </c>
      <c r="EL29" s="525">
        <f t="shared" si="259"/>
        <v>1.9252853598014891E-2</v>
      </c>
      <c r="EM29" s="551">
        <f t="shared" si="260"/>
        <v>28660</v>
      </c>
      <c r="EN29" s="550">
        <f t="shared" si="261"/>
        <v>7690</v>
      </c>
      <c r="EO29" s="542">
        <v>7590</v>
      </c>
      <c r="EP29" s="547">
        <v>60</v>
      </c>
      <c r="EQ29" s="544">
        <v>40</v>
      </c>
      <c r="ER29" s="548">
        <v>0</v>
      </c>
      <c r="ES29" s="548">
        <v>0</v>
      </c>
      <c r="ET29" s="549">
        <f t="shared" si="262"/>
        <v>40</v>
      </c>
      <c r="EU29" s="550">
        <f t="shared" si="263"/>
        <v>12320</v>
      </c>
      <c r="EV29" s="542">
        <v>7530</v>
      </c>
      <c r="EW29" s="547">
        <v>4020</v>
      </c>
      <c r="EX29" s="544">
        <v>770</v>
      </c>
      <c r="EY29" s="548">
        <v>340</v>
      </c>
      <c r="EZ29" s="548">
        <v>30</v>
      </c>
      <c r="FA29" s="549">
        <f t="shared" si="264"/>
        <v>400</v>
      </c>
      <c r="FB29" s="550">
        <f t="shared" si="265"/>
        <v>8650</v>
      </c>
      <c r="FC29" s="542">
        <v>1380</v>
      </c>
      <c r="FD29" s="547">
        <v>6400</v>
      </c>
      <c r="FE29" s="544">
        <v>870</v>
      </c>
      <c r="FF29" s="548">
        <v>490</v>
      </c>
      <c r="FG29" s="548">
        <v>30</v>
      </c>
      <c r="FH29" s="549">
        <f t="shared" si="266"/>
        <v>350</v>
      </c>
      <c r="FI29" s="551">
        <f t="shared" si="267"/>
        <v>29020</v>
      </c>
      <c r="FJ29" s="550">
        <f t="shared" si="268"/>
        <v>7480</v>
      </c>
      <c r="FK29" s="542">
        <v>7340</v>
      </c>
      <c r="FL29" s="547">
        <v>100</v>
      </c>
      <c r="FM29" s="544">
        <v>40</v>
      </c>
      <c r="FN29" s="548">
        <v>0</v>
      </c>
      <c r="FO29" s="548">
        <v>0</v>
      </c>
      <c r="FP29" s="549">
        <f t="shared" si="269"/>
        <v>40</v>
      </c>
      <c r="FQ29" s="550">
        <f t="shared" si="270"/>
        <v>12680</v>
      </c>
      <c r="FR29" s="542">
        <v>7330</v>
      </c>
      <c r="FS29" s="547">
        <v>4460</v>
      </c>
      <c r="FT29" s="544">
        <v>890</v>
      </c>
      <c r="FU29" s="548">
        <v>360</v>
      </c>
      <c r="FV29" s="548">
        <v>30</v>
      </c>
      <c r="FW29" s="549">
        <f t="shared" si="271"/>
        <v>500</v>
      </c>
      <c r="FX29" s="550">
        <f t="shared" si="272"/>
        <v>8860</v>
      </c>
      <c r="FY29" s="542">
        <v>1470</v>
      </c>
      <c r="FZ29" s="547">
        <v>6470</v>
      </c>
      <c r="GA29" s="544">
        <v>920</v>
      </c>
      <c r="GB29" s="548">
        <v>460</v>
      </c>
      <c r="GC29" s="548">
        <v>30</v>
      </c>
      <c r="GD29" s="549">
        <f t="shared" si="273"/>
        <v>430</v>
      </c>
    </row>
    <row r="30" spans="1:186" hidden="1" x14ac:dyDescent="0.25">
      <c r="A30" s="6" t="s">
        <v>56</v>
      </c>
      <c r="B30" s="1" t="s">
        <v>114</v>
      </c>
      <c r="C30" s="1">
        <v>5.0000000000000009</v>
      </c>
      <c r="D30" s="2">
        <v>71300</v>
      </c>
      <c r="E30" s="320">
        <v>7.1462833099579237E-2</v>
      </c>
      <c r="F30" s="26">
        <f>IF(AND(E30&gt;=$E$3-'Selectie Benchmark Regio'!$D$7*'RMC info'!$E$7,E30&lt;=$E$3+'Selectie Benchmark Regio'!$D$7*'RMC info'!$E$7),1,0)</f>
        <v>1</v>
      </c>
      <c r="G30" s="34">
        <v>2.381729776472219E-2</v>
      </c>
      <c r="H30" s="26">
        <f>IF(AND(G30&gt;=$G$3-'Selectie Benchmark Regio'!$D$8*'RMC info'!$G$7,G30&lt;=$G$3+'Selectie Benchmark Regio'!$D$8*'RMC info'!$G$7),1,0)</f>
        <v>1</v>
      </c>
      <c r="I30" s="7">
        <v>0.25029459318736125</v>
      </c>
      <c r="J30" s="26">
        <f>IF(AND(I30&gt;=$I$3-'Selectie Benchmark Regio'!$D$9*'RMC info'!$I$7,I30&lt;=$I$3+'Selectie Benchmark Regio'!$D$9*'RMC info'!$I$7),1,0)</f>
        <v>1</v>
      </c>
      <c r="K30" s="8">
        <v>7</v>
      </c>
      <c r="L30" s="26">
        <f>IF(AND(K30&gt;=$K$3-'Selectie Benchmark Regio'!$D$10*'RMC info'!$L$7,K30&lt;=$K$3+'Selectie Benchmark Regio'!$D$10*'RMC info'!$L$7),1,0)</f>
        <v>1</v>
      </c>
      <c r="M30" s="9" t="s">
        <v>250</v>
      </c>
      <c r="N30" s="29">
        <f t="shared" si="223"/>
        <v>1</v>
      </c>
      <c r="O30" s="29">
        <f t="shared" si="224"/>
        <v>1</v>
      </c>
      <c r="P30" s="29">
        <f t="shared" si="225"/>
        <v>1</v>
      </c>
      <c r="Q30" s="29">
        <f t="shared" si="226"/>
        <v>1</v>
      </c>
      <c r="S30" s="81">
        <v>8.0139999999999993</v>
      </c>
      <c r="T30" s="73">
        <v>4.8879999999999999</v>
      </c>
      <c r="U30" s="76">
        <v>0.56899999999999995</v>
      </c>
      <c r="V30" s="76">
        <v>0.06</v>
      </c>
      <c r="X30" s="86">
        <v>12641</v>
      </c>
      <c r="Y30" s="86">
        <v>259</v>
      </c>
      <c r="Z30" s="84">
        <f t="shared" si="227"/>
        <v>2.0488885372992642E-2</v>
      </c>
      <c r="AA30" s="86">
        <v>4050</v>
      </c>
      <c r="AB30" s="86">
        <v>214</v>
      </c>
      <c r="AC30" s="86">
        <v>106</v>
      </c>
      <c r="AD30" s="86">
        <v>744</v>
      </c>
      <c r="AE30" s="86">
        <v>24</v>
      </c>
      <c r="AF30" s="372">
        <f t="shared" si="228"/>
        <v>0.22641509433962265</v>
      </c>
      <c r="AG30" s="86">
        <v>70</v>
      </c>
      <c r="AH30" s="372">
        <f t="shared" si="229"/>
        <v>9.4086021505376344E-2</v>
      </c>
      <c r="AI30" s="86">
        <f t="shared" si="206"/>
        <v>3200</v>
      </c>
      <c r="AJ30" s="86">
        <f t="shared" si="207"/>
        <v>120</v>
      </c>
      <c r="AK30" s="372">
        <f t="shared" si="230"/>
        <v>3.7499999999999999E-2</v>
      </c>
      <c r="AL30" s="366">
        <f t="shared" si="208"/>
        <v>1.8985839727869631E-3</v>
      </c>
      <c r="AM30" s="366">
        <f t="shared" si="209"/>
        <v>5.5375365872953088E-3</v>
      </c>
      <c r="AN30" s="366">
        <f t="shared" si="210"/>
        <v>9.492919863934815E-3</v>
      </c>
      <c r="AO30" s="85">
        <f t="shared" si="211"/>
        <v>1.6929040424017088E-2</v>
      </c>
      <c r="AP30" s="86">
        <f t="shared" si="212"/>
        <v>8591</v>
      </c>
      <c r="AQ30" s="86">
        <f t="shared" si="213"/>
        <v>45</v>
      </c>
      <c r="AR30" s="85">
        <f t="shared" si="214"/>
        <v>3.5598449489755556E-3</v>
      </c>
      <c r="AT30" s="642">
        <v>199</v>
      </c>
      <c r="AU30" s="642">
        <v>74</v>
      </c>
      <c r="AV30" s="642">
        <v>53</v>
      </c>
      <c r="AW30" s="642">
        <f t="shared" si="215"/>
        <v>72</v>
      </c>
      <c r="AX30" s="642">
        <v>192</v>
      </c>
      <c r="AY30" s="642">
        <v>84</v>
      </c>
      <c r="AZ30" s="642">
        <v>44</v>
      </c>
      <c r="BA30" s="642">
        <f t="shared" si="216"/>
        <v>64</v>
      </c>
      <c r="BB30" s="642">
        <v>197</v>
      </c>
      <c r="BC30" s="642">
        <v>78</v>
      </c>
      <c r="BD30" s="642">
        <v>59</v>
      </c>
      <c r="BE30" s="642">
        <f t="shared" si="217"/>
        <v>60</v>
      </c>
      <c r="BF30" s="642">
        <v>203</v>
      </c>
      <c r="BG30" s="642">
        <v>92</v>
      </c>
      <c r="BH30" s="642">
        <v>34</v>
      </c>
      <c r="BI30" s="642">
        <f t="shared" si="218"/>
        <v>77</v>
      </c>
      <c r="BJ30" s="642">
        <v>278</v>
      </c>
      <c r="BK30" s="642">
        <v>126</v>
      </c>
      <c r="BL30" s="642">
        <v>52</v>
      </c>
      <c r="BM30" s="642">
        <f t="shared" si="219"/>
        <v>100</v>
      </c>
      <c r="BN30" s="125">
        <f t="shared" si="231"/>
        <v>0.37185929648241206</v>
      </c>
      <c r="BO30" s="124">
        <f t="shared" si="232"/>
        <v>0.26633165829145727</v>
      </c>
      <c r="BP30" s="126">
        <f t="shared" si="233"/>
        <v>0.36180904522613067</v>
      </c>
      <c r="BQ30" s="125">
        <f t="shared" si="234"/>
        <v>0.4375</v>
      </c>
      <c r="BR30" s="124">
        <f t="shared" si="235"/>
        <v>0.22916666666666666</v>
      </c>
      <c r="BS30" s="126">
        <f t="shared" si="236"/>
        <v>0.33333333333333331</v>
      </c>
      <c r="BT30" s="125">
        <f t="shared" si="237"/>
        <v>0.39593908629441626</v>
      </c>
      <c r="BU30" s="124">
        <f t="shared" si="238"/>
        <v>0.29949238578680204</v>
      </c>
      <c r="BV30" s="126">
        <f t="shared" si="239"/>
        <v>0.30456852791878175</v>
      </c>
      <c r="BW30" s="125">
        <f t="shared" si="240"/>
        <v>0.45320197044334976</v>
      </c>
      <c r="BX30" s="124">
        <f t="shared" si="241"/>
        <v>0.16748768472906403</v>
      </c>
      <c r="BY30" s="126">
        <f t="shared" si="242"/>
        <v>0.37931034482758619</v>
      </c>
      <c r="BZ30" s="125">
        <f t="shared" si="243"/>
        <v>0.45323741007194246</v>
      </c>
      <c r="CA30" s="124">
        <f t="shared" si="244"/>
        <v>0.18705035971223022</v>
      </c>
      <c r="CB30" s="126">
        <f t="shared" si="245"/>
        <v>0.35971223021582732</v>
      </c>
      <c r="CD30" s="105">
        <v>11900</v>
      </c>
      <c r="CE30" s="106">
        <v>9000</v>
      </c>
      <c r="CF30" s="107">
        <v>1400</v>
      </c>
      <c r="CG30" s="107">
        <v>600</v>
      </c>
      <c r="CH30" s="107">
        <v>0</v>
      </c>
      <c r="CI30" s="107">
        <v>800</v>
      </c>
      <c r="CJ30" s="109">
        <f t="shared" si="246"/>
        <v>22300</v>
      </c>
      <c r="CK30" s="94">
        <f t="shared" si="247"/>
        <v>0.53363228699551568</v>
      </c>
      <c r="CL30" s="93">
        <f t="shared" si="248"/>
        <v>0.40358744394618834</v>
      </c>
      <c r="CM30" s="95">
        <f t="shared" si="249"/>
        <v>6.2780269058295965E-2</v>
      </c>
      <c r="CN30" s="95">
        <f t="shared" si="250"/>
        <v>2.6905829596412557E-2</v>
      </c>
      <c r="CO30" s="95">
        <f t="shared" si="251"/>
        <v>0</v>
      </c>
      <c r="CP30" s="95">
        <f t="shared" si="252"/>
        <v>3.5874439461883408E-2</v>
      </c>
      <c r="CR30" s="244">
        <v>10917.32</v>
      </c>
      <c r="CS30" s="245">
        <v>16028</v>
      </c>
      <c r="CT30" s="246">
        <f t="shared" si="253"/>
        <v>0.68114050411779381</v>
      </c>
      <c r="CV30" s="300">
        <v>2.1462577070163115E-2</v>
      </c>
      <c r="CW30" s="300">
        <v>1.5701136978884679E-2</v>
      </c>
      <c r="CX30" s="300">
        <v>1.4960510328068043E-2</v>
      </c>
      <c r="CY30" s="300">
        <v>1.417915958939517E-2</v>
      </c>
      <c r="CZ30" s="300">
        <v>1.4432840150855816E-2</v>
      </c>
      <c r="DB30" s="328">
        <v>7.4235807860262015E-2</v>
      </c>
      <c r="DC30" s="328">
        <v>9.5923261390887291E-2</v>
      </c>
      <c r="DE30" s="86">
        <v>12813</v>
      </c>
      <c r="DF30" s="86">
        <v>275</v>
      </c>
      <c r="DG30" s="84">
        <f t="shared" si="254"/>
        <v>2.1462577070163115E-2</v>
      </c>
      <c r="DH30" s="86">
        <v>4260</v>
      </c>
      <c r="DI30" s="86">
        <v>247</v>
      </c>
      <c r="DJ30" s="85">
        <f t="shared" si="255"/>
        <v>1.9277296495746509E-2</v>
      </c>
      <c r="DK30" s="86">
        <v>8507</v>
      </c>
      <c r="DL30" s="86">
        <f t="shared" si="256"/>
        <v>28</v>
      </c>
      <c r="DM30" s="85">
        <f t="shared" si="257"/>
        <v>2.185280574416608E-3</v>
      </c>
      <c r="DN30" s="362">
        <v>5.4057648700505841E-2</v>
      </c>
      <c r="DO30" s="362">
        <v>4.8034670008354215E-2</v>
      </c>
      <c r="DP30" s="362">
        <v>4.9427973896896009E-2</v>
      </c>
      <c r="DR30" s="454">
        <v>0.4</v>
      </c>
      <c r="DS30" s="454">
        <v>0.2</v>
      </c>
      <c r="DT30" s="454">
        <v>0.4</v>
      </c>
      <c r="DU30" s="453">
        <v>-2.1687269572760788E-4</v>
      </c>
      <c r="DV30" s="455">
        <v>6.7484662576687116E-2</v>
      </c>
      <c r="DW30" s="455">
        <v>0.16441717791411042</v>
      </c>
      <c r="DX30" s="455">
        <v>0.26503067484662579</v>
      </c>
      <c r="DY30" s="455">
        <v>0.50306748466257667</v>
      </c>
      <c r="DZ30" s="453">
        <v>1.2763868433971527E-2</v>
      </c>
      <c r="EA30" s="453">
        <v>5.8047493403693929E-3</v>
      </c>
      <c r="EB30" s="454">
        <v>0.71186440677966101</v>
      </c>
      <c r="EC30" s="246">
        <v>0.61133069828721998</v>
      </c>
      <c r="ED30" s="246">
        <f t="shared" si="258"/>
        <v>0.38866930171278002</v>
      </c>
      <c r="EE30" s="505">
        <f t="shared" si="222"/>
        <v>0.35937574444157139</v>
      </c>
      <c r="EF30" s="643">
        <v>105</v>
      </c>
      <c r="EG30" s="643">
        <v>154</v>
      </c>
      <c r="EH30" s="643">
        <v>117</v>
      </c>
      <c r="EI30" s="643">
        <v>376</v>
      </c>
      <c r="EJ30" s="519">
        <v>0.52702702702702697</v>
      </c>
      <c r="EK30" s="520">
        <v>0.59459459459459463</v>
      </c>
      <c r="EL30" s="525">
        <f t="shared" si="259"/>
        <v>2.0405995792426367E-2</v>
      </c>
      <c r="EM30" s="551">
        <f t="shared" si="260"/>
        <v>22170</v>
      </c>
      <c r="EN30" s="550">
        <f t="shared" si="261"/>
        <v>5730</v>
      </c>
      <c r="EO30" s="542">
        <v>5620</v>
      </c>
      <c r="EP30" s="547">
        <v>70</v>
      </c>
      <c r="EQ30" s="544">
        <v>40</v>
      </c>
      <c r="ER30" s="548">
        <v>0</v>
      </c>
      <c r="ES30" s="548">
        <v>0</v>
      </c>
      <c r="ET30" s="549">
        <f t="shared" si="262"/>
        <v>40</v>
      </c>
      <c r="EU30" s="550">
        <f t="shared" si="263"/>
        <v>9360</v>
      </c>
      <c r="EV30" s="542">
        <v>5500</v>
      </c>
      <c r="EW30" s="547">
        <v>3330</v>
      </c>
      <c r="EX30" s="544">
        <v>530</v>
      </c>
      <c r="EY30" s="548">
        <v>210</v>
      </c>
      <c r="EZ30" s="548">
        <v>10</v>
      </c>
      <c r="FA30" s="549">
        <f t="shared" si="264"/>
        <v>310</v>
      </c>
      <c r="FB30" s="550">
        <f t="shared" si="265"/>
        <v>7080</v>
      </c>
      <c r="FC30" s="542">
        <v>1020</v>
      </c>
      <c r="FD30" s="547">
        <v>5430</v>
      </c>
      <c r="FE30" s="544">
        <v>630</v>
      </c>
      <c r="FF30" s="548">
        <v>330</v>
      </c>
      <c r="FG30" s="548">
        <v>20</v>
      </c>
      <c r="FH30" s="549">
        <f t="shared" si="266"/>
        <v>280</v>
      </c>
      <c r="FI30" s="551">
        <f t="shared" si="267"/>
        <v>22370</v>
      </c>
      <c r="FJ30" s="550">
        <f t="shared" si="268"/>
        <v>5720</v>
      </c>
      <c r="FK30" s="542">
        <v>5570</v>
      </c>
      <c r="FL30" s="547">
        <v>90</v>
      </c>
      <c r="FM30" s="544">
        <v>60</v>
      </c>
      <c r="FN30" s="548">
        <v>0</v>
      </c>
      <c r="FO30" s="548">
        <v>0</v>
      </c>
      <c r="FP30" s="549">
        <f t="shared" si="269"/>
        <v>60</v>
      </c>
      <c r="FQ30" s="550">
        <f t="shared" si="270"/>
        <v>9430</v>
      </c>
      <c r="FR30" s="542">
        <v>5260</v>
      </c>
      <c r="FS30" s="547">
        <v>3520</v>
      </c>
      <c r="FT30" s="544">
        <v>650</v>
      </c>
      <c r="FU30" s="548">
        <v>220</v>
      </c>
      <c r="FV30" s="548">
        <v>20</v>
      </c>
      <c r="FW30" s="549">
        <f t="shared" si="271"/>
        <v>410</v>
      </c>
      <c r="FX30" s="550">
        <f t="shared" si="272"/>
        <v>7220</v>
      </c>
      <c r="FY30" s="542">
        <v>1020</v>
      </c>
      <c r="FZ30" s="547">
        <v>5500</v>
      </c>
      <c r="GA30" s="544">
        <v>700</v>
      </c>
      <c r="GB30" s="548">
        <v>320</v>
      </c>
      <c r="GC30" s="548">
        <v>20</v>
      </c>
      <c r="GD30" s="549">
        <f t="shared" si="273"/>
        <v>360</v>
      </c>
    </row>
    <row r="31" spans="1:186" hidden="1" x14ac:dyDescent="0.25">
      <c r="A31" s="6" t="s">
        <v>61</v>
      </c>
      <c r="B31" s="1" t="s">
        <v>62</v>
      </c>
      <c r="C31" s="1">
        <v>7.1999999999999993</v>
      </c>
      <c r="D31" s="2">
        <v>61000</v>
      </c>
      <c r="E31" s="320">
        <v>0.1163377049180328</v>
      </c>
      <c r="F31" s="26">
        <f>IF(AND(E31&gt;=$E$3-'Selectie Benchmark Regio'!$D$7*'RMC info'!$E$7,E31&lt;=$E$3+'Selectie Benchmark Regio'!$D$7*'RMC info'!$E$7),1,0)</f>
        <v>0</v>
      </c>
      <c r="G31" s="34">
        <v>1.984295527577843E-2</v>
      </c>
      <c r="H31" s="26">
        <f>IF(AND(G31&gt;=$G$3-'Selectie Benchmark Regio'!$D$8*'RMC info'!$G$7,G31&lt;=$G$3+'Selectie Benchmark Regio'!$D$8*'RMC info'!$G$7),1,0)</f>
        <v>1</v>
      </c>
      <c r="I31" s="7">
        <v>0.20333461096205444</v>
      </c>
      <c r="J31" s="26">
        <f>IF(AND(I31&gt;=$I$3-'Selectie Benchmark Regio'!$D$9*'RMC info'!$I$7,I31&lt;=$I$3+'Selectie Benchmark Regio'!$D$9*'RMC info'!$I$7),1,0)</f>
        <v>1</v>
      </c>
      <c r="K31" s="8">
        <v>5</v>
      </c>
      <c r="L31" s="26">
        <f>IF(AND(K31&gt;=$K$3-'Selectie Benchmark Regio'!$D$10*'RMC info'!$L$7,K31&lt;=$K$3+'Selectie Benchmark Regio'!$D$10*'RMC info'!$L$7),1,0)</f>
        <v>1</v>
      </c>
      <c r="M31" s="9" t="s">
        <v>434</v>
      </c>
      <c r="N31" s="29">
        <f t="shared" si="223"/>
        <v>0</v>
      </c>
      <c r="O31" s="29">
        <f t="shared" si="224"/>
        <v>0</v>
      </c>
      <c r="P31" s="29">
        <f t="shared" si="225"/>
        <v>0</v>
      </c>
      <c r="Q31" s="29">
        <f t="shared" si="226"/>
        <v>0</v>
      </c>
      <c r="S31" s="81">
        <v>7.29</v>
      </c>
      <c r="T31" s="73">
        <v>-26.579000000000001</v>
      </c>
      <c r="U31" s="76">
        <v>0.64500000000000002</v>
      </c>
      <c r="V31" s="76">
        <v>0.10100000000000001</v>
      </c>
      <c r="X31" s="86">
        <v>9791</v>
      </c>
      <c r="Y31" s="86">
        <v>285</v>
      </c>
      <c r="Z31" s="84">
        <f t="shared" si="227"/>
        <v>2.9108364824839139E-2</v>
      </c>
      <c r="AA31" s="86">
        <v>3797</v>
      </c>
      <c r="AB31" s="86">
        <v>249</v>
      </c>
      <c r="AC31" s="86">
        <v>111</v>
      </c>
      <c r="AD31" s="86">
        <v>733</v>
      </c>
      <c r="AE31" s="86">
        <v>26</v>
      </c>
      <c r="AF31" s="372">
        <f t="shared" si="228"/>
        <v>0.23423423423423423</v>
      </c>
      <c r="AG31" s="86">
        <v>107</v>
      </c>
      <c r="AH31" s="372">
        <f t="shared" si="229"/>
        <v>0.14597544338335608</v>
      </c>
      <c r="AI31" s="86">
        <f t="shared" si="206"/>
        <v>2953</v>
      </c>
      <c r="AJ31" s="86">
        <f t="shared" si="207"/>
        <v>116</v>
      </c>
      <c r="AK31" s="372">
        <f t="shared" si="230"/>
        <v>3.9282086014222825E-2</v>
      </c>
      <c r="AL31" s="366">
        <f t="shared" si="208"/>
        <v>2.6554999489326932E-3</v>
      </c>
      <c r="AM31" s="366">
        <f t="shared" si="209"/>
        <v>1.0928403635992238E-2</v>
      </c>
      <c r="AN31" s="366">
        <f t="shared" si="210"/>
        <v>1.1847615156776632E-2</v>
      </c>
      <c r="AO31" s="85">
        <f t="shared" si="211"/>
        <v>2.5431518741701561E-2</v>
      </c>
      <c r="AP31" s="86">
        <f t="shared" si="212"/>
        <v>5994</v>
      </c>
      <c r="AQ31" s="86">
        <f t="shared" si="213"/>
        <v>36</v>
      </c>
      <c r="AR31" s="85">
        <f t="shared" si="214"/>
        <v>3.6768460831375755E-3</v>
      </c>
      <c r="AT31" s="642">
        <v>225</v>
      </c>
      <c r="AU31" s="642">
        <v>74</v>
      </c>
      <c r="AV31" s="642">
        <v>58</v>
      </c>
      <c r="AW31" s="642">
        <f t="shared" si="215"/>
        <v>93</v>
      </c>
      <c r="AX31" s="642">
        <v>244</v>
      </c>
      <c r="AY31" s="642">
        <v>52</v>
      </c>
      <c r="AZ31" s="642">
        <v>71</v>
      </c>
      <c r="BA31" s="642">
        <f t="shared" si="216"/>
        <v>121</v>
      </c>
      <c r="BB31" s="642">
        <v>173</v>
      </c>
      <c r="BC31" s="642">
        <v>57</v>
      </c>
      <c r="BD31" s="642">
        <v>43</v>
      </c>
      <c r="BE31" s="642">
        <f t="shared" si="217"/>
        <v>73</v>
      </c>
      <c r="BF31" s="642">
        <v>237</v>
      </c>
      <c r="BG31" s="642">
        <v>75</v>
      </c>
      <c r="BH31" s="642">
        <v>55</v>
      </c>
      <c r="BI31" s="642">
        <f t="shared" si="218"/>
        <v>107</v>
      </c>
      <c r="BJ31" s="642">
        <v>283</v>
      </c>
      <c r="BK31" s="642">
        <v>99</v>
      </c>
      <c r="BL31" s="642">
        <v>75</v>
      </c>
      <c r="BM31" s="642">
        <f t="shared" si="219"/>
        <v>109</v>
      </c>
      <c r="BN31" s="125">
        <f t="shared" si="231"/>
        <v>0.3288888888888889</v>
      </c>
      <c r="BO31" s="124">
        <f t="shared" si="232"/>
        <v>0.25777777777777777</v>
      </c>
      <c r="BP31" s="126">
        <f t="shared" si="233"/>
        <v>0.41333333333333333</v>
      </c>
      <c r="BQ31" s="125">
        <f t="shared" si="234"/>
        <v>0.21311475409836064</v>
      </c>
      <c r="BR31" s="124">
        <f t="shared" si="235"/>
        <v>0.29098360655737704</v>
      </c>
      <c r="BS31" s="126">
        <f t="shared" si="236"/>
        <v>0.49590163934426229</v>
      </c>
      <c r="BT31" s="125">
        <f t="shared" si="237"/>
        <v>0.32947976878612717</v>
      </c>
      <c r="BU31" s="124">
        <f t="shared" si="238"/>
        <v>0.24855491329479767</v>
      </c>
      <c r="BV31" s="126">
        <f t="shared" si="239"/>
        <v>0.42196531791907516</v>
      </c>
      <c r="BW31" s="125">
        <f t="shared" si="240"/>
        <v>0.31645569620253167</v>
      </c>
      <c r="BX31" s="124">
        <f t="shared" si="241"/>
        <v>0.2320675105485232</v>
      </c>
      <c r="BY31" s="126">
        <f t="shared" si="242"/>
        <v>0.45147679324894513</v>
      </c>
      <c r="BZ31" s="125">
        <f t="shared" si="243"/>
        <v>0.34982332155477031</v>
      </c>
      <c r="CA31" s="124">
        <f t="shared" si="244"/>
        <v>0.26501766784452296</v>
      </c>
      <c r="CB31" s="126">
        <f t="shared" si="245"/>
        <v>0.38515901060070673</v>
      </c>
      <c r="CD31" s="105">
        <v>9800</v>
      </c>
      <c r="CE31" s="106">
        <v>6000</v>
      </c>
      <c r="CF31" s="107">
        <v>1800</v>
      </c>
      <c r="CG31" s="107">
        <v>800</v>
      </c>
      <c r="CH31" s="107">
        <v>0</v>
      </c>
      <c r="CI31" s="107">
        <v>1000</v>
      </c>
      <c r="CJ31" s="109">
        <f t="shared" si="246"/>
        <v>17600</v>
      </c>
      <c r="CK31" s="94">
        <f t="shared" si="247"/>
        <v>0.55681818181818177</v>
      </c>
      <c r="CL31" s="93">
        <f t="shared" si="248"/>
        <v>0.34090909090909088</v>
      </c>
      <c r="CM31" s="95">
        <f t="shared" si="249"/>
        <v>0.10227272727272728</v>
      </c>
      <c r="CN31" s="95">
        <f t="shared" si="250"/>
        <v>4.5454545454545456E-2</v>
      </c>
      <c r="CO31" s="95">
        <f t="shared" si="251"/>
        <v>0</v>
      </c>
      <c r="CP31" s="95">
        <f t="shared" si="252"/>
        <v>5.6818181818181816E-2</v>
      </c>
      <c r="CR31" s="244">
        <v>12194.830000000002</v>
      </c>
      <c r="CS31" s="245">
        <v>11299</v>
      </c>
      <c r="CT31" s="246">
        <f t="shared" si="253"/>
        <v>1.0792840074342864</v>
      </c>
      <c r="CV31" s="300">
        <v>2.8219753827679377E-2</v>
      </c>
      <c r="CW31" s="300">
        <v>2.3308418568056648E-2</v>
      </c>
      <c r="CX31" s="300">
        <v>1.6628219915417148E-2</v>
      </c>
      <c r="CY31" s="300">
        <v>2.28614260282957E-2</v>
      </c>
      <c r="CZ31" s="300">
        <v>2.0760287875991882E-2</v>
      </c>
      <c r="DB31" s="328">
        <v>9.5348837209302331E-2</v>
      </c>
      <c r="DC31" s="328">
        <v>0.11235955056179775</v>
      </c>
      <c r="DE31" s="86">
        <v>9993</v>
      </c>
      <c r="DF31" s="86">
        <v>282</v>
      </c>
      <c r="DG31" s="84">
        <f t="shared" si="254"/>
        <v>2.8219753827679377E-2</v>
      </c>
      <c r="DH31" s="86">
        <v>3961</v>
      </c>
      <c r="DI31" s="86">
        <v>252</v>
      </c>
      <c r="DJ31" s="85">
        <f t="shared" si="255"/>
        <v>2.5217652356649654E-2</v>
      </c>
      <c r="DK31" s="86">
        <v>6025</v>
      </c>
      <c r="DL31" s="86">
        <f t="shared" si="256"/>
        <v>30</v>
      </c>
      <c r="DM31" s="85">
        <f t="shared" si="257"/>
        <v>3.0021014710297209E-3</v>
      </c>
      <c r="DN31" s="362">
        <v>0.10679100908656144</v>
      </c>
      <c r="DO31" s="362">
        <v>7.8218446134591307E-2</v>
      </c>
      <c r="DP31" s="362">
        <v>0.10202127659574467</v>
      </c>
      <c r="DR31" s="454">
        <v>0.42857142857142855</v>
      </c>
      <c r="DS31" s="454">
        <v>0</v>
      </c>
      <c r="DT31" s="454">
        <v>0.5714285714285714</v>
      </c>
      <c r="DU31" s="453">
        <v>5.1314945477870426E-3</v>
      </c>
      <c r="DV31" s="455">
        <v>9.3941456773315182E-2</v>
      </c>
      <c r="DW31" s="455">
        <v>0.24778761061946902</v>
      </c>
      <c r="DX31" s="455">
        <v>0.3056501021102791</v>
      </c>
      <c r="DY31" s="455">
        <v>0.35262083049693671</v>
      </c>
      <c r="DZ31" s="453">
        <v>9.1690544412607444E-3</v>
      </c>
      <c r="EA31" s="453">
        <v>0</v>
      </c>
      <c r="EB31" s="454">
        <v>0.6862170087976539</v>
      </c>
      <c r="EC31" s="246">
        <v>0.52903225806451615</v>
      </c>
      <c r="ED31" s="246">
        <f t="shared" si="258"/>
        <v>0.47096774193548385</v>
      </c>
      <c r="EE31" s="505">
        <f t="shared" si="222"/>
        <v>0.4354714460858205</v>
      </c>
      <c r="EF31" s="643">
        <v>140</v>
      </c>
      <c r="EG31" s="643">
        <v>145</v>
      </c>
      <c r="EH31" s="643">
        <v>36</v>
      </c>
      <c r="EI31" s="643">
        <v>321</v>
      </c>
      <c r="EJ31" s="519">
        <v>0.20454545454545456</v>
      </c>
      <c r="EK31" s="520">
        <v>0.50877192982456143</v>
      </c>
      <c r="EL31" s="525">
        <f t="shared" si="259"/>
        <v>2.8259098360655741E-2</v>
      </c>
      <c r="EM31" s="551">
        <f t="shared" si="260"/>
        <v>17400</v>
      </c>
      <c r="EN31" s="550">
        <f t="shared" si="261"/>
        <v>4510</v>
      </c>
      <c r="EO31" s="542">
        <v>4460</v>
      </c>
      <c r="EP31" s="547">
        <v>20</v>
      </c>
      <c r="EQ31" s="544">
        <v>30</v>
      </c>
      <c r="ER31" s="548">
        <v>0</v>
      </c>
      <c r="ES31" s="548">
        <v>0</v>
      </c>
      <c r="ET31" s="549">
        <f t="shared" si="262"/>
        <v>30</v>
      </c>
      <c r="EU31" s="550">
        <f t="shared" si="263"/>
        <v>7560</v>
      </c>
      <c r="EV31" s="542">
        <v>4670</v>
      </c>
      <c r="EW31" s="547">
        <v>2080</v>
      </c>
      <c r="EX31" s="544">
        <v>810</v>
      </c>
      <c r="EY31" s="548">
        <v>310</v>
      </c>
      <c r="EZ31" s="548">
        <v>40</v>
      </c>
      <c r="FA31" s="549">
        <f t="shared" si="264"/>
        <v>460</v>
      </c>
      <c r="FB31" s="550">
        <f t="shared" si="265"/>
        <v>5330</v>
      </c>
      <c r="FC31" s="542">
        <v>960</v>
      </c>
      <c r="FD31" s="547">
        <v>3460</v>
      </c>
      <c r="FE31" s="544">
        <v>910</v>
      </c>
      <c r="FF31" s="548">
        <v>500</v>
      </c>
      <c r="FG31" s="548">
        <v>20</v>
      </c>
      <c r="FH31" s="549">
        <f t="shared" si="266"/>
        <v>390</v>
      </c>
      <c r="FI31" s="551">
        <f t="shared" si="267"/>
        <v>17730</v>
      </c>
      <c r="FJ31" s="550">
        <f t="shared" si="268"/>
        <v>4560</v>
      </c>
      <c r="FK31" s="542">
        <v>4440</v>
      </c>
      <c r="FL31" s="547">
        <v>30</v>
      </c>
      <c r="FM31" s="544">
        <v>90</v>
      </c>
      <c r="FN31" s="548">
        <v>0</v>
      </c>
      <c r="FO31" s="548">
        <v>0</v>
      </c>
      <c r="FP31" s="549">
        <f t="shared" si="269"/>
        <v>90</v>
      </c>
      <c r="FQ31" s="550">
        <f t="shared" si="270"/>
        <v>7650</v>
      </c>
      <c r="FR31" s="542">
        <v>4450</v>
      </c>
      <c r="FS31" s="547">
        <v>2290</v>
      </c>
      <c r="FT31" s="544">
        <v>910</v>
      </c>
      <c r="FU31" s="548">
        <v>310</v>
      </c>
      <c r="FV31" s="548">
        <v>40</v>
      </c>
      <c r="FW31" s="549">
        <f t="shared" si="271"/>
        <v>560</v>
      </c>
      <c r="FX31" s="550">
        <f t="shared" si="272"/>
        <v>5520</v>
      </c>
      <c r="FY31" s="542">
        <v>960</v>
      </c>
      <c r="FZ31" s="547">
        <v>3640</v>
      </c>
      <c r="GA31" s="544">
        <v>920</v>
      </c>
      <c r="GB31" s="548">
        <v>470</v>
      </c>
      <c r="GC31" s="548">
        <v>40</v>
      </c>
      <c r="GD31" s="549">
        <f t="shared" si="273"/>
        <v>410</v>
      </c>
    </row>
    <row r="32" spans="1:186" hidden="1" x14ac:dyDescent="0.25">
      <c r="A32" s="6" t="s">
        <v>130</v>
      </c>
      <c r="B32" s="1" t="s">
        <v>131</v>
      </c>
      <c r="C32" s="1">
        <v>16.3</v>
      </c>
      <c r="D32" s="2">
        <v>145200</v>
      </c>
      <c r="E32" s="320">
        <v>0.11251584022038567</v>
      </c>
      <c r="F32" s="26">
        <f>IF(AND(E32&gt;=$E$3-'Selectie Benchmark Regio'!$D$7*'RMC info'!$E$7,E32&lt;=$E$3+'Selectie Benchmark Regio'!$D$7*'RMC info'!$E$7),1,0)</f>
        <v>0</v>
      </c>
      <c r="G32" s="34">
        <v>0.42955546943769979</v>
      </c>
      <c r="H32" s="26">
        <f>IF(AND(G32&gt;=$G$3-'Selectie Benchmark Regio'!$D$8*'RMC info'!$G$7,G32&lt;=$G$3+'Selectie Benchmark Regio'!$D$8*'RMC info'!$G$7),1,0)</f>
        <v>0</v>
      </c>
      <c r="I32" s="7">
        <v>0.60264564668613574</v>
      </c>
      <c r="J32" s="26">
        <f>IF(AND(I32&gt;=$I$3-'Selectie Benchmark Regio'!$D$9*'RMC info'!$I$7,I32&lt;=$I$3+'Selectie Benchmark Regio'!$D$9*'RMC info'!$I$7),1,0)</f>
        <v>1</v>
      </c>
      <c r="K32" s="8">
        <v>7</v>
      </c>
      <c r="L32" s="26">
        <f>IF(AND(K32&gt;=$K$3-'Selectie Benchmark Regio'!$D$10*'RMC info'!$L$7,K32&lt;=$K$3+'Selectie Benchmark Regio'!$D$10*'RMC info'!$L$7),1,0)</f>
        <v>1</v>
      </c>
      <c r="M32" s="9" t="s">
        <v>343</v>
      </c>
      <c r="N32" s="29">
        <f t="shared" si="223"/>
        <v>0</v>
      </c>
      <c r="O32" s="29">
        <f t="shared" si="224"/>
        <v>0</v>
      </c>
      <c r="P32" s="29">
        <f t="shared" si="225"/>
        <v>0</v>
      </c>
      <c r="Q32" s="29">
        <f t="shared" si="226"/>
        <v>0</v>
      </c>
      <c r="S32" s="81">
        <v>8.11</v>
      </c>
      <c r="T32" s="73">
        <v>-2.6659999999999999</v>
      </c>
      <c r="U32" s="76">
        <v>0.443</v>
      </c>
      <c r="V32" s="76">
        <v>6.5000000000000002E-2</v>
      </c>
      <c r="X32" s="86">
        <v>21411</v>
      </c>
      <c r="Y32" s="86">
        <v>549</v>
      </c>
      <c r="Z32" s="84">
        <f t="shared" si="227"/>
        <v>2.564102564102564E-2</v>
      </c>
      <c r="AA32" s="86">
        <v>5825</v>
      </c>
      <c r="AB32" s="86">
        <v>442</v>
      </c>
      <c r="AC32" s="86">
        <v>171</v>
      </c>
      <c r="AD32" s="86">
        <v>821</v>
      </c>
      <c r="AE32" s="86">
        <v>65</v>
      </c>
      <c r="AF32" s="372">
        <f t="shared" si="228"/>
        <v>0.38011695906432746</v>
      </c>
      <c r="AG32" s="86">
        <v>108</v>
      </c>
      <c r="AH32" s="372">
        <f t="shared" si="229"/>
        <v>0.13154689403166869</v>
      </c>
      <c r="AI32" s="86">
        <f t="shared" si="206"/>
        <v>4833</v>
      </c>
      <c r="AJ32" s="86">
        <f t="shared" si="207"/>
        <v>269</v>
      </c>
      <c r="AK32" s="372">
        <f t="shared" si="230"/>
        <v>5.5659010966273535E-2</v>
      </c>
      <c r="AL32" s="366">
        <f t="shared" si="208"/>
        <v>3.0358227079538553E-3</v>
      </c>
      <c r="AM32" s="366">
        <f t="shared" si="209"/>
        <v>5.0441361916771753E-3</v>
      </c>
      <c r="AN32" s="366">
        <f t="shared" si="210"/>
        <v>1.2563635514455187E-2</v>
      </c>
      <c r="AO32" s="85">
        <f t="shared" si="211"/>
        <v>2.0643594414086218E-2</v>
      </c>
      <c r="AP32" s="86">
        <f t="shared" si="212"/>
        <v>15586</v>
      </c>
      <c r="AQ32" s="86">
        <f t="shared" si="213"/>
        <v>107</v>
      </c>
      <c r="AR32" s="85">
        <f t="shared" si="214"/>
        <v>4.9974312269394239E-3</v>
      </c>
      <c r="AT32" s="642">
        <v>482</v>
      </c>
      <c r="AU32" s="642">
        <v>169</v>
      </c>
      <c r="AV32" s="642">
        <v>111</v>
      </c>
      <c r="AW32" s="642">
        <f t="shared" si="215"/>
        <v>202</v>
      </c>
      <c r="AX32" s="642">
        <v>448</v>
      </c>
      <c r="AY32" s="642">
        <v>151</v>
      </c>
      <c r="AZ32" s="642">
        <v>108</v>
      </c>
      <c r="BA32" s="642">
        <f t="shared" si="216"/>
        <v>189</v>
      </c>
      <c r="BB32" s="642">
        <v>370</v>
      </c>
      <c r="BC32" s="642">
        <v>138</v>
      </c>
      <c r="BD32" s="642">
        <v>74</v>
      </c>
      <c r="BE32" s="642">
        <f t="shared" si="217"/>
        <v>158</v>
      </c>
      <c r="BF32" s="642">
        <v>416</v>
      </c>
      <c r="BG32" s="642">
        <v>157</v>
      </c>
      <c r="BH32" s="642">
        <v>80</v>
      </c>
      <c r="BI32" s="642">
        <f t="shared" si="218"/>
        <v>179</v>
      </c>
      <c r="BJ32" s="642">
        <v>513</v>
      </c>
      <c r="BK32" s="642">
        <v>189</v>
      </c>
      <c r="BL32" s="642">
        <v>120</v>
      </c>
      <c r="BM32" s="642">
        <f t="shared" si="219"/>
        <v>204</v>
      </c>
      <c r="BN32" s="125">
        <f t="shared" si="231"/>
        <v>0.35062240663900412</v>
      </c>
      <c r="BO32" s="124">
        <f t="shared" si="232"/>
        <v>0.23029045643153526</v>
      </c>
      <c r="BP32" s="126">
        <f t="shared" si="233"/>
        <v>0.41908713692946059</v>
      </c>
      <c r="BQ32" s="125">
        <f t="shared" si="234"/>
        <v>0.33705357142857145</v>
      </c>
      <c r="BR32" s="124">
        <f t="shared" si="235"/>
        <v>0.24107142857142858</v>
      </c>
      <c r="BS32" s="126">
        <f t="shared" si="236"/>
        <v>0.421875</v>
      </c>
      <c r="BT32" s="125">
        <f t="shared" si="237"/>
        <v>0.37297297297297299</v>
      </c>
      <c r="BU32" s="124">
        <f t="shared" si="238"/>
        <v>0.2</v>
      </c>
      <c r="BV32" s="126">
        <f t="shared" si="239"/>
        <v>0.42702702702702705</v>
      </c>
      <c r="BW32" s="125">
        <f t="shared" si="240"/>
        <v>0.37740384615384615</v>
      </c>
      <c r="BX32" s="124">
        <f t="shared" si="241"/>
        <v>0.19230769230769232</v>
      </c>
      <c r="BY32" s="126">
        <f t="shared" si="242"/>
        <v>0.43028846153846156</v>
      </c>
      <c r="BZ32" s="125">
        <f t="shared" si="243"/>
        <v>0.36842105263157893</v>
      </c>
      <c r="CA32" s="124">
        <f t="shared" si="244"/>
        <v>0.23391812865497075</v>
      </c>
      <c r="CB32" s="126">
        <f t="shared" si="245"/>
        <v>0.39766081871345027</v>
      </c>
      <c r="CD32" s="105">
        <v>36200</v>
      </c>
      <c r="CE32" s="106">
        <v>16800</v>
      </c>
      <c r="CF32" s="107">
        <v>5000</v>
      </c>
      <c r="CG32" s="107">
        <v>1600</v>
      </c>
      <c r="CH32" s="107">
        <v>100</v>
      </c>
      <c r="CI32" s="107">
        <v>3300</v>
      </c>
      <c r="CJ32" s="109">
        <f t="shared" si="246"/>
        <v>58000</v>
      </c>
      <c r="CK32" s="94">
        <f t="shared" si="247"/>
        <v>0.62413793103448278</v>
      </c>
      <c r="CL32" s="93">
        <f t="shared" si="248"/>
        <v>0.28965517241379313</v>
      </c>
      <c r="CM32" s="95">
        <f t="shared" si="249"/>
        <v>8.6206896551724144E-2</v>
      </c>
      <c r="CN32" s="95">
        <f t="shared" si="250"/>
        <v>2.7586206896551724E-2</v>
      </c>
      <c r="CO32" s="95">
        <f t="shared" si="251"/>
        <v>1.7241379310344827E-3</v>
      </c>
      <c r="CP32" s="95">
        <f t="shared" si="252"/>
        <v>5.6896551724137934E-2</v>
      </c>
      <c r="CR32" s="244">
        <v>20109.91</v>
      </c>
      <c r="CS32" s="245">
        <v>26479</v>
      </c>
      <c r="CT32" s="246">
        <f t="shared" si="253"/>
        <v>0.75946636957589031</v>
      </c>
      <c r="CV32" s="300">
        <v>2.2910498747437943E-2</v>
      </c>
      <c r="CW32" s="300">
        <v>1.8702513150204558E-2</v>
      </c>
      <c r="CX32" s="300">
        <v>1.6336262086626342E-2</v>
      </c>
      <c r="CY32" s="300">
        <v>1.9407381736267545E-2</v>
      </c>
      <c r="CZ32" s="300">
        <v>2.0386583766865456E-2</v>
      </c>
      <c r="DB32" s="328">
        <v>0.20882669537136705</v>
      </c>
      <c r="DC32" s="328">
        <v>0.2</v>
      </c>
      <c r="DE32" s="86">
        <v>21955</v>
      </c>
      <c r="DF32" s="86">
        <v>503</v>
      </c>
      <c r="DG32" s="84">
        <f t="shared" si="254"/>
        <v>2.2910498747437943E-2</v>
      </c>
      <c r="DH32" s="86">
        <v>6270</v>
      </c>
      <c r="DI32" s="86">
        <v>410</v>
      </c>
      <c r="DJ32" s="85">
        <f t="shared" si="255"/>
        <v>1.8674561603279436E-2</v>
      </c>
      <c r="DK32" s="86">
        <v>15596</v>
      </c>
      <c r="DL32" s="86">
        <f t="shared" si="256"/>
        <v>93</v>
      </c>
      <c r="DM32" s="85">
        <f t="shared" si="257"/>
        <v>4.2359371441585058E-3</v>
      </c>
      <c r="DN32" s="362">
        <v>6.2504945027417227E-2</v>
      </c>
      <c r="DO32" s="362">
        <v>4.564730907447466E-2</v>
      </c>
      <c r="DP32" s="362">
        <v>7.1993656580122758E-2</v>
      </c>
      <c r="DR32" s="454">
        <v>0.33333333333333331</v>
      </c>
      <c r="DS32" s="454">
        <v>0.33333333333333331</v>
      </c>
      <c r="DT32" s="454">
        <v>0.33333333333333331</v>
      </c>
      <c r="DU32" s="453">
        <v>3.1713814537612582E-3</v>
      </c>
      <c r="DV32" s="455">
        <v>6.3219930350924186E-2</v>
      </c>
      <c r="DW32" s="455">
        <v>0.16072863648540048</v>
      </c>
      <c r="DX32" s="455">
        <v>0.22528797214036966</v>
      </c>
      <c r="DY32" s="455">
        <v>0.55076346102330564</v>
      </c>
      <c r="DZ32" s="453">
        <v>1.2379642365887207E-2</v>
      </c>
      <c r="EA32" s="453">
        <v>7.6400679117147709E-3</v>
      </c>
      <c r="EB32" s="454">
        <v>0.57375776397515532</v>
      </c>
      <c r="EC32" s="246">
        <v>0.60099573257467998</v>
      </c>
      <c r="ED32" s="246">
        <f t="shared" si="258"/>
        <v>0.39900426742532002</v>
      </c>
      <c r="EE32" s="505">
        <f t="shared" si="222"/>
        <v>0.36893177570093455</v>
      </c>
      <c r="EF32" s="643">
        <v>413</v>
      </c>
      <c r="EG32" s="643">
        <v>136</v>
      </c>
      <c r="EH32" s="643">
        <v>278</v>
      </c>
      <c r="EI32" s="643">
        <v>827</v>
      </c>
      <c r="EJ32" s="519">
        <v>0.40231548480463092</v>
      </c>
      <c r="EK32" s="520">
        <v>0.24772313296903462</v>
      </c>
      <c r="EL32" s="525">
        <f t="shared" si="259"/>
        <v>2.7590272038567492E-2</v>
      </c>
      <c r="EM32" s="551">
        <f t="shared" si="260"/>
        <v>57270</v>
      </c>
      <c r="EN32" s="550">
        <f t="shared" si="261"/>
        <v>10020</v>
      </c>
      <c r="EO32" s="542">
        <v>9810</v>
      </c>
      <c r="EP32" s="547">
        <v>120</v>
      </c>
      <c r="EQ32" s="544">
        <v>90</v>
      </c>
      <c r="ER32" s="548">
        <v>0</v>
      </c>
      <c r="ES32" s="548">
        <v>0</v>
      </c>
      <c r="ET32" s="549">
        <f t="shared" si="262"/>
        <v>90</v>
      </c>
      <c r="EU32" s="550">
        <f t="shared" si="263"/>
        <v>24830</v>
      </c>
      <c r="EV32" s="542">
        <v>18850</v>
      </c>
      <c r="EW32" s="547">
        <v>4220</v>
      </c>
      <c r="EX32" s="544">
        <v>1760</v>
      </c>
      <c r="EY32" s="548">
        <v>660</v>
      </c>
      <c r="EZ32" s="548">
        <v>50</v>
      </c>
      <c r="FA32" s="549">
        <f t="shared" si="264"/>
        <v>1050</v>
      </c>
      <c r="FB32" s="550">
        <f t="shared" si="265"/>
        <v>22420</v>
      </c>
      <c r="FC32" s="542">
        <v>8660</v>
      </c>
      <c r="FD32" s="547">
        <v>11540</v>
      </c>
      <c r="FE32" s="544">
        <v>2220</v>
      </c>
      <c r="FF32" s="548">
        <v>1040</v>
      </c>
      <c r="FG32" s="548">
        <v>60</v>
      </c>
      <c r="FH32" s="549">
        <f t="shared" si="266"/>
        <v>1120</v>
      </c>
      <c r="FI32" s="551">
        <f t="shared" si="267"/>
        <v>57960</v>
      </c>
      <c r="FJ32" s="550">
        <f t="shared" si="268"/>
        <v>9850</v>
      </c>
      <c r="FK32" s="542">
        <v>9610</v>
      </c>
      <c r="FL32" s="547">
        <v>150</v>
      </c>
      <c r="FM32" s="544">
        <v>90</v>
      </c>
      <c r="FN32" s="548">
        <v>0</v>
      </c>
      <c r="FO32" s="548">
        <v>0</v>
      </c>
      <c r="FP32" s="549">
        <f t="shared" si="269"/>
        <v>90</v>
      </c>
      <c r="FQ32" s="550">
        <f t="shared" si="270"/>
        <v>25470</v>
      </c>
      <c r="FR32" s="542">
        <v>18190</v>
      </c>
      <c r="FS32" s="547">
        <v>4930</v>
      </c>
      <c r="FT32" s="544">
        <v>2350</v>
      </c>
      <c r="FU32" s="548">
        <v>630</v>
      </c>
      <c r="FV32" s="548">
        <v>40</v>
      </c>
      <c r="FW32" s="549">
        <f t="shared" si="271"/>
        <v>1680</v>
      </c>
      <c r="FX32" s="550">
        <f t="shared" si="272"/>
        <v>22640</v>
      </c>
      <c r="FY32" s="542">
        <v>8510</v>
      </c>
      <c r="FZ32" s="547">
        <v>11600</v>
      </c>
      <c r="GA32" s="544">
        <v>2530</v>
      </c>
      <c r="GB32" s="548">
        <v>1020</v>
      </c>
      <c r="GC32" s="548">
        <v>60</v>
      </c>
      <c r="GD32" s="549">
        <f t="shared" si="273"/>
        <v>1450</v>
      </c>
    </row>
    <row r="33" spans="1:186" hidden="1" x14ac:dyDescent="0.25">
      <c r="A33" s="6" t="s">
        <v>110</v>
      </c>
      <c r="B33" s="1" t="s">
        <v>111</v>
      </c>
      <c r="C33" s="1">
        <v>78.300000000000011</v>
      </c>
      <c r="D33" s="2">
        <v>593200</v>
      </c>
      <c r="E33" s="320">
        <v>0.13176803776129467</v>
      </c>
      <c r="F33" s="26">
        <f>IF(AND(E33&gt;=$E$3-'Selectie Benchmark Regio'!$D$7*'RMC info'!$E$7,E33&lt;=$E$3+'Selectie Benchmark Regio'!$D$7*'RMC info'!$E$7),1,0)</f>
        <v>0</v>
      </c>
      <c r="G33" s="34">
        <v>0.56130474572538391</v>
      </c>
      <c r="H33" s="26">
        <f>IF(AND(G33&gt;=$G$3-'Selectie Benchmark Regio'!$D$8*'RMC info'!$G$7,G33&lt;=$G$3+'Selectie Benchmark Regio'!$D$8*'RMC info'!$G$7),1,0)</f>
        <v>0</v>
      </c>
      <c r="I33" s="7">
        <v>0.52430615682508697</v>
      </c>
      <c r="J33" s="26">
        <f>IF(AND(I33&gt;=$I$3-'Selectie Benchmark Regio'!$D$9*'RMC info'!$I$7,I33&lt;=$I$3+'Selectie Benchmark Regio'!$D$9*'RMC info'!$I$7),1,0)</f>
        <v>1</v>
      </c>
      <c r="K33" s="8">
        <v>13</v>
      </c>
      <c r="L33" s="26">
        <f>IF(AND(K33&gt;=$K$3-'Selectie Benchmark Regio'!$D$10*'RMC info'!$L$7,K33&lt;=$K$3+'Selectie Benchmark Regio'!$D$10*'RMC info'!$L$7),1,0)</f>
        <v>1</v>
      </c>
      <c r="M33" s="9" t="s">
        <v>391</v>
      </c>
      <c r="N33" s="29">
        <f t="shared" si="223"/>
        <v>0</v>
      </c>
      <c r="O33" s="29">
        <f t="shared" si="224"/>
        <v>0</v>
      </c>
      <c r="P33" s="29">
        <f t="shared" si="225"/>
        <v>0</v>
      </c>
      <c r="Q33" s="29">
        <f t="shared" si="226"/>
        <v>0</v>
      </c>
      <c r="S33" s="81">
        <v>7.8339999999999996</v>
      </c>
      <c r="T33" s="73">
        <v>-2.3340000000000001</v>
      </c>
      <c r="U33" s="76">
        <v>0.53</v>
      </c>
      <c r="V33" s="76">
        <v>8.3000000000000004E-2</v>
      </c>
      <c r="X33" s="86">
        <v>94619</v>
      </c>
      <c r="Y33" s="86">
        <v>2636</v>
      </c>
      <c r="Z33" s="84">
        <f t="shared" si="227"/>
        <v>2.7859098066984431E-2</v>
      </c>
      <c r="AA33" s="86">
        <v>29445</v>
      </c>
      <c r="AB33" s="86">
        <v>2282</v>
      </c>
      <c r="AC33" s="86">
        <v>1273</v>
      </c>
      <c r="AD33" s="86">
        <v>5246</v>
      </c>
      <c r="AE33" s="86">
        <v>311</v>
      </c>
      <c r="AF33" s="372">
        <f t="shared" si="228"/>
        <v>0.24430479183032208</v>
      </c>
      <c r="AG33" s="86">
        <v>706</v>
      </c>
      <c r="AH33" s="372">
        <f t="shared" si="229"/>
        <v>0.13457872664887532</v>
      </c>
      <c r="AI33" s="86">
        <f t="shared" si="206"/>
        <v>22926</v>
      </c>
      <c r="AJ33" s="86">
        <f t="shared" si="207"/>
        <v>1265</v>
      </c>
      <c r="AK33" s="372">
        <f t="shared" si="230"/>
        <v>5.5177527697810348E-2</v>
      </c>
      <c r="AL33" s="366">
        <f t="shared" si="208"/>
        <v>3.2868662742155381E-3</v>
      </c>
      <c r="AM33" s="366">
        <f t="shared" si="209"/>
        <v>7.4615035035246625E-3</v>
      </c>
      <c r="AN33" s="366">
        <f t="shared" si="210"/>
        <v>1.3369407835635548E-2</v>
      </c>
      <c r="AO33" s="85">
        <f t="shared" si="211"/>
        <v>2.4117777613375749E-2</v>
      </c>
      <c r="AP33" s="86">
        <f t="shared" si="212"/>
        <v>65174</v>
      </c>
      <c r="AQ33" s="86">
        <f t="shared" si="213"/>
        <v>354</v>
      </c>
      <c r="AR33" s="85">
        <f t="shared" si="214"/>
        <v>3.7413204536086834E-3</v>
      </c>
      <c r="AT33" s="642">
        <v>2438</v>
      </c>
      <c r="AU33" s="642">
        <v>717</v>
      </c>
      <c r="AV33" s="642">
        <v>677</v>
      </c>
      <c r="AW33" s="642">
        <f t="shared" si="215"/>
        <v>1044</v>
      </c>
      <c r="AX33" s="642">
        <v>2457</v>
      </c>
      <c r="AY33" s="642">
        <v>682</v>
      </c>
      <c r="AZ33" s="642">
        <v>706</v>
      </c>
      <c r="BA33" s="642">
        <f t="shared" si="216"/>
        <v>1069</v>
      </c>
      <c r="BB33" s="642">
        <v>2083</v>
      </c>
      <c r="BC33" s="642">
        <v>638</v>
      </c>
      <c r="BD33" s="642">
        <v>570</v>
      </c>
      <c r="BE33" s="642">
        <f t="shared" si="217"/>
        <v>875</v>
      </c>
      <c r="BF33" s="642">
        <v>2220</v>
      </c>
      <c r="BG33" s="642">
        <v>706</v>
      </c>
      <c r="BH33" s="642">
        <v>492</v>
      </c>
      <c r="BI33" s="642">
        <f t="shared" si="218"/>
        <v>1022</v>
      </c>
      <c r="BJ33" s="642">
        <v>2774</v>
      </c>
      <c r="BK33" s="642">
        <v>861</v>
      </c>
      <c r="BL33" s="642">
        <v>664</v>
      </c>
      <c r="BM33" s="642">
        <f t="shared" si="219"/>
        <v>1249</v>
      </c>
      <c r="BN33" s="125">
        <f t="shared" si="231"/>
        <v>0.29409351927809679</v>
      </c>
      <c r="BO33" s="124">
        <f t="shared" si="232"/>
        <v>0.27768662838392127</v>
      </c>
      <c r="BP33" s="126">
        <f t="shared" si="233"/>
        <v>0.42821985233798193</v>
      </c>
      <c r="BQ33" s="125">
        <f t="shared" si="234"/>
        <v>0.27757427757427755</v>
      </c>
      <c r="BR33" s="124">
        <f t="shared" si="235"/>
        <v>0.28734228734228734</v>
      </c>
      <c r="BS33" s="126">
        <f t="shared" si="236"/>
        <v>0.43508343508343511</v>
      </c>
      <c r="BT33" s="125">
        <f t="shared" si="237"/>
        <v>0.30628900624099858</v>
      </c>
      <c r="BU33" s="124">
        <f t="shared" si="238"/>
        <v>0.27364378300528086</v>
      </c>
      <c r="BV33" s="126">
        <f t="shared" si="239"/>
        <v>0.42006721075372061</v>
      </c>
      <c r="BW33" s="125">
        <f t="shared" si="240"/>
        <v>0.31801801801801804</v>
      </c>
      <c r="BX33" s="124">
        <f t="shared" si="241"/>
        <v>0.22162162162162163</v>
      </c>
      <c r="BY33" s="126">
        <f t="shared" si="242"/>
        <v>0.46036036036036038</v>
      </c>
      <c r="BZ33" s="125">
        <f t="shared" si="243"/>
        <v>0.31038211968276858</v>
      </c>
      <c r="CA33" s="124">
        <f t="shared" si="244"/>
        <v>0.23936553713049746</v>
      </c>
      <c r="CB33" s="126">
        <f t="shared" si="245"/>
        <v>0.45025234318673396</v>
      </c>
      <c r="CD33" s="105">
        <v>118900</v>
      </c>
      <c r="CE33" s="106">
        <v>66800</v>
      </c>
      <c r="CF33" s="107">
        <v>19900</v>
      </c>
      <c r="CG33" s="107">
        <v>5900</v>
      </c>
      <c r="CH33" s="107">
        <v>300</v>
      </c>
      <c r="CI33" s="107">
        <v>13700</v>
      </c>
      <c r="CJ33" s="109">
        <f t="shared" si="246"/>
        <v>205600</v>
      </c>
      <c r="CK33" s="94">
        <f t="shared" si="247"/>
        <v>0.578307392996109</v>
      </c>
      <c r="CL33" s="93">
        <f t="shared" si="248"/>
        <v>0.32490272373540857</v>
      </c>
      <c r="CM33" s="95">
        <f t="shared" si="249"/>
        <v>9.6789883268482493E-2</v>
      </c>
      <c r="CN33" s="95">
        <f t="shared" si="250"/>
        <v>2.8696498054474707E-2</v>
      </c>
      <c r="CO33" s="95">
        <f t="shared" si="251"/>
        <v>1.4591439688715954E-3</v>
      </c>
      <c r="CP33" s="95">
        <f t="shared" si="252"/>
        <v>6.6634241245136186E-2</v>
      </c>
      <c r="CR33" s="244">
        <v>184167.79</v>
      </c>
      <c r="CS33" s="245">
        <v>128962</v>
      </c>
      <c r="CT33" s="246">
        <f t="shared" si="253"/>
        <v>1.4280779609497372</v>
      </c>
      <c r="CV33" s="300">
        <v>2.8881773089721854E-2</v>
      </c>
      <c r="CW33" s="300">
        <v>2.3185620737553394E-2</v>
      </c>
      <c r="CX33" s="300">
        <v>2.166541853885838E-2</v>
      </c>
      <c r="CY33" s="300">
        <v>2.5354467215652283E-2</v>
      </c>
      <c r="CZ33" s="300">
        <v>2.4969274887341252E-2</v>
      </c>
      <c r="DB33" s="328">
        <v>0.17034013605442178</v>
      </c>
      <c r="DC33" s="328">
        <v>0.16420765027322404</v>
      </c>
      <c r="DE33" s="86">
        <v>95562</v>
      </c>
      <c r="DF33" s="86">
        <v>2760</v>
      </c>
      <c r="DG33" s="84">
        <f t="shared" si="254"/>
        <v>2.8881773089721854E-2</v>
      </c>
      <c r="DH33" s="86">
        <v>30865</v>
      </c>
      <c r="DI33" s="86">
        <v>2438</v>
      </c>
      <c r="DJ33" s="85">
        <f t="shared" si="255"/>
        <v>2.5512232895920972E-2</v>
      </c>
      <c r="DK33" s="86">
        <v>64232</v>
      </c>
      <c r="DL33" s="86">
        <f t="shared" si="256"/>
        <v>322</v>
      </c>
      <c r="DM33" s="85">
        <f t="shared" si="257"/>
        <v>3.3695401938008832E-3</v>
      </c>
      <c r="DN33" s="362">
        <v>7.4503742398622633E-2</v>
      </c>
      <c r="DO33" s="362">
        <v>7.0522403378194529E-2</v>
      </c>
      <c r="DP33" s="362">
        <v>7.529837700556917E-2</v>
      </c>
      <c r="DR33" s="454">
        <v>0.2857142857142857</v>
      </c>
      <c r="DS33" s="454">
        <v>0.30357142857142855</v>
      </c>
      <c r="DT33" s="454">
        <v>0.4107142857142857</v>
      </c>
      <c r="DU33" s="453">
        <v>2.0804031879981246E-3</v>
      </c>
      <c r="DV33" s="455">
        <v>9.5680315182214717E-2</v>
      </c>
      <c r="DW33" s="455">
        <v>0.14056563951034193</v>
      </c>
      <c r="DX33" s="455">
        <v>0.28007598142676232</v>
      </c>
      <c r="DY33" s="455">
        <v>0.48367806388068102</v>
      </c>
      <c r="DZ33" s="453">
        <v>9.0632397700371996E-3</v>
      </c>
      <c r="EA33" s="453">
        <v>6.3435676224308547E-3</v>
      </c>
      <c r="EB33" s="454">
        <v>0.65745856353591159</v>
      </c>
      <c r="EC33" s="246">
        <v>0.53952791307605841</v>
      </c>
      <c r="ED33" s="246">
        <f t="shared" si="258"/>
        <v>0.46047208692394159</v>
      </c>
      <c r="EE33" s="505">
        <f t="shared" si="222"/>
        <v>0.42576683649470265</v>
      </c>
      <c r="EF33" s="643">
        <v>2356</v>
      </c>
      <c r="EG33" s="643">
        <v>280</v>
      </c>
      <c r="EH33" s="643">
        <v>755</v>
      </c>
      <c r="EI33" s="643">
        <v>3391</v>
      </c>
      <c r="EJ33" s="519">
        <v>0.24268723882995821</v>
      </c>
      <c r="EK33" s="520">
        <v>0.10622154779969652</v>
      </c>
      <c r="EL33" s="525">
        <f t="shared" si="259"/>
        <v>3.0959406608226568E-2</v>
      </c>
      <c r="EM33" s="551">
        <f t="shared" si="260"/>
        <v>202400</v>
      </c>
      <c r="EN33" s="550">
        <f t="shared" si="261"/>
        <v>42530</v>
      </c>
      <c r="EO33" s="542">
        <v>41880</v>
      </c>
      <c r="EP33" s="547">
        <v>360</v>
      </c>
      <c r="EQ33" s="544">
        <v>290</v>
      </c>
      <c r="ER33" s="548">
        <v>0</v>
      </c>
      <c r="ES33" s="548">
        <v>0</v>
      </c>
      <c r="ET33" s="549">
        <f t="shared" si="262"/>
        <v>290</v>
      </c>
      <c r="EU33" s="550">
        <f t="shared" si="263"/>
        <v>85290</v>
      </c>
      <c r="EV33" s="542">
        <v>58350</v>
      </c>
      <c r="EW33" s="547">
        <v>19400</v>
      </c>
      <c r="EX33" s="544">
        <v>7540</v>
      </c>
      <c r="EY33" s="548">
        <v>2130</v>
      </c>
      <c r="EZ33" s="548">
        <v>220</v>
      </c>
      <c r="FA33" s="549">
        <f t="shared" si="264"/>
        <v>5190</v>
      </c>
      <c r="FB33" s="550">
        <f t="shared" si="265"/>
        <v>74580</v>
      </c>
      <c r="FC33" s="542">
        <v>21140</v>
      </c>
      <c r="FD33" s="547">
        <v>43690</v>
      </c>
      <c r="FE33" s="544">
        <v>9750</v>
      </c>
      <c r="FF33" s="548">
        <v>4410</v>
      </c>
      <c r="FG33" s="548">
        <v>300</v>
      </c>
      <c r="FH33" s="549">
        <f t="shared" si="266"/>
        <v>5040</v>
      </c>
      <c r="FI33" s="551">
        <f t="shared" si="267"/>
        <v>205810</v>
      </c>
      <c r="FJ33" s="550">
        <f t="shared" si="268"/>
        <v>42650</v>
      </c>
      <c r="FK33" s="542">
        <v>41820</v>
      </c>
      <c r="FL33" s="547">
        <v>430</v>
      </c>
      <c r="FM33" s="544">
        <v>400</v>
      </c>
      <c r="FN33" s="548">
        <v>0</v>
      </c>
      <c r="FO33" s="548">
        <v>0</v>
      </c>
      <c r="FP33" s="549">
        <f t="shared" si="269"/>
        <v>400</v>
      </c>
      <c r="FQ33" s="550">
        <f t="shared" si="270"/>
        <v>86570</v>
      </c>
      <c r="FR33" s="542">
        <v>56250</v>
      </c>
      <c r="FS33" s="547">
        <v>21150</v>
      </c>
      <c r="FT33" s="544">
        <v>9170</v>
      </c>
      <c r="FU33" s="548">
        <v>2080</v>
      </c>
      <c r="FV33" s="548">
        <v>230</v>
      </c>
      <c r="FW33" s="549">
        <f t="shared" si="271"/>
        <v>6860</v>
      </c>
      <c r="FX33" s="550">
        <f t="shared" si="272"/>
        <v>76590</v>
      </c>
      <c r="FY33" s="542">
        <v>20970</v>
      </c>
      <c r="FZ33" s="547">
        <v>45090</v>
      </c>
      <c r="GA33" s="544">
        <v>10530</v>
      </c>
      <c r="GB33" s="548">
        <v>3830</v>
      </c>
      <c r="GC33" s="548">
        <v>330</v>
      </c>
      <c r="GD33" s="549">
        <f t="shared" si="273"/>
        <v>6370</v>
      </c>
    </row>
    <row r="34" spans="1:186" hidden="1" x14ac:dyDescent="0.25">
      <c r="A34" s="6" t="s">
        <v>85</v>
      </c>
      <c r="B34" s="1" t="s">
        <v>86</v>
      </c>
      <c r="C34" s="1">
        <v>6.8</v>
      </c>
      <c r="D34" s="2">
        <v>102700</v>
      </c>
      <c r="E34" s="320">
        <v>6.6605647517039929E-2</v>
      </c>
      <c r="F34" s="26">
        <f>IF(AND(E34&gt;=$E$3-'Selectie Benchmark Regio'!$D$7*'RMC info'!$E$7,E34&lt;=$E$3+'Selectie Benchmark Regio'!$D$7*'RMC info'!$E$7),1,0)</f>
        <v>0</v>
      </c>
      <c r="G34" s="34">
        <v>9.1638649049217868E-2</v>
      </c>
      <c r="H34" s="26">
        <f>IF(AND(G34&gt;=$G$3-'Selectie Benchmark Regio'!$D$8*'RMC info'!$G$7,G34&lt;=$G$3+'Selectie Benchmark Regio'!$D$8*'RMC info'!$G$7),1,0)</f>
        <v>1</v>
      </c>
      <c r="I34" s="7">
        <v>0.18068229146946349</v>
      </c>
      <c r="J34" s="26">
        <f>IF(AND(I34&gt;=$I$3-'Selectie Benchmark Regio'!$D$9*'RMC info'!$I$7,I34&lt;=$I$3+'Selectie Benchmark Regio'!$D$9*'RMC info'!$I$7),1,0)</f>
        <v>1</v>
      </c>
      <c r="K34" s="8">
        <v>8</v>
      </c>
      <c r="L34" s="26">
        <f>IF(AND(K34&gt;=$K$3-'Selectie Benchmark Regio'!$D$10*'RMC info'!$L$7,K34&lt;=$K$3+'Selectie Benchmark Regio'!$D$10*'RMC info'!$L$7),1,0)</f>
        <v>1</v>
      </c>
      <c r="M34" s="9" t="s">
        <v>148</v>
      </c>
      <c r="N34" s="29">
        <f t="shared" si="223"/>
        <v>0</v>
      </c>
      <c r="O34" s="29">
        <f t="shared" si="224"/>
        <v>0</v>
      </c>
      <c r="P34" s="29">
        <f t="shared" si="225"/>
        <v>0</v>
      </c>
      <c r="Q34" s="29">
        <f t="shared" si="226"/>
        <v>0</v>
      </c>
      <c r="S34" s="81">
        <v>7.7949999999999999</v>
      </c>
      <c r="T34" s="73">
        <v>-7.1619999999999999</v>
      </c>
      <c r="U34" s="76">
        <v>0.54200000000000004</v>
      </c>
      <c r="V34" s="76">
        <v>7.0000000000000007E-2</v>
      </c>
      <c r="X34" s="86">
        <v>19821</v>
      </c>
      <c r="Y34" s="86">
        <v>395</v>
      </c>
      <c r="Z34" s="84">
        <f t="shared" si="227"/>
        <v>1.9928358811361686E-2</v>
      </c>
      <c r="AA34" s="86">
        <v>6242</v>
      </c>
      <c r="AB34" s="86">
        <v>328</v>
      </c>
      <c r="AC34" s="86">
        <v>110</v>
      </c>
      <c r="AD34" s="86">
        <v>1076</v>
      </c>
      <c r="AE34" s="86">
        <v>19</v>
      </c>
      <c r="AF34" s="372">
        <f t="shared" si="228"/>
        <v>0.17272727272727273</v>
      </c>
      <c r="AG34" s="86">
        <v>106</v>
      </c>
      <c r="AH34" s="372">
        <f t="shared" si="229"/>
        <v>9.8513011152416355E-2</v>
      </c>
      <c r="AI34" s="86">
        <f t="shared" si="206"/>
        <v>5056</v>
      </c>
      <c r="AJ34" s="86">
        <f t="shared" si="207"/>
        <v>203</v>
      </c>
      <c r="AK34" s="372">
        <f t="shared" si="230"/>
        <v>4.0150316455696201E-2</v>
      </c>
      <c r="AL34" s="366">
        <f t="shared" si="208"/>
        <v>9.5857928459714445E-4</v>
      </c>
      <c r="AM34" s="366">
        <f t="shared" si="209"/>
        <v>5.3478633772261744E-3</v>
      </c>
      <c r="AN34" s="366">
        <f t="shared" si="210"/>
        <v>1.024166288280107E-2</v>
      </c>
      <c r="AO34" s="85">
        <f t="shared" si="211"/>
        <v>1.6548105544624388E-2</v>
      </c>
      <c r="AP34" s="86">
        <f t="shared" si="212"/>
        <v>13579</v>
      </c>
      <c r="AQ34" s="86">
        <f t="shared" si="213"/>
        <v>67</v>
      </c>
      <c r="AR34" s="85">
        <f t="shared" si="214"/>
        <v>3.3802532667372986E-3</v>
      </c>
      <c r="AT34" s="642">
        <v>299</v>
      </c>
      <c r="AU34" s="642">
        <v>131</v>
      </c>
      <c r="AV34" s="642">
        <v>62</v>
      </c>
      <c r="AW34" s="642">
        <f t="shared" si="215"/>
        <v>106</v>
      </c>
      <c r="AX34" s="642">
        <v>328</v>
      </c>
      <c r="AY34" s="642">
        <v>136</v>
      </c>
      <c r="AZ34" s="642">
        <v>78</v>
      </c>
      <c r="BA34" s="642">
        <f t="shared" si="216"/>
        <v>114</v>
      </c>
      <c r="BB34" s="642">
        <v>298</v>
      </c>
      <c r="BC34" s="642">
        <v>129</v>
      </c>
      <c r="BD34" s="642">
        <v>61</v>
      </c>
      <c r="BE34" s="642">
        <f t="shared" si="217"/>
        <v>108</v>
      </c>
      <c r="BF34" s="642">
        <v>294</v>
      </c>
      <c r="BG34" s="642">
        <v>115</v>
      </c>
      <c r="BH34" s="642">
        <v>58</v>
      </c>
      <c r="BI34" s="642">
        <f t="shared" si="218"/>
        <v>121</v>
      </c>
      <c r="BJ34" s="642">
        <v>378</v>
      </c>
      <c r="BK34" s="642">
        <v>165</v>
      </c>
      <c r="BL34" s="642">
        <v>80</v>
      </c>
      <c r="BM34" s="642">
        <f t="shared" si="219"/>
        <v>133</v>
      </c>
      <c r="BN34" s="125">
        <f t="shared" si="231"/>
        <v>0.43812709030100333</v>
      </c>
      <c r="BO34" s="124">
        <f t="shared" si="232"/>
        <v>0.20735785953177258</v>
      </c>
      <c r="BP34" s="126">
        <f t="shared" si="233"/>
        <v>0.35451505016722407</v>
      </c>
      <c r="BQ34" s="125">
        <f t="shared" si="234"/>
        <v>0.41463414634146339</v>
      </c>
      <c r="BR34" s="124">
        <f t="shared" si="235"/>
        <v>0.23780487804878048</v>
      </c>
      <c r="BS34" s="126">
        <f t="shared" si="236"/>
        <v>0.34756097560975607</v>
      </c>
      <c r="BT34" s="125">
        <f t="shared" si="237"/>
        <v>0.43288590604026844</v>
      </c>
      <c r="BU34" s="124">
        <f t="shared" si="238"/>
        <v>0.20469798657718122</v>
      </c>
      <c r="BV34" s="126">
        <f t="shared" si="239"/>
        <v>0.36241610738255031</v>
      </c>
      <c r="BW34" s="125">
        <f t="shared" si="240"/>
        <v>0.391156462585034</v>
      </c>
      <c r="BX34" s="124">
        <f t="shared" si="241"/>
        <v>0.19727891156462585</v>
      </c>
      <c r="BY34" s="126">
        <f t="shared" si="242"/>
        <v>0.41156462585034015</v>
      </c>
      <c r="BZ34" s="125">
        <f t="shared" si="243"/>
        <v>0.43650793650793651</v>
      </c>
      <c r="CA34" s="124">
        <f t="shared" si="244"/>
        <v>0.21164021164021163</v>
      </c>
      <c r="CB34" s="126">
        <f t="shared" si="245"/>
        <v>0.35185185185185186</v>
      </c>
      <c r="CD34" s="105">
        <v>19900</v>
      </c>
      <c r="CE34" s="106">
        <v>14100</v>
      </c>
      <c r="CF34" s="107">
        <v>2400</v>
      </c>
      <c r="CG34" s="107">
        <v>900</v>
      </c>
      <c r="CH34" s="107">
        <v>0</v>
      </c>
      <c r="CI34" s="107">
        <v>1500</v>
      </c>
      <c r="CJ34" s="109">
        <f t="shared" si="246"/>
        <v>36400</v>
      </c>
      <c r="CK34" s="94">
        <f t="shared" si="247"/>
        <v>0.54670329670329665</v>
      </c>
      <c r="CL34" s="93">
        <f t="shared" si="248"/>
        <v>0.38736263736263737</v>
      </c>
      <c r="CM34" s="95">
        <f t="shared" si="249"/>
        <v>6.5934065934065936E-2</v>
      </c>
      <c r="CN34" s="95">
        <f t="shared" si="250"/>
        <v>2.4725274725274724E-2</v>
      </c>
      <c r="CO34" s="95">
        <f t="shared" si="251"/>
        <v>0</v>
      </c>
      <c r="CP34" s="95">
        <f t="shared" si="252"/>
        <v>4.1208791208791208E-2</v>
      </c>
      <c r="CR34" s="244">
        <v>18080.18</v>
      </c>
      <c r="CS34" s="245">
        <v>24281</v>
      </c>
      <c r="CT34" s="246">
        <f t="shared" si="253"/>
        <v>0.7446225443762613</v>
      </c>
      <c r="CV34" s="300">
        <v>1.8285489579237122E-2</v>
      </c>
      <c r="CW34" s="300">
        <v>1.4248328002326258E-2</v>
      </c>
      <c r="CX34" s="300">
        <v>1.4099834397918145E-2</v>
      </c>
      <c r="CY34" s="300">
        <v>1.5179563124768604E-2</v>
      </c>
      <c r="CZ34" s="300">
        <v>1.3590909090909091E-2</v>
      </c>
      <c r="DB34" s="328">
        <v>0.15111111111111111</v>
      </c>
      <c r="DC34" s="328">
        <v>0.15397350993377484</v>
      </c>
      <c r="DE34" s="86">
        <v>20344</v>
      </c>
      <c r="DF34" s="86">
        <v>372</v>
      </c>
      <c r="DG34" s="84">
        <f t="shared" si="254"/>
        <v>1.8285489579237122E-2</v>
      </c>
      <c r="DH34" s="86">
        <v>6557</v>
      </c>
      <c r="DI34" s="86">
        <v>323</v>
      </c>
      <c r="DJ34" s="85">
        <f t="shared" si="255"/>
        <v>1.5876917027133307E-2</v>
      </c>
      <c r="DK34" s="86">
        <v>13722</v>
      </c>
      <c r="DL34" s="86">
        <f t="shared" si="256"/>
        <v>49</v>
      </c>
      <c r="DM34" s="85">
        <f t="shared" si="257"/>
        <v>2.4085725521038144E-3</v>
      </c>
      <c r="DN34" s="362">
        <v>6.7386138991161457E-2</v>
      </c>
      <c r="DO34" s="362">
        <v>6.5302676197955864E-2</v>
      </c>
      <c r="DP34" s="362">
        <v>6.137355513747348E-2</v>
      </c>
      <c r="DR34" s="454">
        <v>0.22222222222222221</v>
      </c>
      <c r="DS34" s="454">
        <v>0.44444444444444442</v>
      </c>
      <c r="DT34" s="454">
        <v>0.33333333333333331</v>
      </c>
      <c r="DU34" s="453">
        <v>2.4421778480103432E-3</v>
      </c>
      <c r="DV34" s="455">
        <v>6.2162162162162166E-2</v>
      </c>
      <c r="DW34" s="455">
        <v>0.14324324324324325</v>
      </c>
      <c r="DX34" s="455">
        <v>0.28513513513513511</v>
      </c>
      <c r="DY34" s="455">
        <v>0.50945945945945947</v>
      </c>
      <c r="DZ34" s="453">
        <v>5.7673822492790771E-3</v>
      </c>
      <c r="EA34" s="453">
        <v>6.1278085789320102E-3</v>
      </c>
      <c r="EB34" s="454">
        <v>0.57787481804949059</v>
      </c>
      <c r="EC34" s="246">
        <v>0.61392949269131558</v>
      </c>
      <c r="ED34" s="246">
        <f t="shared" si="258"/>
        <v>0.38607050730868442</v>
      </c>
      <c r="EE34" s="505">
        <f t="shared" si="222"/>
        <v>0.35697281817621734</v>
      </c>
      <c r="EF34" s="643">
        <v>132</v>
      </c>
      <c r="EG34" s="643">
        <v>263</v>
      </c>
      <c r="EH34" s="643">
        <v>26</v>
      </c>
      <c r="EI34" s="643">
        <v>421</v>
      </c>
      <c r="EJ34" s="519">
        <v>0.16455696202531647</v>
      </c>
      <c r="EK34" s="520">
        <v>0.66582278481012658</v>
      </c>
      <c r="EL34" s="525">
        <f t="shared" si="259"/>
        <v>1.9555988315481988E-2</v>
      </c>
      <c r="EM34" s="551">
        <f t="shared" si="260"/>
        <v>35820</v>
      </c>
      <c r="EN34" s="550">
        <f t="shared" si="261"/>
        <v>9270</v>
      </c>
      <c r="EO34" s="542">
        <v>9120</v>
      </c>
      <c r="EP34" s="547">
        <v>90</v>
      </c>
      <c r="EQ34" s="544">
        <v>60</v>
      </c>
      <c r="ER34" s="548">
        <v>0</v>
      </c>
      <c r="ES34" s="548">
        <v>0</v>
      </c>
      <c r="ET34" s="549">
        <f t="shared" si="262"/>
        <v>60</v>
      </c>
      <c r="EU34" s="550">
        <f t="shared" si="263"/>
        <v>15650</v>
      </c>
      <c r="EV34" s="542">
        <v>9440</v>
      </c>
      <c r="EW34" s="547">
        <v>5260</v>
      </c>
      <c r="EX34" s="544">
        <v>950</v>
      </c>
      <c r="EY34" s="548">
        <v>320</v>
      </c>
      <c r="EZ34" s="548">
        <v>30</v>
      </c>
      <c r="FA34" s="549">
        <f t="shared" si="264"/>
        <v>600</v>
      </c>
      <c r="FB34" s="550">
        <f t="shared" si="265"/>
        <v>10900</v>
      </c>
      <c r="FC34" s="542">
        <v>1700</v>
      </c>
      <c r="FD34" s="547">
        <v>8150</v>
      </c>
      <c r="FE34" s="544">
        <v>1050</v>
      </c>
      <c r="FF34" s="548">
        <v>480</v>
      </c>
      <c r="FG34" s="548">
        <v>30</v>
      </c>
      <c r="FH34" s="549">
        <f t="shared" si="266"/>
        <v>540</v>
      </c>
      <c r="FI34" s="551">
        <f t="shared" si="267"/>
        <v>36270</v>
      </c>
      <c r="FJ34" s="550">
        <f t="shared" si="268"/>
        <v>9250</v>
      </c>
      <c r="FK34" s="542">
        <v>9000</v>
      </c>
      <c r="FL34" s="547">
        <v>160</v>
      </c>
      <c r="FM34" s="544">
        <v>90</v>
      </c>
      <c r="FN34" s="548">
        <v>0</v>
      </c>
      <c r="FO34" s="548">
        <v>0</v>
      </c>
      <c r="FP34" s="549">
        <f t="shared" si="269"/>
        <v>90</v>
      </c>
      <c r="FQ34" s="550">
        <f t="shared" si="270"/>
        <v>15760</v>
      </c>
      <c r="FR34" s="542">
        <v>9060</v>
      </c>
      <c r="FS34" s="547">
        <v>5550</v>
      </c>
      <c r="FT34" s="544">
        <v>1150</v>
      </c>
      <c r="FU34" s="548">
        <v>320</v>
      </c>
      <c r="FV34" s="548">
        <v>30</v>
      </c>
      <c r="FW34" s="549">
        <f t="shared" si="271"/>
        <v>800</v>
      </c>
      <c r="FX34" s="550">
        <f t="shared" si="272"/>
        <v>11260</v>
      </c>
      <c r="FY34" s="542">
        <v>1710</v>
      </c>
      <c r="FZ34" s="547">
        <v>8440</v>
      </c>
      <c r="GA34" s="544">
        <v>1110</v>
      </c>
      <c r="GB34" s="548">
        <v>450</v>
      </c>
      <c r="GC34" s="548">
        <v>30</v>
      </c>
      <c r="GD34" s="549">
        <f t="shared" si="273"/>
        <v>630</v>
      </c>
    </row>
    <row r="35" spans="1:186" hidden="1" x14ac:dyDescent="0.25">
      <c r="A35" s="6" t="s">
        <v>80</v>
      </c>
      <c r="B35" s="1" t="s">
        <v>81</v>
      </c>
      <c r="C35" s="1">
        <v>17.599999999999998</v>
      </c>
      <c r="D35" s="2">
        <v>195700</v>
      </c>
      <c r="E35" s="320">
        <v>8.9703628002043956E-2</v>
      </c>
      <c r="F35" s="26">
        <f>IF(AND(E35&gt;=$E$3-'Selectie Benchmark Regio'!$D$7*'RMC info'!$E$7,E35&lt;=$E$3+'Selectie Benchmark Regio'!$D$7*'RMC info'!$E$7),1,0)</f>
        <v>0</v>
      </c>
      <c r="G35" s="34">
        <v>8.9218589526016343E-2</v>
      </c>
      <c r="H35" s="26">
        <f>IF(AND(G35&gt;=$G$3-'Selectie Benchmark Regio'!$D$8*'RMC info'!$G$7,G35&lt;=$G$3+'Selectie Benchmark Regio'!$D$8*'RMC info'!$G$7),1,0)</f>
        <v>1</v>
      </c>
      <c r="I35" s="7">
        <v>0.37184591661171246</v>
      </c>
      <c r="J35" s="26">
        <f>IF(AND(I35&gt;=$I$3-'Selectie Benchmark Regio'!$D$9*'RMC info'!$I$7,I35&lt;=$I$3+'Selectie Benchmark Regio'!$D$9*'RMC info'!$I$7),1,0)</f>
        <v>1</v>
      </c>
      <c r="K35" s="8">
        <v>8</v>
      </c>
      <c r="L35" s="26">
        <f>IF(AND(K35&gt;=$K$3-'Selectie Benchmark Regio'!$D$10*'RMC info'!$L$7,K35&lt;=$K$3+'Selectie Benchmark Regio'!$D$10*'RMC info'!$L$7),1,0)</f>
        <v>1</v>
      </c>
      <c r="M35" s="9" t="s">
        <v>171</v>
      </c>
      <c r="N35" s="29">
        <f t="shared" si="223"/>
        <v>0</v>
      </c>
      <c r="O35" s="29">
        <f t="shared" si="224"/>
        <v>0</v>
      </c>
      <c r="P35" s="29">
        <f t="shared" si="225"/>
        <v>0</v>
      </c>
      <c r="Q35" s="29">
        <f t="shared" si="226"/>
        <v>0</v>
      </c>
      <c r="S35" s="81">
        <v>7.92</v>
      </c>
      <c r="T35" s="73">
        <v>-6.0209999999999999</v>
      </c>
      <c r="U35" s="76">
        <v>0.502</v>
      </c>
      <c r="V35" s="76">
        <v>9.2999999999999999E-2</v>
      </c>
      <c r="X35" s="86">
        <v>33917</v>
      </c>
      <c r="Y35" s="86">
        <v>733</v>
      </c>
      <c r="Z35" s="84">
        <f t="shared" si="227"/>
        <v>2.1611581212961053E-2</v>
      </c>
      <c r="AA35" s="86">
        <v>10456</v>
      </c>
      <c r="AB35" s="86">
        <v>596</v>
      </c>
      <c r="AC35" s="86">
        <v>288</v>
      </c>
      <c r="AD35" s="86">
        <v>1763</v>
      </c>
      <c r="AE35" s="86">
        <v>54</v>
      </c>
      <c r="AF35" s="372">
        <f t="shared" si="228"/>
        <v>0.1875</v>
      </c>
      <c r="AG35" s="86">
        <v>185</v>
      </c>
      <c r="AH35" s="372">
        <f t="shared" si="229"/>
        <v>0.10493477027793534</v>
      </c>
      <c r="AI35" s="86">
        <f t="shared" si="206"/>
        <v>8405</v>
      </c>
      <c r="AJ35" s="86">
        <f t="shared" si="207"/>
        <v>357</v>
      </c>
      <c r="AK35" s="372">
        <f t="shared" si="230"/>
        <v>4.247471743010113E-2</v>
      </c>
      <c r="AL35" s="366">
        <f t="shared" si="208"/>
        <v>1.5921219447474718E-3</v>
      </c>
      <c r="AM35" s="366">
        <f t="shared" si="209"/>
        <v>5.4544918477459677E-3</v>
      </c>
      <c r="AN35" s="366">
        <f t="shared" si="210"/>
        <v>1.0525695079163842E-2</v>
      </c>
      <c r="AO35" s="85">
        <f t="shared" si="211"/>
        <v>1.7572308871657279E-2</v>
      </c>
      <c r="AP35" s="86">
        <f t="shared" si="212"/>
        <v>23461</v>
      </c>
      <c r="AQ35" s="86">
        <f t="shared" si="213"/>
        <v>137</v>
      </c>
      <c r="AR35" s="85">
        <f t="shared" si="214"/>
        <v>4.0392723413037708E-3</v>
      </c>
      <c r="AT35" s="642">
        <v>711</v>
      </c>
      <c r="AU35" s="642">
        <v>255</v>
      </c>
      <c r="AV35" s="642">
        <v>184</v>
      </c>
      <c r="AW35" s="642">
        <f t="shared" si="215"/>
        <v>272</v>
      </c>
      <c r="AX35" s="642">
        <v>802</v>
      </c>
      <c r="AY35" s="642">
        <v>246</v>
      </c>
      <c r="AZ35" s="642">
        <v>233</v>
      </c>
      <c r="BA35" s="642">
        <f t="shared" si="216"/>
        <v>323</v>
      </c>
      <c r="BB35" s="642">
        <v>669</v>
      </c>
      <c r="BC35" s="642">
        <v>252</v>
      </c>
      <c r="BD35" s="642">
        <v>146</v>
      </c>
      <c r="BE35" s="642">
        <f t="shared" si="217"/>
        <v>271</v>
      </c>
      <c r="BF35" s="642">
        <v>695</v>
      </c>
      <c r="BG35" s="642">
        <v>256</v>
      </c>
      <c r="BH35" s="642">
        <v>151</v>
      </c>
      <c r="BI35" s="642">
        <f t="shared" si="218"/>
        <v>288</v>
      </c>
      <c r="BJ35" s="642">
        <v>822</v>
      </c>
      <c r="BK35" s="642">
        <v>326</v>
      </c>
      <c r="BL35" s="642">
        <v>170</v>
      </c>
      <c r="BM35" s="642">
        <f t="shared" si="219"/>
        <v>326</v>
      </c>
      <c r="BN35" s="125">
        <f t="shared" si="231"/>
        <v>0.35864978902953587</v>
      </c>
      <c r="BO35" s="124">
        <f t="shared" si="232"/>
        <v>0.2587904360056259</v>
      </c>
      <c r="BP35" s="126">
        <f t="shared" si="233"/>
        <v>0.38255977496483823</v>
      </c>
      <c r="BQ35" s="125">
        <f t="shared" si="234"/>
        <v>0.30673316708229426</v>
      </c>
      <c r="BR35" s="124">
        <f t="shared" si="235"/>
        <v>0.29052369077306733</v>
      </c>
      <c r="BS35" s="126">
        <f t="shared" si="236"/>
        <v>0.40274314214463841</v>
      </c>
      <c r="BT35" s="125">
        <f t="shared" si="237"/>
        <v>0.37668161434977576</v>
      </c>
      <c r="BU35" s="124">
        <f t="shared" si="238"/>
        <v>0.21823617339312407</v>
      </c>
      <c r="BV35" s="126">
        <f t="shared" si="239"/>
        <v>0.40508221225710017</v>
      </c>
      <c r="BW35" s="125">
        <f t="shared" si="240"/>
        <v>0.3683453237410072</v>
      </c>
      <c r="BX35" s="124">
        <f t="shared" si="241"/>
        <v>0.21726618705035972</v>
      </c>
      <c r="BY35" s="126">
        <f t="shared" si="242"/>
        <v>0.41438848920863308</v>
      </c>
      <c r="BZ35" s="125">
        <f t="shared" si="243"/>
        <v>0.39659367396593675</v>
      </c>
      <c r="CA35" s="124">
        <f t="shared" si="244"/>
        <v>0.20681265206812652</v>
      </c>
      <c r="CB35" s="126">
        <f t="shared" si="245"/>
        <v>0.39659367396593675</v>
      </c>
      <c r="CD35" s="105">
        <v>35900</v>
      </c>
      <c r="CE35" s="106">
        <v>20400</v>
      </c>
      <c r="CF35" s="107">
        <v>4900</v>
      </c>
      <c r="CG35" s="107">
        <v>2100</v>
      </c>
      <c r="CH35" s="107">
        <v>100</v>
      </c>
      <c r="CI35" s="107">
        <v>2700</v>
      </c>
      <c r="CJ35" s="109">
        <f t="shared" si="246"/>
        <v>61200</v>
      </c>
      <c r="CK35" s="94">
        <f t="shared" si="247"/>
        <v>0.58660130718954251</v>
      </c>
      <c r="CL35" s="93">
        <f t="shared" si="248"/>
        <v>0.33333333333333331</v>
      </c>
      <c r="CM35" s="95">
        <f t="shared" si="249"/>
        <v>8.0065359477124176E-2</v>
      </c>
      <c r="CN35" s="95">
        <f t="shared" si="250"/>
        <v>3.4313725490196081E-2</v>
      </c>
      <c r="CO35" s="95">
        <f t="shared" si="251"/>
        <v>1.6339869281045752E-3</v>
      </c>
      <c r="CP35" s="95">
        <f t="shared" si="252"/>
        <v>4.4117647058823532E-2</v>
      </c>
      <c r="CR35" s="244">
        <v>30201.480000000003</v>
      </c>
      <c r="CS35" s="245">
        <v>39959</v>
      </c>
      <c r="CT35" s="246">
        <f t="shared" si="253"/>
        <v>0.7558117069996747</v>
      </c>
      <c r="CV35" s="300">
        <v>2.3463108861924206E-2</v>
      </c>
      <c r="CW35" s="300">
        <v>1.9656645077353849E-2</v>
      </c>
      <c r="CX35" s="300">
        <v>1.8561163055239575E-2</v>
      </c>
      <c r="CY35" s="300">
        <v>2.1895219634715662E-2</v>
      </c>
      <c r="CZ35" s="300">
        <v>1.9260463226330758E-2</v>
      </c>
      <c r="DB35" s="328">
        <v>0.18083670715249664</v>
      </c>
      <c r="DC35" s="328">
        <v>0.18686131386861313</v>
      </c>
      <c r="DE35" s="86">
        <v>34778</v>
      </c>
      <c r="DF35" s="86">
        <v>816</v>
      </c>
      <c r="DG35" s="84">
        <f t="shared" si="254"/>
        <v>2.3463108861924206E-2</v>
      </c>
      <c r="DH35" s="86">
        <v>11018</v>
      </c>
      <c r="DI35" s="86">
        <v>678</v>
      </c>
      <c r="DJ35" s="85">
        <f t="shared" si="255"/>
        <v>1.9495083098510554E-2</v>
      </c>
      <c r="DK35" s="86">
        <v>23545</v>
      </c>
      <c r="DL35" s="86">
        <f t="shared" si="256"/>
        <v>138</v>
      </c>
      <c r="DM35" s="85">
        <f t="shared" si="257"/>
        <v>3.9680257634136526E-3</v>
      </c>
      <c r="DN35" s="362">
        <v>7.1297249823123049E-2</v>
      </c>
      <c r="DO35" s="362">
        <v>6.3921970805945E-2</v>
      </c>
      <c r="DP35" s="362">
        <v>6.6965875055518653E-2</v>
      </c>
      <c r="DR35" s="454">
        <v>0.125</v>
      </c>
      <c r="DS35" s="454">
        <v>0.4375</v>
      </c>
      <c r="DT35" s="454">
        <v>0.4375</v>
      </c>
      <c r="DU35" s="453">
        <v>3.0816640986132513E-3</v>
      </c>
      <c r="DV35" s="455">
        <v>5.9006211180124224E-2</v>
      </c>
      <c r="DW35" s="455">
        <v>0.14927536231884059</v>
      </c>
      <c r="DX35" s="455">
        <v>0.28260869565217389</v>
      </c>
      <c r="DY35" s="455">
        <v>0.50910973084886124</v>
      </c>
      <c r="DZ35" s="453">
        <v>6.9762806458042656E-3</v>
      </c>
      <c r="EA35" s="453">
        <v>5.0497322111706195E-3</v>
      </c>
      <c r="EB35" s="454">
        <v>0.60704960835509136</v>
      </c>
      <c r="EC35" s="246">
        <v>0.58987701040681173</v>
      </c>
      <c r="ED35" s="246">
        <f t="shared" si="258"/>
        <v>0.41012298959318827</v>
      </c>
      <c r="EE35" s="505">
        <f t="shared" si="222"/>
        <v>0.37921249259498313</v>
      </c>
      <c r="EF35" s="643">
        <v>490</v>
      </c>
      <c r="EG35" s="643">
        <v>243</v>
      </c>
      <c r="EH35" s="643">
        <v>139</v>
      </c>
      <c r="EI35" s="643">
        <v>872</v>
      </c>
      <c r="EJ35" s="519">
        <v>0.22098569157392686</v>
      </c>
      <c r="EK35" s="520">
        <v>0.33151432469304232</v>
      </c>
      <c r="EL35" s="525">
        <f t="shared" si="259"/>
        <v>2.3598134900357691E-2</v>
      </c>
      <c r="EM35" s="551">
        <f t="shared" si="260"/>
        <v>60830</v>
      </c>
      <c r="EN35" s="550">
        <f t="shared" si="261"/>
        <v>15920</v>
      </c>
      <c r="EO35" s="542">
        <v>15630</v>
      </c>
      <c r="EP35" s="547">
        <v>160</v>
      </c>
      <c r="EQ35" s="544">
        <v>130</v>
      </c>
      <c r="ER35" s="548">
        <v>0</v>
      </c>
      <c r="ES35" s="548">
        <v>0</v>
      </c>
      <c r="ET35" s="549">
        <f t="shared" si="262"/>
        <v>130</v>
      </c>
      <c r="EU35" s="550">
        <f t="shared" si="263"/>
        <v>26140</v>
      </c>
      <c r="EV35" s="542">
        <v>17050</v>
      </c>
      <c r="EW35" s="547">
        <v>6890</v>
      </c>
      <c r="EX35" s="544">
        <v>2200</v>
      </c>
      <c r="EY35" s="548">
        <v>980</v>
      </c>
      <c r="EZ35" s="548">
        <v>70</v>
      </c>
      <c r="FA35" s="549">
        <f t="shared" si="264"/>
        <v>1150</v>
      </c>
      <c r="FB35" s="550">
        <f t="shared" si="265"/>
        <v>18770</v>
      </c>
      <c r="FC35" s="542">
        <v>4130</v>
      </c>
      <c r="FD35" s="547">
        <v>12300</v>
      </c>
      <c r="FE35" s="544">
        <v>2340</v>
      </c>
      <c r="FF35" s="548">
        <v>1320</v>
      </c>
      <c r="FG35" s="548">
        <v>50</v>
      </c>
      <c r="FH35" s="549">
        <f t="shared" si="266"/>
        <v>970</v>
      </c>
      <c r="FI35" s="551">
        <f t="shared" si="267"/>
        <v>61390</v>
      </c>
      <c r="FJ35" s="550">
        <f t="shared" si="268"/>
        <v>15790</v>
      </c>
      <c r="FK35" s="542">
        <v>15440</v>
      </c>
      <c r="FL35" s="547">
        <v>230</v>
      </c>
      <c r="FM35" s="544">
        <v>120</v>
      </c>
      <c r="FN35" s="548">
        <v>0</v>
      </c>
      <c r="FO35" s="548">
        <v>0</v>
      </c>
      <c r="FP35" s="549">
        <f t="shared" si="269"/>
        <v>120</v>
      </c>
      <c r="FQ35" s="550">
        <f t="shared" si="270"/>
        <v>26260</v>
      </c>
      <c r="FR35" s="542">
        <v>16190</v>
      </c>
      <c r="FS35" s="547">
        <v>7550</v>
      </c>
      <c r="FT35" s="544">
        <v>2520</v>
      </c>
      <c r="FU35" s="548">
        <v>950</v>
      </c>
      <c r="FV35" s="548">
        <v>80</v>
      </c>
      <c r="FW35" s="549">
        <f t="shared" si="271"/>
        <v>1490</v>
      </c>
      <c r="FX35" s="550">
        <f t="shared" si="272"/>
        <v>19340</v>
      </c>
      <c r="FY35" s="542">
        <v>4190</v>
      </c>
      <c r="FZ35" s="547">
        <v>12690</v>
      </c>
      <c r="GA35" s="544">
        <v>2460</v>
      </c>
      <c r="GB35" s="548">
        <v>1210</v>
      </c>
      <c r="GC35" s="548">
        <v>70</v>
      </c>
      <c r="GD35" s="549">
        <f t="shared" si="273"/>
        <v>1180</v>
      </c>
    </row>
    <row r="36" spans="1:186" hidden="1" x14ac:dyDescent="0.25">
      <c r="A36" s="6" t="s">
        <v>82</v>
      </c>
      <c r="B36" s="1" t="s">
        <v>83</v>
      </c>
      <c r="C36" s="1">
        <v>27.4</v>
      </c>
      <c r="D36" s="2">
        <v>266800</v>
      </c>
      <c r="E36" s="320">
        <v>0.10216566716641681</v>
      </c>
      <c r="F36" s="26">
        <f>IF(AND(E36&gt;=$E$3-'Selectie Benchmark Regio'!$D$7*'RMC info'!$E$7,E36&lt;=$E$3+'Selectie Benchmark Regio'!$D$7*'RMC info'!$E$7),1,0)</f>
        <v>0</v>
      </c>
      <c r="G36" s="34">
        <v>0.1455187262433647</v>
      </c>
      <c r="H36" s="26">
        <f>IF(AND(G36&gt;=$G$3-'Selectie Benchmark Regio'!$D$8*'RMC info'!$G$7,G36&lt;=$G$3+'Selectie Benchmark Regio'!$D$8*'RMC info'!$G$7),1,0)</f>
        <v>1</v>
      </c>
      <c r="I36" s="7">
        <v>0.28477120924427096</v>
      </c>
      <c r="J36" s="26">
        <f>IF(AND(I36&gt;=$I$3-'Selectie Benchmark Regio'!$D$9*'RMC info'!$I$7,I36&lt;=$I$3+'Selectie Benchmark Regio'!$D$9*'RMC info'!$I$7),1,0)</f>
        <v>1</v>
      </c>
      <c r="K36" s="8">
        <v>14</v>
      </c>
      <c r="L36" s="26">
        <f>IF(AND(K36&gt;=$K$3-'Selectie Benchmark Regio'!$D$10*'RMC info'!$L$7,K36&lt;=$K$3+'Selectie Benchmark Regio'!$D$10*'RMC info'!$L$7),1,0)</f>
        <v>1</v>
      </c>
      <c r="M36" s="9" t="s">
        <v>239</v>
      </c>
      <c r="N36" s="29">
        <f t="shared" si="223"/>
        <v>0</v>
      </c>
      <c r="O36" s="29">
        <f t="shared" si="224"/>
        <v>0</v>
      </c>
      <c r="P36" s="29">
        <f t="shared" si="225"/>
        <v>0</v>
      </c>
      <c r="Q36" s="29">
        <f t="shared" si="226"/>
        <v>0</v>
      </c>
      <c r="S36" s="81">
        <v>7.6950000000000003</v>
      </c>
      <c r="T36" s="73">
        <v>-17.706</v>
      </c>
      <c r="U36" s="76">
        <v>0.56299999999999994</v>
      </c>
      <c r="V36" s="76">
        <v>0.09</v>
      </c>
      <c r="X36" s="86">
        <v>50714</v>
      </c>
      <c r="Y36" s="86">
        <v>1077</v>
      </c>
      <c r="Z36" s="84">
        <f t="shared" si="227"/>
        <v>2.1236739361911897E-2</v>
      </c>
      <c r="AA36" s="86">
        <v>17520</v>
      </c>
      <c r="AB36" s="86">
        <v>963</v>
      </c>
      <c r="AC36" s="86">
        <v>481</v>
      </c>
      <c r="AD36" s="86">
        <v>2513</v>
      </c>
      <c r="AE36" s="86">
        <v>129</v>
      </c>
      <c r="AF36" s="372">
        <f t="shared" si="228"/>
        <v>0.26819126819126821</v>
      </c>
      <c r="AG36" s="86">
        <v>291</v>
      </c>
      <c r="AH36" s="372">
        <f t="shared" si="229"/>
        <v>0.11579785117389574</v>
      </c>
      <c r="AI36" s="86">
        <f t="shared" si="206"/>
        <v>14526</v>
      </c>
      <c r="AJ36" s="86">
        <f t="shared" si="207"/>
        <v>543</v>
      </c>
      <c r="AK36" s="372">
        <f t="shared" si="230"/>
        <v>3.7381247418422137E-2</v>
      </c>
      <c r="AL36" s="366">
        <f t="shared" si="208"/>
        <v>2.5436763024017039E-3</v>
      </c>
      <c r="AM36" s="366">
        <f t="shared" si="209"/>
        <v>5.7380604961154713E-3</v>
      </c>
      <c r="AN36" s="366">
        <f t="shared" si="210"/>
        <v>1.0707102575225776E-2</v>
      </c>
      <c r="AO36" s="85">
        <f t="shared" si="211"/>
        <v>1.898883937374295E-2</v>
      </c>
      <c r="AP36" s="86">
        <f t="shared" si="212"/>
        <v>33194</v>
      </c>
      <c r="AQ36" s="86">
        <f t="shared" si="213"/>
        <v>114</v>
      </c>
      <c r="AR36" s="85">
        <f t="shared" si="214"/>
        <v>2.2478999881689475E-3</v>
      </c>
      <c r="AT36" s="642">
        <v>875</v>
      </c>
      <c r="AU36" s="642">
        <v>280</v>
      </c>
      <c r="AV36" s="642">
        <v>198</v>
      </c>
      <c r="AW36" s="642">
        <f t="shared" si="215"/>
        <v>397</v>
      </c>
      <c r="AX36" s="642">
        <v>899</v>
      </c>
      <c r="AY36" s="642">
        <v>265</v>
      </c>
      <c r="AZ36" s="642">
        <v>223</v>
      </c>
      <c r="BA36" s="642">
        <f t="shared" si="216"/>
        <v>411</v>
      </c>
      <c r="BB36" s="642">
        <v>823</v>
      </c>
      <c r="BC36" s="642">
        <v>276</v>
      </c>
      <c r="BD36" s="642">
        <v>200</v>
      </c>
      <c r="BE36" s="642">
        <f t="shared" si="217"/>
        <v>347</v>
      </c>
      <c r="BF36" s="642">
        <v>816</v>
      </c>
      <c r="BG36" s="642">
        <v>335</v>
      </c>
      <c r="BH36" s="642">
        <v>179</v>
      </c>
      <c r="BI36" s="642">
        <f t="shared" si="218"/>
        <v>302</v>
      </c>
      <c r="BJ36" s="642">
        <v>1059</v>
      </c>
      <c r="BK36" s="642">
        <v>412</v>
      </c>
      <c r="BL36" s="642">
        <v>245</v>
      </c>
      <c r="BM36" s="642">
        <f t="shared" si="219"/>
        <v>402</v>
      </c>
      <c r="BN36" s="125">
        <f t="shared" si="231"/>
        <v>0.32</v>
      </c>
      <c r="BO36" s="124">
        <f t="shared" si="232"/>
        <v>0.22628571428571428</v>
      </c>
      <c r="BP36" s="126">
        <f t="shared" si="233"/>
        <v>0.45371428571428574</v>
      </c>
      <c r="BQ36" s="125">
        <f t="shared" si="234"/>
        <v>0.29477196885428253</v>
      </c>
      <c r="BR36" s="124">
        <f t="shared" si="235"/>
        <v>0.24805339265850945</v>
      </c>
      <c r="BS36" s="126">
        <f t="shared" si="236"/>
        <v>0.45717463848720802</v>
      </c>
      <c r="BT36" s="125">
        <f t="shared" si="237"/>
        <v>0.3353584447144593</v>
      </c>
      <c r="BU36" s="124">
        <f t="shared" si="238"/>
        <v>0.24301336573511542</v>
      </c>
      <c r="BV36" s="126">
        <f t="shared" si="239"/>
        <v>0.42162818955042525</v>
      </c>
      <c r="BW36" s="125">
        <f t="shared" si="240"/>
        <v>0.41053921568627449</v>
      </c>
      <c r="BX36" s="124">
        <f t="shared" si="241"/>
        <v>0.21936274509803921</v>
      </c>
      <c r="BY36" s="126">
        <f t="shared" si="242"/>
        <v>0.37009803921568629</v>
      </c>
      <c r="BZ36" s="125">
        <f t="shared" si="243"/>
        <v>0.3890462700661001</v>
      </c>
      <c r="CA36" s="124">
        <f t="shared" si="244"/>
        <v>0.23135033050047216</v>
      </c>
      <c r="CB36" s="126">
        <f t="shared" si="245"/>
        <v>0.37960339943342775</v>
      </c>
      <c r="CD36" s="105">
        <v>62900</v>
      </c>
      <c r="CE36" s="106">
        <v>31100</v>
      </c>
      <c r="CF36" s="107">
        <v>7500</v>
      </c>
      <c r="CG36" s="107">
        <v>3000</v>
      </c>
      <c r="CH36" s="107">
        <v>100</v>
      </c>
      <c r="CI36" s="107">
        <v>4400</v>
      </c>
      <c r="CJ36" s="109">
        <f t="shared" si="246"/>
        <v>101500</v>
      </c>
      <c r="CK36" s="94">
        <f t="shared" si="247"/>
        <v>0.6197044334975369</v>
      </c>
      <c r="CL36" s="93">
        <f t="shared" si="248"/>
        <v>0.30640394088669953</v>
      </c>
      <c r="CM36" s="95">
        <f t="shared" si="249"/>
        <v>7.3891625615763554E-2</v>
      </c>
      <c r="CN36" s="95">
        <f t="shared" si="250"/>
        <v>2.9556650246305417E-2</v>
      </c>
      <c r="CO36" s="95">
        <f t="shared" si="251"/>
        <v>9.8522167487684722E-4</v>
      </c>
      <c r="CP36" s="95">
        <f t="shared" si="252"/>
        <v>4.3349753694581279E-2</v>
      </c>
      <c r="CR36" s="244">
        <v>46455.41</v>
      </c>
      <c r="CS36" s="245">
        <v>57781</v>
      </c>
      <c r="CT36" s="246">
        <f t="shared" si="253"/>
        <v>0.80399110434225785</v>
      </c>
      <c r="CV36" s="300">
        <v>2.0406982351239271E-2</v>
      </c>
      <c r="CW36" s="300">
        <v>1.54399243140965E-2</v>
      </c>
      <c r="CX36" s="300">
        <v>1.5231996446484425E-2</v>
      </c>
      <c r="CY36" s="300">
        <v>1.6420091324200914E-2</v>
      </c>
      <c r="CZ36" s="300">
        <v>1.5823070941608348E-2</v>
      </c>
      <c r="DB36" s="328">
        <v>0.12035010940919037</v>
      </c>
      <c r="DC36" s="328">
        <v>0.11906976744186047</v>
      </c>
      <c r="DE36" s="86">
        <v>51845</v>
      </c>
      <c r="DF36" s="86">
        <v>1058</v>
      </c>
      <c r="DG36" s="84">
        <f t="shared" si="254"/>
        <v>2.0406982351239271E-2</v>
      </c>
      <c r="DH36" s="86">
        <v>18160</v>
      </c>
      <c r="DI36" s="86">
        <v>933</v>
      </c>
      <c r="DJ36" s="85">
        <f t="shared" si="255"/>
        <v>1.79959494647507E-2</v>
      </c>
      <c r="DK36" s="86">
        <v>33428</v>
      </c>
      <c r="DL36" s="86">
        <f t="shared" si="256"/>
        <v>125</v>
      </c>
      <c r="DM36" s="85">
        <f t="shared" si="257"/>
        <v>2.4110328864885718E-3</v>
      </c>
      <c r="DN36" s="362">
        <v>5.616940134116085E-2</v>
      </c>
      <c r="DO36" s="362">
        <v>5.3416958573774209E-2</v>
      </c>
      <c r="DP36" s="362">
        <v>5.1378706296083834E-2</v>
      </c>
      <c r="DR36" s="454">
        <v>0.40740740740740738</v>
      </c>
      <c r="DS36" s="454">
        <v>0.14814814814814814</v>
      </c>
      <c r="DT36" s="454">
        <v>0.44444444444444442</v>
      </c>
      <c r="DU36" s="453">
        <v>1.3209246472530771E-3</v>
      </c>
      <c r="DV36" s="455">
        <v>8.2160689968225148E-2</v>
      </c>
      <c r="DW36" s="455">
        <v>0.16371614465123316</v>
      </c>
      <c r="DX36" s="455">
        <v>0.28098048116205177</v>
      </c>
      <c r="DY36" s="455">
        <v>0.47314268421848993</v>
      </c>
      <c r="DZ36" s="453">
        <v>4.6757721176325824E-3</v>
      </c>
      <c r="EA36" s="453">
        <v>3.5543571516117173E-3</v>
      </c>
      <c r="EB36" s="454">
        <v>0.67677682209144407</v>
      </c>
      <c r="EC36" s="246">
        <v>0.54061867591789536</v>
      </c>
      <c r="ED36" s="246">
        <f t="shared" si="258"/>
        <v>0.45938132408210464</v>
      </c>
      <c r="EE36" s="505">
        <f t="shared" si="222"/>
        <v>0.42475828319098935</v>
      </c>
      <c r="EF36" s="643">
        <v>917</v>
      </c>
      <c r="EG36" s="643">
        <v>160</v>
      </c>
      <c r="EH36" s="643">
        <v>66</v>
      </c>
      <c r="EI36" s="643">
        <v>1143</v>
      </c>
      <c r="EJ36" s="519">
        <v>6.7141403865717195E-2</v>
      </c>
      <c r="EK36" s="520">
        <v>0.14856081708449398</v>
      </c>
      <c r="EL36" s="525">
        <f t="shared" si="259"/>
        <v>2.5778991754122942E-2</v>
      </c>
      <c r="EM36" s="551">
        <f t="shared" si="260"/>
        <v>99910</v>
      </c>
      <c r="EN36" s="550">
        <f t="shared" si="261"/>
        <v>23490</v>
      </c>
      <c r="EO36" s="542">
        <v>23170</v>
      </c>
      <c r="EP36" s="547">
        <v>160</v>
      </c>
      <c r="EQ36" s="544">
        <v>160</v>
      </c>
      <c r="ER36" s="548">
        <v>0</v>
      </c>
      <c r="ES36" s="548">
        <v>0</v>
      </c>
      <c r="ET36" s="549">
        <f t="shared" si="262"/>
        <v>160</v>
      </c>
      <c r="EU36" s="550">
        <f t="shared" si="263"/>
        <v>44870</v>
      </c>
      <c r="EV36" s="542">
        <v>32250</v>
      </c>
      <c r="EW36" s="547">
        <v>9520</v>
      </c>
      <c r="EX36" s="544">
        <v>3100</v>
      </c>
      <c r="EY36" s="548">
        <v>1170</v>
      </c>
      <c r="EZ36" s="548">
        <v>80</v>
      </c>
      <c r="FA36" s="549">
        <f t="shared" si="264"/>
        <v>1850</v>
      </c>
      <c r="FB36" s="550">
        <f t="shared" si="265"/>
        <v>31550</v>
      </c>
      <c r="FC36" s="542">
        <v>8920</v>
      </c>
      <c r="FD36" s="547">
        <v>19240</v>
      </c>
      <c r="FE36" s="544">
        <v>3390</v>
      </c>
      <c r="FF36" s="548">
        <v>1900</v>
      </c>
      <c r="FG36" s="548">
        <v>100</v>
      </c>
      <c r="FH36" s="549">
        <f t="shared" si="266"/>
        <v>1390</v>
      </c>
      <c r="FI36" s="551">
        <f t="shared" si="267"/>
        <v>101480</v>
      </c>
      <c r="FJ36" s="550">
        <f t="shared" si="268"/>
        <v>23260</v>
      </c>
      <c r="FK36" s="542">
        <v>22910</v>
      </c>
      <c r="FL36" s="547">
        <v>200</v>
      </c>
      <c r="FM36" s="544">
        <v>150</v>
      </c>
      <c r="FN36" s="548">
        <v>0</v>
      </c>
      <c r="FO36" s="548">
        <v>0</v>
      </c>
      <c r="FP36" s="549">
        <f t="shared" si="269"/>
        <v>150</v>
      </c>
      <c r="FQ36" s="550">
        <f t="shared" si="270"/>
        <v>45310</v>
      </c>
      <c r="FR36" s="542">
        <v>31080</v>
      </c>
      <c r="FS36" s="547">
        <v>10590</v>
      </c>
      <c r="FT36" s="544">
        <v>3640</v>
      </c>
      <c r="FU36" s="548">
        <v>1160</v>
      </c>
      <c r="FV36" s="548">
        <v>100</v>
      </c>
      <c r="FW36" s="549">
        <f t="shared" si="271"/>
        <v>2380</v>
      </c>
      <c r="FX36" s="550">
        <f t="shared" si="272"/>
        <v>32910</v>
      </c>
      <c r="FY36" s="542">
        <v>8980</v>
      </c>
      <c r="FZ36" s="547">
        <v>20250</v>
      </c>
      <c r="GA36" s="544">
        <v>3680</v>
      </c>
      <c r="GB36" s="548">
        <v>1750</v>
      </c>
      <c r="GC36" s="548">
        <v>110</v>
      </c>
      <c r="GD36" s="549">
        <f t="shared" si="273"/>
        <v>1820</v>
      </c>
    </row>
    <row r="37" spans="1:186" hidden="1" x14ac:dyDescent="0.25">
      <c r="A37" s="6" t="s">
        <v>92</v>
      </c>
      <c r="B37" s="1" t="s">
        <v>93</v>
      </c>
      <c r="C37" s="1">
        <v>33.699999999999996</v>
      </c>
      <c r="D37" s="2">
        <v>413500</v>
      </c>
      <c r="E37" s="320">
        <v>8.1216928657799267E-2</v>
      </c>
      <c r="F37" s="26">
        <f>IF(AND(E37&gt;=$E$3-'Selectie Benchmark Regio'!$D$7*'RMC info'!$E$7,E37&lt;=$E$3+'Selectie Benchmark Regio'!$D$7*'RMC info'!$E$7),1,0)</f>
        <v>0</v>
      </c>
      <c r="G37" s="34">
        <v>0.41240339849999302</v>
      </c>
      <c r="H37" s="26">
        <f>IF(AND(G37&gt;=$G$3-'Selectie Benchmark Regio'!$D$8*'RMC info'!$G$7,G37&lt;=$G$3+'Selectie Benchmark Regio'!$D$8*'RMC info'!$G$7),1,0)</f>
        <v>0</v>
      </c>
      <c r="I37" s="7">
        <v>0.41058504424422276</v>
      </c>
      <c r="J37" s="26">
        <f>IF(AND(I37&gt;=$I$3-'Selectie Benchmark Regio'!$D$9*'RMC info'!$I$7,I37&lt;=$I$3+'Selectie Benchmark Regio'!$D$9*'RMC info'!$I$7),1,0)</f>
        <v>1</v>
      </c>
      <c r="K37" s="8">
        <v>16</v>
      </c>
      <c r="L37" s="26">
        <f>IF(AND(K37&gt;=$K$3-'Selectie Benchmark Regio'!$D$10*'RMC info'!$L$7,K37&lt;=$K$3+'Selectie Benchmark Regio'!$D$10*'RMC info'!$L$7),1,0)</f>
        <v>1</v>
      </c>
      <c r="M37" s="9" t="s">
        <v>429</v>
      </c>
      <c r="N37" s="29">
        <f t="shared" si="223"/>
        <v>0</v>
      </c>
      <c r="O37" s="29">
        <f t="shared" si="224"/>
        <v>0</v>
      </c>
      <c r="P37" s="29">
        <f t="shared" si="225"/>
        <v>0</v>
      </c>
      <c r="Q37" s="29">
        <f t="shared" si="226"/>
        <v>0</v>
      </c>
      <c r="S37" s="81">
        <v>8.5449999999999999</v>
      </c>
      <c r="T37" s="73">
        <v>10.278</v>
      </c>
      <c r="U37" s="76">
        <v>0.39</v>
      </c>
      <c r="V37" s="76">
        <v>5.5E-2</v>
      </c>
      <c r="X37" s="86">
        <v>70841</v>
      </c>
      <c r="Y37" s="86">
        <v>1414</v>
      </c>
      <c r="Z37" s="84">
        <f t="shared" si="227"/>
        <v>1.9960192543865839E-2</v>
      </c>
      <c r="AA37" s="86">
        <v>16978</v>
      </c>
      <c r="AB37" s="86">
        <v>1088</v>
      </c>
      <c r="AC37" s="86">
        <v>384</v>
      </c>
      <c r="AD37" s="86">
        <v>2866</v>
      </c>
      <c r="AE37" s="86">
        <v>109</v>
      </c>
      <c r="AF37" s="372">
        <f t="shared" si="228"/>
        <v>0.28385416666666669</v>
      </c>
      <c r="AG37" s="86">
        <v>317</v>
      </c>
      <c r="AH37" s="372">
        <f t="shared" si="229"/>
        <v>0.11060711793440335</v>
      </c>
      <c r="AI37" s="86">
        <f t="shared" si="206"/>
        <v>13728</v>
      </c>
      <c r="AJ37" s="86">
        <f t="shared" si="207"/>
        <v>662</v>
      </c>
      <c r="AK37" s="372">
        <f t="shared" si="230"/>
        <v>4.822261072261072E-2</v>
      </c>
      <c r="AL37" s="366">
        <f t="shared" si="208"/>
        <v>1.5386569924196441E-3</v>
      </c>
      <c r="AM37" s="366">
        <f t="shared" si="209"/>
        <v>4.4748097852938271E-3</v>
      </c>
      <c r="AN37" s="366">
        <f t="shared" si="210"/>
        <v>9.3448709080899486E-3</v>
      </c>
      <c r="AO37" s="85">
        <f t="shared" si="211"/>
        <v>1.5358337685803419E-2</v>
      </c>
      <c r="AP37" s="86">
        <f t="shared" si="212"/>
        <v>53863</v>
      </c>
      <c r="AQ37" s="86">
        <f t="shared" si="213"/>
        <v>326</v>
      </c>
      <c r="AR37" s="85">
        <f t="shared" si="214"/>
        <v>4.6018548580624213E-3</v>
      </c>
      <c r="AT37" s="642">
        <v>1212</v>
      </c>
      <c r="AU37" s="642">
        <v>414</v>
      </c>
      <c r="AV37" s="642">
        <v>304</v>
      </c>
      <c r="AW37" s="642">
        <f t="shared" si="215"/>
        <v>494</v>
      </c>
      <c r="AX37" s="642">
        <v>1367</v>
      </c>
      <c r="AY37" s="642">
        <v>418</v>
      </c>
      <c r="AZ37" s="642">
        <v>369</v>
      </c>
      <c r="BA37" s="642">
        <f t="shared" si="216"/>
        <v>580</v>
      </c>
      <c r="BB37" s="642">
        <v>1082</v>
      </c>
      <c r="BC37" s="642">
        <v>381</v>
      </c>
      <c r="BD37" s="642">
        <v>288</v>
      </c>
      <c r="BE37" s="642">
        <f t="shared" si="217"/>
        <v>413</v>
      </c>
      <c r="BF37" s="642">
        <v>1183</v>
      </c>
      <c r="BG37" s="642">
        <v>399</v>
      </c>
      <c r="BH37" s="642">
        <v>258</v>
      </c>
      <c r="BI37" s="642">
        <f t="shared" si="218"/>
        <v>526</v>
      </c>
      <c r="BJ37" s="642">
        <v>1462</v>
      </c>
      <c r="BK37" s="642">
        <v>520</v>
      </c>
      <c r="BL37" s="642">
        <v>320</v>
      </c>
      <c r="BM37" s="642">
        <f t="shared" si="219"/>
        <v>622</v>
      </c>
      <c r="BN37" s="125">
        <f t="shared" si="231"/>
        <v>0.34158415841584161</v>
      </c>
      <c r="BO37" s="124">
        <f t="shared" si="232"/>
        <v>0.25082508250825081</v>
      </c>
      <c r="BP37" s="126">
        <f t="shared" si="233"/>
        <v>0.40759075907590758</v>
      </c>
      <c r="BQ37" s="125">
        <f t="shared" si="234"/>
        <v>0.3057790782735918</v>
      </c>
      <c r="BR37" s="124">
        <f t="shared" si="235"/>
        <v>0.26993416239941476</v>
      </c>
      <c r="BS37" s="126">
        <f t="shared" si="236"/>
        <v>0.42428675932699339</v>
      </c>
      <c r="BT37" s="125">
        <f t="shared" si="237"/>
        <v>0.35212569316081332</v>
      </c>
      <c r="BU37" s="124">
        <f t="shared" si="238"/>
        <v>0.26617375231053603</v>
      </c>
      <c r="BV37" s="126">
        <f t="shared" si="239"/>
        <v>0.38170055452865065</v>
      </c>
      <c r="BW37" s="125">
        <f t="shared" si="240"/>
        <v>0.33727810650887574</v>
      </c>
      <c r="BX37" s="124">
        <f t="shared" si="241"/>
        <v>0.21808960270498731</v>
      </c>
      <c r="BY37" s="126">
        <f t="shared" si="242"/>
        <v>0.44463229078613692</v>
      </c>
      <c r="BZ37" s="125">
        <f t="shared" si="243"/>
        <v>0.35567715458276333</v>
      </c>
      <c r="CA37" s="124">
        <f t="shared" si="244"/>
        <v>0.2188782489740082</v>
      </c>
      <c r="CB37" s="126">
        <f t="shared" si="245"/>
        <v>0.42544459644322846</v>
      </c>
      <c r="CD37" s="105">
        <v>94900</v>
      </c>
      <c r="CE37" s="106">
        <v>47500</v>
      </c>
      <c r="CF37" s="107">
        <v>12200</v>
      </c>
      <c r="CG37" s="107">
        <v>3300</v>
      </c>
      <c r="CH37" s="107">
        <v>100</v>
      </c>
      <c r="CI37" s="107">
        <v>8800</v>
      </c>
      <c r="CJ37" s="109">
        <f t="shared" si="246"/>
        <v>154600</v>
      </c>
      <c r="CK37" s="94">
        <f t="shared" si="247"/>
        <v>0.61384217335058211</v>
      </c>
      <c r="CL37" s="93">
        <f t="shared" si="248"/>
        <v>0.30724450194049158</v>
      </c>
      <c r="CM37" s="95">
        <f t="shared" si="249"/>
        <v>7.8913324708926258E-2</v>
      </c>
      <c r="CN37" s="95">
        <f t="shared" si="250"/>
        <v>2.1345407503234153E-2</v>
      </c>
      <c r="CO37" s="95">
        <f t="shared" si="251"/>
        <v>6.4683053040103498E-4</v>
      </c>
      <c r="CP37" s="95">
        <f t="shared" si="252"/>
        <v>5.6921086675291076E-2</v>
      </c>
      <c r="CR37" s="244">
        <v>67983.210000000006</v>
      </c>
      <c r="CS37" s="245">
        <v>97159</v>
      </c>
      <c r="CT37" s="246">
        <f t="shared" si="253"/>
        <v>0.69971088627919187</v>
      </c>
      <c r="CV37" s="300">
        <v>2.0105273445680857E-2</v>
      </c>
      <c r="CW37" s="300">
        <v>1.6401624911614236E-2</v>
      </c>
      <c r="CX37" s="300">
        <v>1.4832890083075152E-2</v>
      </c>
      <c r="CY37" s="300">
        <v>1.8685329214450718E-2</v>
      </c>
      <c r="CZ37" s="300">
        <v>1.6718394372025658E-2</v>
      </c>
      <c r="DB37" s="328">
        <v>0.23967684021543986</v>
      </c>
      <c r="DC37" s="328">
        <v>0.24689083371718101</v>
      </c>
      <c r="DE37" s="86">
        <v>71623</v>
      </c>
      <c r="DF37" s="86">
        <v>1440</v>
      </c>
      <c r="DG37" s="84">
        <f t="shared" si="254"/>
        <v>2.0105273445680857E-2</v>
      </c>
      <c r="DH37" s="86">
        <v>17882</v>
      </c>
      <c r="DI37" s="86">
        <v>1184</v>
      </c>
      <c r="DJ37" s="85">
        <f t="shared" si="255"/>
        <v>1.6531002610893148E-2</v>
      </c>
      <c r="DK37" s="86">
        <v>53400</v>
      </c>
      <c r="DL37" s="86">
        <f t="shared" si="256"/>
        <v>256</v>
      </c>
      <c r="DM37" s="85">
        <f t="shared" si="257"/>
        <v>3.5742708347877078E-3</v>
      </c>
      <c r="DN37" s="362">
        <v>6.4873044372172534E-2</v>
      </c>
      <c r="DO37" s="362">
        <v>5.9058159447437086E-2</v>
      </c>
      <c r="DP37" s="362">
        <v>6.5176822266374793E-2</v>
      </c>
      <c r="DR37" s="454">
        <v>0.27586206896551724</v>
      </c>
      <c r="DS37" s="454">
        <v>0.34482758620689657</v>
      </c>
      <c r="DT37" s="454">
        <v>0.37931034482758619</v>
      </c>
      <c r="DU37" s="453">
        <v>2.488369576977172E-3</v>
      </c>
      <c r="DV37" s="455">
        <v>5.5264219443323923E-2</v>
      </c>
      <c r="DW37" s="455">
        <v>0.1027632109721662</v>
      </c>
      <c r="DX37" s="455">
        <v>0.23618394513916902</v>
      </c>
      <c r="DY37" s="455">
        <v>0.60578862444534087</v>
      </c>
      <c r="DZ37" s="453">
        <v>9.5831890081976671E-3</v>
      </c>
      <c r="EA37" s="453">
        <v>7.0706480453456436E-3</v>
      </c>
      <c r="EB37" s="454">
        <v>0.47603485838779958</v>
      </c>
      <c r="EC37" s="246">
        <v>0.61329305135951662</v>
      </c>
      <c r="ED37" s="246">
        <f t="shared" si="258"/>
        <v>0.38670694864048338</v>
      </c>
      <c r="EE37" s="505">
        <f t="shared" si="222"/>
        <v>0.35756129165843142</v>
      </c>
      <c r="EF37" s="643">
        <v>1030</v>
      </c>
      <c r="EG37" s="643">
        <v>384</v>
      </c>
      <c r="EH37" s="643">
        <v>459</v>
      </c>
      <c r="EI37" s="643">
        <v>1873</v>
      </c>
      <c r="EJ37" s="519">
        <v>0.30826057756883818</v>
      </c>
      <c r="EK37" s="520">
        <v>0.27157001414427157</v>
      </c>
      <c r="EL37" s="525">
        <f t="shared" si="259"/>
        <v>2.2112962515114871E-2</v>
      </c>
      <c r="EM37" s="551">
        <f t="shared" si="260"/>
        <v>152060</v>
      </c>
      <c r="EN37" s="550">
        <f t="shared" si="261"/>
        <v>33200</v>
      </c>
      <c r="EO37" s="542">
        <v>32490</v>
      </c>
      <c r="EP37" s="547">
        <v>410</v>
      </c>
      <c r="EQ37" s="544">
        <v>300</v>
      </c>
      <c r="ER37" s="548">
        <v>0</v>
      </c>
      <c r="ES37" s="548">
        <v>0</v>
      </c>
      <c r="ET37" s="549">
        <f t="shared" si="262"/>
        <v>300</v>
      </c>
      <c r="EU37" s="550">
        <f t="shared" si="263"/>
        <v>63360</v>
      </c>
      <c r="EV37" s="542">
        <v>45740</v>
      </c>
      <c r="EW37" s="547">
        <v>13130</v>
      </c>
      <c r="EX37" s="544">
        <v>4490</v>
      </c>
      <c r="EY37" s="548">
        <v>1270</v>
      </c>
      <c r="EZ37" s="548">
        <v>110</v>
      </c>
      <c r="FA37" s="549">
        <f t="shared" si="264"/>
        <v>3110</v>
      </c>
      <c r="FB37" s="550">
        <f t="shared" si="265"/>
        <v>55500</v>
      </c>
      <c r="FC37" s="542">
        <v>18290</v>
      </c>
      <c r="FD37" s="547">
        <v>31850</v>
      </c>
      <c r="FE37" s="544">
        <v>5360</v>
      </c>
      <c r="FF37" s="548">
        <v>2230</v>
      </c>
      <c r="FG37" s="548">
        <v>150</v>
      </c>
      <c r="FH37" s="549">
        <f t="shared" si="266"/>
        <v>2980</v>
      </c>
      <c r="FI37" s="551">
        <f t="shared" si="267"/>
        <v>154580</v>
      </c>
      <c r="FJ37" s="550">
        <f t="shared" si="268"/>
        <v>33260</v>
      </c>
      <c r="FK37" s="542">
        <v>32360</v>
      </c>
      <c r="FL37" s="547">
        <v>510</v>
      </c>
      <c r="FM37" s="544">
        <v>390</v>
      </c>
      <c r="FN37" s="548">
        <v>10</v>
      </c>
      <c r="FO37" s="548">
        <v>0</v>
      </c>
      <c r="FP37" s="549">
        <f t="shared" si="269"/>
        <v>380</v>
      </c>
      <c r="FQ37" s="550">
        <f t="shared" si="270"/>
        <v>64420</v>
      </c>
      <c r="FR37" s="542">
        <v>44480</v>
      </c>
      <c r="FS37" s="547">
        <v>14410</v>
      </c>
      <c r="FT37" s="544">
        <v>5530</v>
      </c>
      <c r="FU37" s="548">
        <v>1280</v>
      </c>
      <c r="FV37" s="548">
        <v>90</v>
      </c>
      <c r="FW37" s="549">
        <f t="shared" si="271"/>
        <v>4160</v>
      </c>
      <c r="FX37" s="550">
        <f t="shared" si="272"/>
        <v>56900</v>
      </c>
      <c r="FY37" s="542">
        <v>18030</v>
      </c>
      <c r="FZ37" s="547">
        <v>32650</v>
      </c>
      <c r="GA37" s="544">
        <v>6220</v>
      </c>
      <c r="GB37" s="548">
        <v>2000</v>
      </c>
      <c r="GC37" s="548">
        <v>120</v>
      </c>
      <c r="GD37" s="549">
        <f t="shared" si="273"/>
        <v>4100</v>
      </c>
    </row>
    <row r="38" spans="1:186" hidden="1" x14ac:dyDescent="0.25">
      <c r="A38" s="6" t="s">
        <v>115</v>
      </c>
      <c r="B38" s="1" t="s">
        <v>116</v>
      </c>
      <c r="C38" s="1">
        <v>5.2</v>
      </c>
      <c r="D38" s="2">
        <v>52800</v>
      </c>
      <c r="E38" s="320">
        <v>9.723674242424242E-2</v>
      </c>
      <c r="F38" s="26">
        <f>IF(AND(E38&gt;=$E$3-'Selectie Benchmark Regio'!$D$7*'RMC info'!$E$7,E38&lt;=$E$3+'Selectie Benchmark Regio'!$D$7*'RMC info'!$E$7),1,0)</f>
        <v>0</v>
      </c>
      <c r="G38" s="34">
        <v>0.18138459477619664</v>
      </c>
      <c r="H38" s="26">
        <f>IF(AND(G38&gt;=$G$3-'Selectie Benchmark Regio'!$D$8*'RMC info'!$G$7,G38&lt;=$G$3+'Selectie Benchmark Regio'!$D$8*'RMC info'!$G$7),1,0)</f>
        <v>1</v>
      </c>
      <c r="I38" s="7">
        <v>0.42137448515261067</v>
      </c>
      <c r="J38" s="26">
        <f>IF(AND(I38&gt;=$I$3-'Selectie Benchmark Regio'!$D$9*'RMC info'!$I$7,I38&lt;=$I$3+'Selectie Benchmark Regio'!$D$9*'RMC info'!$I$7),1,0)</f>
        <v>1</v>
      </c>
      <c r="K38" s="8">
        <v>3</v>
      </c>
      <c r="L38" s="26">
        <f>IF(AND(K38&gt;=$K$3-'Selectie Benchmark Regio'!$D$10*'RMC info'!$L$7,K38&lt;=$K$3+'Selectie Benchmark Regio'!$D$10*'RMC info'!$L$7),1,0)</f>
        <v>1</v>
      </c>
      <c r="M38" s="9" t="s">
        <v>147</v>
      </c>
      <c r="N38" s="29">
        <f t="shared" si="223"/>
        <v>0</v>
      </c>
      <c r="O38" s="29">
        <f t="shared" si="224"/>
        <v>0</v>
      </c>
      <c r="P38" s="29">
        <f t="shared" si="225"/>
        <v>0</v>
      </c>
      <c r="Q38" s="29">
        <f t="shared" si="226"/>
        <v>0</v>
      </c>
      <c r="S38" s="81">
        <v>8.0489999999999995</v>
      </c>
      <c r="T38" s="73">
        <v>-5.5810000000000004</v>
      </c>
      <c r="U38" s="76">
        <v>0.55000000000000004</v>
      </c>
      <c r="V38" s="76">
        <v>7.3999999999999996E-2</v>
      </c>
      <c r="X38" s="86">
        <v>8051</v>
      </c>
      <c r="Y38" s="86">
        <v>196</v>
      </c>
      <c r="Z38" s="84">
        <f t="shared" si="227"/>
        <v>2.4344801887964229E-2</v>
      </c>
      <c r="AA38" s="86">
        <v>2489</v>
      </c>
      <c r="AB38" s="86">
        <v>166</v>
      </c>
      <c r="AC38" s="86">
        <v>95</v>
      </c>
      <c r="AD38" s="86">
        <v>399</v>
      </c>
      <c r="AE38" s="86">
        <v>25</v>
      </c>
      <c r="AF38" s="372">
        <f t="shared" si="228"/>
        <v>0.26315789473684209</v>
      </c>
      <c r="AG38" s="86">
        <v>45</v>
      </c>
      <c r="AH38" s="372">
        <f t="shared" si="229"/>
        <v>0.11278195488721804</v>
      </c>
      <c r="AI38" s="86">
        <f t="shared" si="206"/>
        <v>1995</v>
      </c>
      <c r="AJ38" s="86">
        <f t="shared" si="207"/>
        <v>96</v>
      </c>
      <c r="AK38" s="372">
        <f t="shared" si="230"/>
        <v>4.8120300751879702E-2</v>
      </c>
      <c r="AL38" s="366">
        <f t="shared" si="208"/>
        <v>3.105204322444417E-3</v>
      </c>
      <c r="AM38" s="366">
        <f t="shared" si="209"/>
        <v>5.58936778039995E-3</v>
      </c>
      <c r="AN38" s="366">
        <f t="shared" si="210"/>
        <v>1.1923984598186561E-2</v>
      </c>
      <c r="AO38" s="85">
        <f t="shared" si="211"/>
        <v>2.0618556701030927E-2</v>
      </c>
      <c r="AP38" s="86">
        <f t="shared" si="212"/>
        <v>5562</v>
      </c>
      <c r="AQ38" s="86">
        <f t="shared" si="213"/>
        <v>30</v>
      </c>
      <c r="AR38" s="85">
        <f t="shared" si="214"/>
        <v>3.7262451869333004E-3</v>
      </c>
      <c r="AT38" s="642">
        <v>183</v>
      </c>
      <c r="AU38" s="642">
        <v>83</v>
      </c>
      <c r="AV38" s="642">
        <v>38</v>
      </c>
      <c r="AW38" s="642">
        <f t="shared" si="215"/>
        <v>62</v>
      </c>
      <c r="AX38" s="642">
        <v>177</v>
      </c>
      <c r="AY38" s="642">
        <v>55</v>
      </c>
      <c r="AZ38" s="642">
        <v>41</v>
      </c>
      <c r="BA38" s="642">
        <f t="shared" si="216"/>
        <v>81</v>
      </c>
      <c r="BB38" s="642">
        <v>157</v>
      </c>
      <c r="BC38" s="642">
        <v>63</v>
      </c>
      <c r="BD38" s="642">
        <v>37</v>
      </c>
      <c r="BE38" s="642">
        <f t="shared" si="217"/>
        <v>57</v>
      </c>
      <c r="BF38" s="642">
        <v>174</v>
      </c>
      <c r="BG38" s="642">
        <v>63</v>
      </c>
      <c r="BH38" s="642">
        <v>34</v>
      </c>
      <c r="BI38" s="642">
        <f t="shared" si="218"/>
        <v>77</v>
      </c>
      <c r="BJ38" s="642">
        <v>218</v>
      </c>
      <c r="BK38" s="642">
        <v>86</v>
      </c>
      <c r="BL38" s="642">
        <v>48</v>
      </c>
      <c r="BM38" s="642">
        <f t="shared" si="219"/>
        <v>84</v>
      </c>
      <c r="BN38" s="125">
        <f t="shared" si="231"/>
        <v>0.45355191256830601</v>
      </c>
      <c r="BO38" s="124">
        <f t="shared" si="232"/>
        <v>0.20765027322404372</v>
      </c>
      <c r="BP38" s="126">
        <f t="shared" si="233"/>
        <v>0.33879781420765026</v>
      </c>
      <c r="BQ38" s="125">
        <f t="shared" si="234"/>
        <v>0.31073446327683618</v>
      </c>
      <c r="BR38" s="124">
        <f t="shared" si="235"/>
        <v>0.23163841807909605</v>
      </c>
      <c r="BS38" s="126">
        <f t="shared" si="236"/>
        <v>0.4576271186440678</v>
      </c>
      <c r="BT38" s="125">
        <f t="shared" si="237"/>
        <v>0.40127388535031849</v>
      </c>
      <c r="BU38" s="124">
        <f t="shared" si="238"/>
        <v>0.2356687898089172</v>
      </c>
      <c r="BV38" s="126">
        <f t="shared" si="239"/>
        <v>0.36305732484076431</v>
      </c>
      <c r="BW38" s="125">
        <f t="shared" si="240"/>
        <v>0.36206896551724138</v>
      </c>
      <c r="BX38" s="124">
        <f t="shared" si="241"/>
        <v>0.19540229885057472</v>
      </c>
      <c r="BY38" s="126">
        <f t="shared" si="242"/>
        <v>0.44252873563218392</v>
      </c>
      <c r="BZ38" s="125">
        <f t="shared" si="243"/>
        <v>0.39449541284403672</v>
      </c>
      <c r="CA38" s="124">
        <f t="shared" si="244"/>
        <v>0.22018348623853212</v>
      </c>
      <c r="CB38" s="126">
        <f t="shared" si="245"/>
        <v>0.38532110091743121</v>
      </c>
      <c r="CD38" s="105">
        <v>9000</v>
      </c>
      <c r="CE38" s="106">
        <v>5500</v>
      </c>
      <c r="CF38" s="107">
        <v>1300</v>
      </c>
      <c r="CG38" s="107">
        <v>500</v>
      </c>
      <c r="CH38" s="107">
        <v>0</v>
      </c>
      <c r="CI38" s="107">
        <v>800</v>
      </c>
      <c r="CJ38" s="109">
        <f t="shared" si="246"/>
        <v>15800</v>
      </c>
      <c r="CK38" s="94">
        <f t="shared" si="247"/>
        <v>0.569620253164557</v>
      </c>
      <c r="CL38" s="93">
        <f t="shared" si="248"/>
        <v>0.34810126582278483</v>
      </c>
      <c r="CM38" s="95">
        <f t="shared" si="249"/>
        <v>8.2278481012658222E-2</v>
      </c>
      <c r="CN38" s="95">
        <f t="shared" si="250"/>
        <v>3.1645569620253167E-2</v>
      </c>
      <c r="CO38" s="95">
        <f t="shared" si="251"/>
        <v>0</v>
      </c>
      <c r="CP38" s="95">
        <f t="shared" si="252"/>
        <v>5.0632911392405063E-2</v>
      </c>
      <c r="CR38" s="244">
        <v>8450.1</v>
      </c>
      <c r="CS38" s="245">
        <v>10404</v>
      </c>
      <c r="CT38" s="246">
        <f t="shared" si="253"/>
        <v>0.81219723183391002</v>
      </c>
      <c r="CV38" s="300">
        <v>2.6450511945392493E-2</v>
      </c>
      <c r="CW38" s="300">
        <v>2.0900900900900903E-2</v>
      </c>
      <c r="CX38" s="300">
        <v>1.8514150943396226E-2</v>
      </c>
      <c r="CY38" s="300">
        <v>2.0583788812652635E-2</v>
      </c>
      <c r="CZ38" s="300">
        <v>2.0771850170261067E-2</v>
      </c>
      <c r="DB38" s="328">
        <v>0.17696629213483145</v>
      </c>
      <c r="DC38" s="328">
        <v>0.10571428571428572</v>
      </c>
      <c r="DE38" s="86">
        <v>8204</v>
      </c>
      <c r="DF38" s="86">
        <v>217</v>
      </c>
      <c r="DG38" s="84">
        <f t="shared" si="254"/>
        <v>2.6450511945392493E-2</v>
      </c>
      <c r="DH38" s="86">
        <v>2586</v>
      </c>
      <c r="DI38" s="86">
        <v>186</v>
      </c>
      <c r="DJ38" s="85">
        <f t="shared" si="255"/>
        <v>2.2671867381764993E-2</v>
      </c>
      <c r="DK38" s="86">
        <v>5569</v>
      </c>
      <c r="DL38" s="86">
        <f t="shared" si="256"/>
        <v>31</v>
      </c>
      <c r="DM38" s="85">
        <f t="shared" si="257"/>
        <v>3.7786445636274987E-3</v>
      </c>
      <c r="DN38" s="362">
        <v>7.303257071076899E-2</v>
      </c>
      <c r="DO38" s="362">
        <v>6.916971916971916E-2</v>
      </c>
      <c r="DP38" s="362">
        <v>7.4250440917107585E-2</v>
      </c>
      <c r="DR38" s="454">
        <v>0.66666666666666663</v>
      </c>
      <c r="DS38" s="454">
        <v>0</v>
      </c>
      <c r="DT38" s="454">
        <v>0.33333333333333331</v>
      </c>
      <c r="DU38" s="453">
        <v>-3.455425017277125E-4</v>
      </c>
      <c r="DV38" s="455">
        <v>9.7794822627037398E-2</v>
      </c>
      <c r="DW38" s="455">
        <v>9.8753595397890706E-2</v>
      </c>
      <c r="DX38" s="455">
        <v>0.33940556088207097</v>
      </c>
      <c r="DY38" s="455">
        <v>0.46404602109300097</v>
      </c>
      <c r="DZ38" s="453">
        <v>1.0622154779969651E-2</v>
      </c>
      <c r="EA38" s="453">
        <v>4.5766590389016018E-3</v>
      </c>
      <c r="EB38" s="454"/>
      <c r="EC38" s="246">
        <v>0.64</v>
      </c>
      <c r="ED38" s="246">
        <f t="shared" si="258"/>
        <v>0.36</v>
      </c>
      <c r="EE38" s="505">
        <f t="shared" si="222"/>
        <v>0.33286721495327098</v>
      </c>
      <c r="EF38" s="643">
        <v>103</v>
      </c>
      <c r="EG38" s="643">
        <v>93</v>
      </c>
      <c r="EH38" s="643">
        <v>100</v>
      </c>
      <c r="EI38" s="643">
        <v>296</v>
      </c>
      <c r="EJ38" s="519">
        <v>0.49261083743842365</v>
      </c>
      <c r="EK38" s="520">
        <v>0.47448979591836737</v>
      </c>
      <c r="EL38" s="525">
        <f t="shared" si="259"/>
        <v>2.4916429924242423E-2</v>
      </c>
      <c r="EM38" s="551">
        <f t="shared" si="260"/>
        <v>15640</v>
      </c>
      <c r="EN38" s="550">
        <f t="shared" si="261"/>
        <v>3800</v>
      </c>
      <c r="EO38" s="542">
        <v>3710</v>
      </c>
      <c r="EP38" s="547">
        <v>50</v>
      </c>
      <c r="EQ38" s="544">
        <v>40</v>
      </c>
      <c r="ER38" s="548">
        <v>0</v>
      </c>
      <c r="ES38" s="548">
        <v>0</v>
      </c>
      <c r="ET38" s="549">
        <f t="shared" si="262"/>
        <v>40</v>
      </c>
      <c r="EU38" s="550">
        <f t="shared" si="263"/>
        <v>7020</v>
      </c>
      <c r="EV38" s="542">
        <v>4530</v>
      </c>
      <c r="EW38" s="547">
        <v>1920</v>
      </c>
      <c r="EX38" s="544">
        <v>570</v>
      </c>
      <c r="EY38" s="548">
        <v>240</v>
      </c>
      <c r="EZ38" s="548">
        <v>10</v>
      </c>
      <c r="FA38" s="549">
        <f t="shared" si="264"/>
        <v>320</v>
      </c>
      <c r="FB38" s="550">
        <f t="shared" si="265"/>
        <v>4820</v>
      </c>
      <c r="FC38" s="542">
        <v>890</v>
      </c>
      <c r="FD38" s="547">
        <v>3290</v>
      </c>
      <c r="FE38" s="544">
        <v>640</v>
      </c>
      <c r="FF38" s="548">
        <v>320</v>
      </c>
      <c r="FG38" s="548">
        <v>20</v>
      </c>
      <c r="FH38" s="549">
        <f t="shared" si="266"/>
        <v>300</v>
      </c>
      <c r="FI38" s="551">
        <f t="shared" si="267"/>
        <v>15940</v>
      </c>
      <c r="FJ38" s="550">
        <f t="shared" si="268"/>
        <v>3770</v>
      </c>
      <c r="FK38" s="542">
        <v>3660</v>
      </c>
      <c r="FL38" s="547">
        <v>70</v>
      </c>
      <c r="FM38" s="544">
        <v>40</v>
      </c>
      <c r="FN38" s="548">
        <v>0</v>
      </c>
      <c r="FO38" s="548">
        <v>0</v>
      </c>
      <c r="FP38" s="549">
        <f t="shared" si="269"/>
        <v>40</v>
      </c>
      <c r="FQ38" s="550">
        <f t="shared" si="270"/>
        <v>7240</v>
      </c>
      <c r="FR38" s="542">
        <v>4400</v>
      </c>
      <c r="FS38" s="547">
        <v>2090</v>
      </c>
      <c r="FT38" s="544">
        <v>750</v>
      </c>
      <c r="FU38" s="548">
        <v>250</v>
      </c>
      <c r="FV38" s="548">
        <v>10</v>
      </c>
      <c r="FW38" s="549">
        <f t="shared" si="271"/>
        <v>490</v>
      </c>
      <c r="FX38" s="550">
        <f t="shared" si="272"/>
        <v>4930</v>
      </c>
      <c r="FY38" s="542">
        <v>960</v>
      </c>
      <c r="FZ38" s="547">
        <v>3330</v>
      </c>
      <c r="GA38" s="544">
        <v>640</v>
      </c>
      <c r="GB38" s="548">
        <v>300</v>
      </c>
      <c r="GC38" s="548">
        <v>10</v>
      </c>
      <c r="GD38" s="549">
        <f t="shared" si="273"/>
        <v>330</v>
      </c>
    </row>
    <row r="39" spans="1:186" hidden="1" x14ac:dyDescent="0.25">
      <c r="A39" s="6" t="s">
        <v>119</v>
      </c>
      <c r="B39" s="1" t="s">
        <v>120</v>
      </c>
      <c r="C39" s="1">
        <v>25.200000000000003</v>
      </c>
      <c r="D39" s="2">
        <v>309500</v>
      </c>
      <c r="E39" s="320">
        <v>8.1418093699515359E-2</v>
      </c>
      <c r="F39" s="26">
        <f>IF(AND(E39&gt;=$E$3-'Selectie Benchmark Regio'!$D$7*'RMC info'!$E$7,E39&lt;=$E$3+'Selectie Benchmark Regio'!$D$7*'RMC info'!$E$7),1,0)</f>
        <v>0</v>
      </c>
      <c r="G39" s="34">
        <v>0.13973348420083087</v>
      </c>
      <c r="H39" s="26">
        <f>IF(AND(G39&gt;=$G$3-'Selectie Benchmark Regio'!$D$8*'RMC info'!$G$7,G39&lt;=$G$3+'Selectie Benchmark Regio'!$D$8*'RMC info'!$G$7),1,0)</f>
        <v>1</v>
      </c>
      <c r="I39" s="7">
        <v>0.27640958567851032</v>
      </c>
      <c r="J39" s="26">
        <f>IF(AND(I39&gt;=$I$3-'Selectie Benchmark Regio'!$D$9*'RMC info'!$I$7,I39&lt;=$I$3+'Selectie Benchmark Regio'!$D$9*'RMC info'!$I$7),1,0)</f>
        <v>1</v>
      </c>
      <c r="K39" s="8">
        <v>16</v>
      </c>
      <c r="L39" s="26">
        <f>IF(AND(K39&gt;=$K$3-'Selectie Benchmark Regio'!$D$10*'RMC info'!$L$7,K39&lt;=$K$3+'Selectie Benchmark Regio'!$D$10*'RMC info'!$L$7),1,0)</f>
        <v>1</v>
      </c>
      <c r="M39" s="9" t="s">
        <v>145</v>
      </c>
      <c r="N39" s="29">
        <f t="shared" si="223"/>
        <v>0</v>
      </c>
      <c r="O39" s="29">
        <f t="shared" si="224"/>
        <v>0</v>
      </c>
      <c r="P39" s="29">
        <f t="shared" si="225"/>
        <v>0</v>
      </c>
      <c r="Q39" s="29">
        <f t="shared" si="226"/>
        <v>0</v>
      </c>
      <c r="S39" s="81">
        <v>8.0289999999999999</v>
      </c>
      <c r="T39" s="73">
        <v>1.978</v>
      </c>
      <c r="U39" s="76">
        <v>0.49099999999999999</v>
      </c>
      <c r="V39" s="76">
        <v>6.4000000000000001E-2</v>
      </c>
      <c r="X39" s="86">
        <v>51123</v>
      </c>
      <c r="Y39" s="86">
        <v>1238</v>
      </c>
      <c r="Z39" s="84">
        <f t="shared" si="227"/>
        <v>2.421610625354537E-2</v>
      </c>
      <c r="AA39" s="86">
        <v>15109</v>
      </c>
      <c r="AB39" s="86">
        <v>1044</v>
      </c>
      <c r="AC39" s="86">
        <v>476</v>
      </c>
      <c r="AD39" s="86">
        <v>2308</v>
      </c>
      <c r="AE39" s="86">
        <v>134</v>
      </c>
      <c r="AF39" s="372">
        <f t="shared" si="228"/>
        <v>0.28151260504201681</v>
      </c>
      <c r="AG39" s="86">
        <v>295</v>
      </c>
      <c r="AH39" s="372">
        <f t="shared" si="229"/>
        <v>0.12781629116117851</v>
      </c>
      <c r="AI39" s="86">
        <f t="shared" si="206"/>
        <v>12325</v>
      </c>
      <c r="AJ39" s="86">
        <f t="shared" si="207"/>
        <v>615</v>
      </c>
      <c r="AK39" s="372">
        <f t="shared" si="230"/>
        <v>4.9898580121703853E-2</v>
      </c>
      <c r="AL39" s="366">
        <f t="shared" si="208"/>
        <v>2.6211294329362518E-3</v>
      </c>
      <c r="AM39" s="366">
        <f t="shared" si="209"/>
        <v>5.7703968859417485E-3</v>
      </c>
      <c r="AN39" s="366">
        <f t="shared" si="210"/>
        <v>1.2029810457132797E-2</v>
      </c>
      <c r="AO39" s="85">
        <f t="shared" si="211"/>
        <v>2.0421336776010799E-2</v>
      </c>
      <c r="AP39" s="86">
        <f t="shared" si="212"/>
        <v>36014</v>
      </c>
      <c r="AQ39" s="86">
        <f t="shared" si="213"/>
        <v>194</v>
      </c>
      <c r="AR39" s="85">
        <f t="shared" si="214"/>
        <v>3.7947694775345734E-3</v>
      </c>
      <c r="AT39" s="642">
        <v>952</v>
      </c>
      <c r="AU39" s="642">
        <v>370</v>
      </c>
      <c r="AV39" s="642">
        <v>222</v>
      </c>
      <c r="AW39" s="642">
        <f t="shared" si="215"/>
        <v>360</v>
      </c>
      <c r="AX39" s="642">
        <v>1089</v>
      </c>
      <c r="AY39" s="642">
        <v>381</v>
      </c>
      <c r="AZ39" s="642">
        <v>255</v>
      </c>
      <c r="BA39" s="642">
        <f t="shared" si="216"/>
        <v>453</v>
      </c>
      <c r="BB39" s="642">
        <v>922</v>
      </c>
      <c r="BC39" s="642">
        <v>363</v>
      </c>
      <c r="BD39" s="642">
        <v>201</v>
      </c>
      <c r="BE39" s="642">
        <f t="shared" si="217"/>
        <v>358</v>
      </c>
      <c r="BF39" s="642">
        <v>1025</v>
      </c>
      <c r="BG39" s="642">
        <v>401</v>
      </c>
      <c r="BH39" s="642">
        <v>189</v>
      </c>
      <c r="BI39" s="642">
        <f t="shared" si="218"/>
        <v>435</v>
      </c>
      <c r="BJ39" s="642">
        <v>1159</v>
      </c>
      <c r="BK39" s="642">
        <v>464</v>
      </c>
      <c r="BL39" s="642">
        <v>250</v>
      </c>
      <c r="BM39" s="642">
        <f t="shared" si="219"/>
        <v>445</v>
      </c>
      <c r="BN39" s="125">
        <f t="shared" si="231"/>
        <v>0.38865546218487396</v>
      </c>
      <c r="BO39" s="124">
        <f t="shared" si="232"/>
        <v>0.23319327731092437</v>
      </c>
      <c r="BP39" s="126">
        <f t="shared" si="233"/>
        <v>0.37815126050420167</v>
      </c>
      <c r="BQ39" s="125">
        <f t="shared" si="234"/>
        <v>0.34986225895316803</v>
      </c>
      <c r="BR39" s="124">
        <f t="shared" si="235"/>
        <v>0.23415977961432508</v>
      </c>
      <c r="BS39" s="126">
        <f t="shared" si="236"/>
        <v>0.41597796143250687</v>
      </c>
      <c r="BT39" s="125">
        <f t="shared" si="237"/>
        <v>0.39370932754880694</v>
      </c>
      <c r="BU39" s="124">
        <f t="shared" si="238"/>
        <v>0.21800433839479394</v>
      </c>
      <c r="BV39" s="126">
        <f t="shared" si="239"/>
        <v>0.38828633405639912</v>
      </c>
      <c r="BW39" s="125">
        <f t="shared" si="240"/>
        <v>0.39121951219512197</v>
      </c>
      <c r="BX39" s="124">
        <f t="shared" si="241"/>
        <v>0.18439024390243902</v>
      </c>
      <c r="BY39" s="126">
        <f t="shared" si="242"/>
        <v>0.42439024390243901</v>
      </c>
      <c r="BZ39" s="125">
        <f t="shared" si="243"/>
        <v>0.40034512510785158</v>
      </c>
      <c r="CA39" s="124">
        <f t="shared" si="244"/>
        <v>0.21570319240724764</v>
      </c>
      <c r="CB39" s="126">
        <f t="shared" si="245"/>
        <v>0.3839516824849008</v>
      </c>
      <c r="CD39" s="105">
        <v>57100</v>
      </c>
      <c r="CE39" s="106">
        <v>35700</v>
      </c>
      <c r="CF39" s="107">
        <v>7600</v>
      </c>
      <c r="CG39" s="107">
        <v>2900</v>
      </c>
      <c r="CH39" s="107">
        <v>100</v>
      </c>
      <c r="CI39" s="107">
        <v>4600</v>
      </c>
      <c r="CJ39" s="109">
        <f t="shared" si="246"/>
        <v>100400</v>
      </c>
      <c r="CK39" s="94">
        <f t="shared" si="247"/>
        <v>0.56872509960159368</v>
      </c>
      <c r="CL39" s="93">
        <f t="shared" si="248"/>
        <v>0.35557768924302791</v>
      </c>
      <c r="CM39" s="95">
        <f t="shared" si="249"/>
        <v>7.5697211155378488E-2</v>
      </c>
      <c r="CN39" s="95">
        <f t="shared" si="250"/>
        <v>2.8884462151394421E-2</v>
      </c>
      <c r="CO39" s="95">
        <f t="shared" si="251"/>
        <v>9.9601593625498006E-4</v>
      </c>
      <c r="CP39" s="95">
        <f t="shared" si="252"/>
        <v>4.5816733067729085E-2</v>
      </c>
      <c r="CR39" s="244">
        <v>51065.140000000007</v>
      </c>
      <c r="CS39" s="245">
        <v>63816</v>
      </c>
      <c r="CT39" s="246">
        <f t="shared" si="253"/>
        <v>0.8001933684342486</v>
      </c>
      <c r="CV39" s="300">
        <v>2.1694154952725305E-2</v>
      </c>
      <c r="CW39" s="300">
        <v>1.961272052351613E-2</v>
      </c>
      <c r="CX39" s="300">
        <v>1.7438671483421913E-2</v>
      </c>
      <c r="CY39" s="300">
        <v>2.0199959192001633E-2</v>
      </c>
      <c r="CZ39" s="300">
        <v>1.7487141807494489E-2</v>
      </c>
      <c r="DB39" s="328">
        <v>0.17232142857142857</v>
      </c>
      <c r="DC39" s="328">
        <v>0.16070553650171485</v>
      </c>
      <c r="DE39" s="86">
        <v>51719</v>
      </c>
      <c r="DF39" s="86">
        <v>1122</v>
      </c>
      <c r="DG39" s="84">
        <f t="shared" si="254"/>
        <v>2.1694154952725305E-2</v>
      </c>
      <c r="DH39" s="86">
        <v>15873</v>
      </c>
      <c r="DI39" s="86">
        <v>1016</v>
      </c>
      <c r="DJ39" s="85">
        <f t="shared" si="255"/>
        <v>1.9644618032057852E-2</v>
      </c>
      <c r="DK39" s="86">
        <v>35656</v>
      </c>
      <c r="DL39" s="86">
        <f t="shared" si="256"/>
        <v>106</v>
      </c>
      <c r="DM39" s="85">
        <f t="shared" si="257"/>
        <v>2.0495369206674531E-3</v>
      </c>
      <c r="DN39" s="362">
        <v>6.6733800092137571E-2</v>
      </c>
      <c r="DO39" s="362">
        <v>5.6780886022329113E-2</v>
      </c>
      <c r="DP39" s="362">
        <v>7.8337495667632581E-2</v>
      </c>
      <c r="DR39" s="454">
        <v>0.2857142857142857</v>
      </c>
      <c r="DS39" s="454">
        <v>0.2857142857142857</v>
      </c>
      <c r="DT39" s="454">
        <v>0.42857142857142855</v>
      </c>
      <c r="DU39" s="453">
        <v>2.4447278911564627E-3</v>
      </c>
      <c r="DV39" s="455">
        <v>6.1067654727597093E-2</v>
      </c>
      <c r="DW39" s="455">
        <v>0.13983806779195829</v>
      </c>
      <c r="DX39" s="455">
        <v>0.2857142857142857</v>
      </c>
      <c r="DY39" s="455">
        <v>0.51337999176615889</v>
      </c>
      <c r="DZ39" s="453">
        <v>9.8312740799787433E-3</v>
      </c>
      <c r="EA39" s="453">
        <v>5.4875474883917261E-3</v>
      </c>
      <c r="EB39" s="454">
        <v>0.65512048192771088</v>
      </c>
      <c r="EC39" s="246">
        <v>0.58355835583558358</v>
      </c>
      <c r="ED39" s="246">
        <f t="shared" si="258"/>
        <v>0.41644164416441642</v>
      </c>
      <c r="EE39" s="505">
        <f t="shared" si="222"/>
        <v>0.38505491745436221</v>
      </c>
      <c r="EF39" s="643">
        <v>983</v>
      </c>
      <c r="EG39" s="643">
        <v>255</v>
      </c>
      <c r="EH39" s="643">
        <v>236</v>
      </c>
      <c r="EI39" s="643">
        <v>1474</v>
      </c>
      <c r="EJ39" s="519">
        <v>0.19360131255127153</v>
      </c>
      <c r="EK39" s="520">
        <v>0.2059773828756058</v>
      </c>
      <c r="EL39" s="525">
        <f t="shared" si="259"/>
        <v>2.2148166397415188E-2</v>
      </c>
      <c r="EM39" s="551">
        <f t="shared" si="260"/>
        <v>99590</v>
      </c>
      <c r="EN39" s="550">
        <f t="shared" si="261"/>
        <v>23490</v>
      </c>
      <c r="EO39" s="542">
        <v>23070</v>
      </c>
      <c r="EP39" s="547">
        <v>210</v>
      </c>
      <c r="EQ39" s="544">
        <v>210</v>
      </c>
      <c r="ER39" s="548">
        <v>0</v>
      </c>
      <c r="ES39" s="548">
        <v>0</v>
      </c>
      <c r="ET39" s="549">
        <f t="shared" si="262"/>
        <v>210</v>
      </c>
      <c r="EU39" s="550">
        <f t="shared" si="263"/>
        <v>43010</v>
      </c>
      <c r="EV39" s="542">
        <v>28400</v>
      </c>
      <c r="EW39" s="547">
        <v>11460</v>
      </c>
      <c r="EX39" s="544">
        <v>3150</v>
      </c>
      <c r="EY39" s="548">
        <v>1100</v>
      </c>
      <c r="EZ39" s="548">
        <v>90</v>
      </c>
      <c r="FA39" s="549">
        <f t="shared" si="264"/>
        <v>1960</v>
      </c>
      <c r="FB39" s="550">
        <f t="shared" si="265"/>
        <v>33090</v>
      </c>
      <c r="FC39" s="542">
        <v>6900</v>
      </c>
      <c r="FD39" s="547">
        <v>22670</v>
      </c>
      <c r="FE39" s="544">
        <v>3520</v>
      </c>
      <c r="FF39" s="548">
        <v>1760</v>
      </c>
      <c r="FG39" s="548">
        <v>90</v>
      </c>
      <c r="FH39" s="549">
        <f t="shared" si="266"/>
        <v>1670</v>
      </c>
      <c r="FI39" s="551">
        <f t="shared" si="267"/>
        <v>100360</v>
      </c>
      <c r="FJ39" s="550">
        <f t="shared" si="268"/>
        <v>23220</v>
      </c>
      <c r="FK39" s="542">
        <v>22730</v>
      </c>
      <c r="FL39" s="547">
        <v>300</v>
      </c>
      <c r="FM39" s="544">
        <v>190</v>
      </c>
      <c r="FN39" s="548">
        <v>0</v>
      </c>
      <c r="FO39" s="548">
        <v>0</v>
      </c>
      <c r="FP39" s="549">
        <f t="shared" si="269"/>
        <v>190</v>
      </c>
      <c r="FQ39" s="550">
        <f t="shared" si="270"/>
        <v>43410</v>
      </c>
      <c r="FR39" s="542">
        <v>27480</v>
      </c>
      <c r="FS39" s="547">
        <v>12350</v>
      </c>
      <c r="FT39" s="544">
        <v>3580</v>
      </c>
      <c r="FU39" s="548">
        <v>1070</v>
      </c>
      <c r="FV39" s="548">
        <v>80</v>
      </c>
      <c r="FW39" s="549">
        <f t="shared" si="271"/>
        <v>2430</v>
      </c>
      <c r="FX39" s="550">
        <f t="shared" si="272"/>
        <v>33730</v>
      </c>
      <c r="FY39" s="542">
        <v>6810</v>
      </c>
      <c r="FZ39" s="547">
        <v>23080</v>
      </c>
      <c r="GA39" s="544">
        <v>3840</v>
      </c>
      <c r="GB39" s="548">
        <v>1650</v>
      </c>
      <c r="GC39" s="548">
        <v>100</v>
      </c>
      <c r="GD39" s="549">
        <f t="shared" si="273"/>
        <v>2090</v>
      </c>
    </row>
    <row r="40" spans="1:186" hidden="1" x14ac:dyDescent="0.25">
      <c r="A40" s="6" t="s">
        <v>98</v>
      </c>
      <c r="B40" s="1" t="s">
        <v>99</v>
      </c>
      <c r="C40" s="1">
        <v>7.1</v>
      </c>
      <c r="D40" s="2">
        <v>92300</v>
      </c>
      <c r="E40" s="320">
        <v>7.6448537378114842E-2</v>
      </c>
      <c r="F40" s="26">
        <f>IF(AND(E40&gt;=$E$3-'Selectie Benchmark Regio'!$D$7*'RMC info'!$E$7,E40&lt;=$E$3+'Selectie Benchmark Regio'!$D$7*'RMC info'!$E$7),1,0)</f>
        <v>1</v>
      </c>
      <c r="G40" s="34">
        <v>0.34161574108484966</v>
      </c>
      <c r="H40" s="26">
        <f>IF(AND(G40&gt;=$G$3-'Selectie Benchmark Regio'!$D$8*'RMC info'!$G$7,G40&lt;=$G$3+'Selectie Benchmark Regio'!$D$8*'RMC info'!$G$7),1,0)</f>
        <v>0</v>
      </c>
      <c r="I40" s="7">
        <v>0.35903973930339839</v>
      </c>
      <c r="J40" s="26">
        <f>IF(AND(I40&gt;=$I$3-'Selectie Benchmark Regio'!$D$9*'RMC info'!$I$7,I40&lt;=$I$3+'Selectie Benchmark Regio'!$D$9*'RMC info'!$I$7),1,0)</f>
        <v>1</v>
      </c>
      <c r="K40" s="8">
        <v>7</v>
      </c>
      <c r="L40" s="26">
        <f>IF(AND(K40&gt;=$K$3-'Selectie Benchmark Regio'!$D$10*'RMC info'!$L$7,K40&lt;=$K$3+'Selectie Benchmark Regio'!$D$10*'RMC info'!$L$7),1,0)</f>
        <v>1</v>
      </c>
      <c r="M40" s="9" t="s">
        <v>288</v>
      </c>
      <c r="N40" s="29">
        <f t="shared" si="223"/>
        <v>1</v>
      </c>
      <c r="O40" s="29">
        <f t="shared" si="224"/>
        <v>0</v>
      </c>
      <c r="P40" s="29">
        <f t="shared" si="225"/>
        <v>0</v>
      </c>
      <c r="Q40" s="29">
        <f t="shared" si="226"/>
        <v>0</v>
      </c>
      <c r="S40" s="81">
        <v>7.6870000000000003</v>
      </c>
      <c r="T40" s="73">
        <v>-8.2899999999999991</v>
      </c>
      <c r="U40" s="76">
        <v>0.54700000000000004</v>
      </c>
      <c r="V40" s="76">
        <v>7.2999999999999995E-2</v>
      </c>
      <c r="X40" s="86">
        <v>16631</v>
      </c>
      <c r="Y40" s="86">
        <v>422</v>
      </c>
      <c r="Z40" s="84">
        <f t="shared" si="227"/>
        <v>2.5374301004148878E-2</v>
      </c>
      <c r="AA40" s="86">
        <v>5367</v>
      </c>
      <c r="AB40" s="86">
        <v>358</v>
      </c>
      <c r="AC40" s="86">
        <v>163</v>
      </c>
      <c r="AD40" s="86">
        <v>917</v>
      </c>
      <c r="AE40" s="86">
        <v>42</v>
      </c>
      <c r="AF40" s="372">
        <f t="shared" si="228"/>
        <v>0.25766871165644173</v>
      </c>
      <c r="AG40" s="86">
        <v>116</v>
      </c>
      <c r="AH40" s="372">
        <f t="shared" si="229"/>
        <v>0.12649945474372956</v>
      </c>
      <c r="AI40" s="86">
        <f t="shared" si="206"/>
        <v>4287</v>
      </c>
      <c r="AJ40" s="86">
        <f t="shared" si="207"/>
        <v>200</v>
      </c>
      <c r="AK40" s="372">
        <f t="shared" si="230"/>
        <v>4.6652670865407045E-2</v>
      </c>
      <c r="AL40" s="366">
        <f t="shared" si="208"/>
        <v>2.5254043653418316E-3</v>
      </c>
      <c r="AM40" s="366">
        <f t="shared" si="209"/>
        <v>6.9749263423726773E-3</v>
      </c>
      <c r="AN40" s="366">
        <f t="shared" si="210"/>
        <v>1.2025735073056341E-2</v>
      </c>
      <c r="AO40" s="85">
        <f t="shared" si="211"/>
        <v>2.1526065780770851E-2</v>
      </c>
      <c r="AP40" s="86">
        <f t="shared" si="212"/>
        <v>11264</v>
      </c>
      <c r="AQ40" s="86">
        <f t="shared" si="213"/>
        <v>64</v>
      </c>
      <c r="AR40" s="85">
        <f t="shared" si="214"/>
        <v>3.8482352233780289E-3</v>
      </c>
      <c r="AT40" s="642">
        <v>322</v>
      </c>
      <c r="AU40" s="642">
        <v>124</v>
      </c>
      <c r="AV40" s="642">
        <v>77</v>
      </c>
      <c r="AW40" s="642">
        <f t="shared" si="215"/>
        <v>121</v>
      </c>
      <c r="AX40" s="642">
        <v>343</v>
      </c>
      <c r="AY40" s="642">
        <v>110</v>
      </c>
      <c r="AZ40" s="642">
        <v>82</v>
      </c>
      <c r="BA40" s="642">
        <f t="shared" si="216"/>
        <v>151</v>
      </c>
      <c r="BB40" s="642">
        <v>329</v>
      </c>
      <c r="BC40" s="642">
        <v>130</v>
      </c>
      <c r="BD40" s="642">
        <v>79</v>
      </c>
      <c r="BE40" s="642">
        <f t="shared" si="217"/>
        <v>120</v>
      </c>
      <c r="BF40" s="642">
        <v>312</v>
      </c>
      <c r="BG40" s="642">
        <v>122</v>
      </c>
      <c r="BH40" s="642">
        <v>65</v>
      </c>
      <c r="BI40" s="642">
        <f t="shared" si="218"/>
        <v>125</v>
      </c>
      <c r="BJ40" s="642">
        <v>412</v>
      </c>
      <c r="BK40" s="642">
        <v>166</v>
      </c>
      <c r="BL40" s="642">
        <v>83</v>
      </c>
      <c r="BM40" s="642">
        <f t="shared" si="219"/>
        <v>163</v>
      </c>
      <c r="BN40" s="125">
        <f t="shared" si="231"/>
        <v>0.38509316770186336</v>
      </c>
      <c r="BO40" s="124">
        <f t="shared" si="232"/>
        <v>0.2391304347826087</v>
      </c>
      <c r="BP40" s="126">
        <f t="shared" si="233"/>
        <v>0.37577639751552794</v>
      </c>
      <c r="BQ40" s="125">
        <f t="shared" si="234"/>
        <v>0.32069970845481049</v>
      </c>
      <c r="BR40" s="124">
        <f t="shared" si="235"/>
        <v>0.239067055393586</v>
      </c>
      <c r="BS40" s="126">
        <f t="shared" si="236"/>
        <v>0.44023323615160348</v>
      </c>
      <c r="BT40" s="125">
        <f t="shared" si="237"/>
        <v>0.39513677811550152</v>
      </c>
      <c r="BU40" s="124">
        <f t="shared" si="238"/>
        <v>0.24012158054711247</v>
      </c>
      <c r="BV40" s="126">
        <f t="shared" si="239"/>
        <v>0.36474164133738601</v>
      </c>
      <c r="BW40" s="125">
        <f t="shared" si="240"/>
        <v>0.39102564102564102</v>
      </c>
      <c r="BX40" s="124">
        <f t="shared" si="241"/>
        <v>0.20833333333333334</v>
      </c>
      <c r="BY40" s="126">
        <f t="shared" si="242"/>
        <v>0.40064102564102566</v>
      </c>
      <c r="BZ40" s="125">
        <f t="shared" si="243"/>
        <v>0.40291262135922329</v>
      </c>
      <c r="CA40" s="124">
        <f t="shared" si="244"/>
        <v>0.20145631067961164</v>
      </c>
      <c r="CB40" s="126">
        <f t="shared" si="245"/>
        <v>0.39563106796116504</v>
      </c>
      <c r="CD40" s="105">
        <v>16800</v>
      </c>
      <c r="CE40" s="106">
        <v>11100</v>
      </c>
      <c r="CF40" s="107">
        <v>2200</v>
      </c>
      <c r="CG40" s="107">
        <v>900</v>
      </c>
      <c r="CH40" s="107">
        <v>0</v>
      </c>
      <c r="CI40" s="107">
        <v>1300</v>
      </c>
      <c r="CJ40" s="109">
        <f t="shared" si="246"/>
        <v>30100</v>
      </c>
      <c r="CK40" s="94">
        <f t="shared" si="247"/>
        <v>0.55813953488372092</v>
      </c>
      <c r="CL40" s="93">
        <f t="shared" si="248"/>
        <v>0.3687707641196013</v>
      </c>
      <c r="CM40" s="95">
        <f t="shared" si="249"/>
        <v>7.3089700996677748E-2</v>
      </c>
      <c r="CN40" s="95">
        <f t="shared" si="250"/>
        <v>2.9900332225913623E-2</v>
      </c>
      <c r="CO40" s="95">
        <f t="shared" si="251"/>
        <v>0</v>
      </c>
      <c r="CP40" s="95">
        <f t="shared" si="252"/>
        <v>4.3189368770764118E-2</v>
      </c>
      <c r="CR40" s="244">
        <v>16079.96</v>
      </c>
      <c r="CS40" s="245">
        <v>20511</v>
      </c>
      <c r="CT40" s="246">
        <f t="shared" si="253"/>
        <v>0.78396762712690748</v>
      </c>
      <c r="CV40" s="300">
        <v>2.4608633776091082E-2</v>
      </c>
      <c r="CW40" s="300">
        <v>1.8172287261925563E-2</v>
      </c>
      <c r="CX40" s="300">
        <v>1.8717642373556352E-2</v>
      </c>
      <c r="CY40" s="300">
        <v>1.915987040554128E-2</v>
      </c>
      <c r="CZ40" s="300">
        <v>1.7840323563632333E-2</v>
      </c>
      <c r="DB40" s="328">
        <v>0.18468468468468469</v>
      </c>
      <c r="DC40" s="328">
        <v>0.15873015873015872</v>
      </c>
      <c r="DE40" s="86">
        <v>16864</v>
      </c>
      <c r="DF40" s="86">
        <v>415</v>
      </c>
      <c r="DG40" s="84">
        <f t="shared" si="254"/>
        <v>2.4608633776091082E-2</v>
      </c>
      <c r="DH40" s="86">
        <v>5569</v>
      </c>
      <c r="DI40" s="86">
        <v>358</v>
      </c>
      <c r="DJ40" s="85">
        <f t="shared" si="255"/>
        <v>2.122865275142315E-2</v>
      </c>
      <c r="DK40" s="86">
        <v>11250</v>
      </c>
      <c r="DL40" s="86">
        <f t="shared" si="256"/>
        <v>57</v>
      </c>
      <c r="DM40" s="85">
        <f t="shared" si="257"/>
        <v>3.3799810246679315E-3</v>
      </c>
      <c r="DN40" s="362">
        <v>7.05891010250254E-2</v>
      </c>
      <c r="DO40" s="362">
        <v>6.7724608453803362E-2</v>
      </c>
      <c r="DP40" s="362">
        <v>6.9124459471647526E-2</v>
      </c>
      <c r="DR40" s="454">
        <v>0.375</v>
      </c>
      <c r="DS40" s="454">
        <v>0.25</v>
      </c>
      <c r="DT40" s="454">
        <v>0.375</v>
      </c>
      <c r="DU40" s="453">
        <v>2.5544959128065395E-3</v>
      </c>
      <c r="DV40" s="455">
        <v>8.0713678844519965E-2</v>
      </c>
      <c r="DW40" s="455">
        <v>0.16440101954120645</v>
      </c>
      <c r="DX40" s="455">
        <v>0.28334749362786749</v>
      </c>
      <c r="DY40" s="455">
        <v>0.4715378079864061</v>
      </c>
      <c r="DZ40" s="453">
        <v>7.9847908745247151E-3</v>
      </c>
      <c r="EA40" s="453">
        <v>8.8073394495412852E-3</v>
      </c>
      <c r="EB40" s="454">
        <v>0.64696734059097982</v>
      </c>
      <c r="EC40" s="246">
        <v>0.58722109533468558</v>
      </c>
      <c r="ED40" s="246">
        <f t="shared" si="258"/>
        <v>0.41277890466531442</v>
      </c>
      <c r="EE40" s="505">
        <f t="shared" si="222"/>
        <v>0.38166823440945824</v>
      </c>
      <c r="EF40" s="643">
        <v>190</v>
      </c>
      <c r="EG40" s="643">
        <v>232</v>
      </c>
      <c r="EH40" s="643">
        <v>63</v>
      </c>
      <c r="EI40" s="643">
        <v>485</v>
      </c>
      <c r="EJ40" s="519">
        <v>0.24901185770750989</v>
      </c>
      <c r="EK40" s="520">
        <v>0.54976303317535546</v>
      </c>
      <c r="EL40" s="525">
        <f t="shared" si="259"/>
        <v>2.1278494041170097E-2</v>
      </c>
      <c r="EM40" s="551">
        <f t="shared" si="260"/>
        <v>30000</v>
      </c>
      <c r="EN40" s="550">
        <f t="shared" si="261"/>
        <v>7780</v>
      </c>
      <c r="EO40" s="542">
        <v>7600</v>
      </c>
      <c r="EP40" s="547">
        <v>110</v>
      </c>
      <c r="EQ40" s="544">
        <v>70</v>
      </c>
      <c r="ER40" s="548">
        <v>0</v>
      </c>
      <c r="ES40" s="548">
        <v>0</v>
      </c>
      <c r="ET40" s="549">
        <f t="shared" si="262"/>
        <v>70</v>
      </c>
      <c r="EU40" s="550">
        <f t="shared" si="263"/>
        <v>13020</v>
      </c>
      <c r="EV40" s="542">
        <v>8090</v>
      </c>
      <c r="EW40" s="547">
        <v>3990</v>
      </c>
      <c r="EX40" s="544">
        <v>940</v>
      </c>
      <c r="EY40" s="548">
        <v>380</v>
      </c>
      <c r="EZ40" s="548">
        <v>40</v>
      </c>
      <c r="FA40" s="549">
        <f t="shared" si="264"/>
        <v>520</v>
      </c>
      <c r="FB40" s="550">
        <f t="shared" si="265"/>
        <v>9200</v>
      </c>
      <c r="FC40" s="542">
        <v>1670</v>
      </c>
      <c r="FD40" s="547">
        <v>6530</v>
      </c>
      <c r="FE40" s="544">
        <v>1000</v>
      </c>
      <c r="FF40" s="548">
        <v>560</v>
      </c>
      <c r="FG40" s="548">
        <v>30</v>
      </c>
      <c r="FH40" s="549">
        <f t="shared" si="266"/>
        <v>410</v>
      </c>
      <c r="FI40" s="551">
        <f t="shared" si="267"/>
        <v>30370</v>
      </c>
      <c r="FJ40" s="550">
        <f t="shared" si="268"/>
        <v>7540</v>
      </c>
      <c r="FK40" s="542">
        <v>7320</v>
      </c>
      <c r="FL40" s="547">
        <v>130</v>
      </c>
      <c r="FM40" s="544">
        <v>90</v>
      </c>
      <c r="FN40" s="548">
        <v>0</v>
      </c>
      <c r="FO40" s="548">
        <v>0</v>
      </c>
      <c r="FP40" s="549">
        <f t="shared" si="269"/>
        <v>90</v>
      </c>
      <c r="FQ40" s="550">
        <f t="shared" si="270"/>
        <v>13250</v>
      </c>
      <c r="FR40" s="542">
        <v>7810</v>
      </c>
      <c r="FS40" s="547">
        <v>4370</v>
      </c>
      <c r="FT40" s="544">
        <v>1070</v>
      </c>
      <c r="FU40" s="548">
        <v>340</v>
      </c>
      <c r="FV40" s="548">
        <v>30</v>
      </c>
      <c r="FW40" s="549">
        <f t="shared" si="271"/>
        <v>700</v>
      </c>
      <c r="FX40" s="550">
        <f t="shared" si="272"/>
        <v>9580</v>
      </c>
      <c r="FY40" s="542">
        <v>1730</v>
      </c>
      <c r="FZ40" s="547">
        <v>6770</v>
      </c>
      <c r="GA40" s="544">
        <v>1080</v>
      </c>
      <c r="GB40" s="548">
        <v>530</v>
      </c>
      <c r="GC40" s="548">
        <v>30</v>
      </c>
      <c r="GD40" s="549">
        <f t="shared" si="273"/>
        <v>520</v>
      </c>
    </row>
    <row r="41" spans="1:186" hidden="1" x14ac:dyDescent="0.25">
      <c r="A41" s="6" t="s">
        <v>117</v>
      </c>
      <c r="B41" s="1" t="s">
        <v>118</v>
      </c>
      <c r="C41" s="1">
        <v>3.7</v>
      </c>
      <c r="D41" s="2">
        <v>47000</v>
      </c>
      <c r="E41" s="320">
        <v>7.9342553191489362E-2</v>
      </c>
      <c r="F41" s="26">
        <f>IF(AND(E41&gt;=$E$3-'Selectie Benchmark Regio'!$D$7*'RMC info'!$E$7,E41&lt;=$E$3+'Selectie Benchmark Regio'!$D$7*'RMC info'!$E$7),1,0)</f>
        <v>0</v>
      </c>
      <c r="G41" s="34">
        <v>7.2250617685999932E-3</v>
      </c>
      <c r="H41" s="26">
        <f>IF(AND(G41&gt;=$G$3-'Selectie Benchmark Regio'!$D$8*'RMC info'!$G$7,G41&lt;=$G$3+'Selectie Benchmark Regio'!$D$8*'RMC info'!$G$7),1,0)</f>
        <v>1</v>
      </c>
      <c r="I41" s="7">
        <v>0.5192042662831805</v>
      </c>
      <c r="J41" s="26">
        <f>IF(AND(I41&gt;=$I$3-'Selectie Benchmark Regio'!$D$9*'RMC info'!$I$7,I41&lt;=$I$3+'Selectie Benchmark Regio'!$D$9*'RMC info'!$I$7),1,0)</f>
        <v>1</v>
      </c>
      <c r="K41" s="8">
        <v>3</v>
      </c>
      <c r="L41" s="26">
        <f>IF(AND(K41&gt;=$K$3-'Selectie Benchmark Regio'!$D$10*'RMC info'!$L$7,K41&lt;=$K$3+'Selectie Benchmark Regio'!$D$10*'RMC info'!$L$7),1,0)</f>
        <v>1</v>
      </c>
      <c r="M41" s="9" t="s">
        <v>416</v>
      </c>
      <c r="N41" s="29">
        <f t="shared" si="223"/>
        <v>0</v>
      </c>
      <c r="O41" s="29">
        <f t="shared" si="224"/>
        <v>0</v>
      </c>
      <c r="P41" s="29">
        <f t="shared" si="225"/>
        <v>0</v>
      </c>
      <c r="Q41" s="29">
        <f t="shared" si="226"/>
        <v>0</v>
      </c>
      <c r="S41" s="81">
        <v>7.9569999999999999</v>
      </c>
      <c r="T41" s="73">
        <v>-2.72</v>
      </c>
      <c r="U41" s="76">
        <v>0.54200000000000004</v>
      </c>
      <c r="V41" s="76">
        <v>9.7000000000000003E-2</v>
      </c>
      <c r="X41" s="86">
        <v>6043</v>
      </c>
      <c r="Y41" s="86">
        <v>169</v>
      </c>
      <c r="Z41" s="84">
        <f t="shared" si="227"/>
        <v>2.7966241932814828E-2</v>
      </c>
      <c r="AA41" s="86">
        <v>1935</v>
      </c>
      <c r="AB41" s="86">
        <v>132</v>
      </c>
      <c r="AC41" s="86">
        <v>88</v>
      </c>
      <c r="AD41" s="86">
        <v>326</v>
      </c>
      <c r="AE41" s="86">
        <v>22</v>
      </c>
      <c r="AF41" s="372">
        <f t="shared" si="228"/>
        <v>0.25</v>
      </c>
      <c r="AG41" s="86">
        <v>45</v>
      </c>
      <c r="AH41" s="372">
        <f t="shared" si="229"/>
        <v>0.13803680981595093</v>
      </c>
      <c r="AI41" s="86">
        <f t="shared" si="206"/>
        <v>1521</v>
      </c>
      <c r="AJ41" s="86">
        <f t="shared" si="207"/>
        <v>65</v>
      </c>
      <c r="AK41" s="372">
        <f t="shared" si="230"/>
        <v>4.2735042735042736E-2</v>
      </c>
      <c r="AL41" s="366">
        <f t="shared" si="208"/>
        <v>3.6405758729108058E-3</v>
      </c>
      <c r="AM41" s="366">
        <f t="shared" si="209"/>
        <v>7.4466324673175578E-3</v>
      </c>
      <c r="AN41" s="366">
        <f t="shared" si="210"/>
        <v>1.0756246897236471E-2</v>
      </c>
      <c r="AO41" s="85">
        <f t="shared" si="211"/>
        <v>2.1843455237464834E-2</v>
      </c>
      <c r="AP41" s="86">
        <f t="shared" si="212"/>
        <v>4108</v>
      </c>
      <c r="AQ41" s="86">
        <f t="shared" si="213"/>
        <v>37</v>
      </c>
      <c r="AR41" s="85">
        <f t="shared" si="214"/>
        <v>6.1227866953499918E-3</v>
      </c>
      <c r="AT41" s="642">
        <v>151</v>
      </c>
      <c r="AU41" s="642">
        <v>69</v>
      </c>
      <c r="AV41" s="642">
        <v>21</v>
      </c>
      <c r="AW41" s="642">
        <f t="shared" si="215"/>
        <v>61</v>
      </c>
      <c r="AX41" s="642">
        <v>156</v>
      </c>
      <c r="AY41" s="642">
        <v>53</v>
      </c>
      <c r="AZ41" s="642">
        <v>38</v>
      </c>
      <c r="BA41" s="642">
        <f t="shared" si="216"/>
        <v>65</v>
      </c>
      <c r="BB41" s="642">
        <v>123</v>
      </c>
      <c r="BC41" s="642">
        <v>58</v>
      </c>
      <c r="BD41" s="642">
        <v>28</v>
      </c>
      <c r="BE41" s="642">
        <f t="shared" si="217"/>
        <v>37</v>
      </c>
      <c r="BF41" s="642">
        <v>145</v>
      </c>
      <c r="BG41" s="642">
        <v>51</v>
      </c>
      <c r="BH41" s="642">
        <v>29</v>
      </c>
      <c r="BI41" s="642">
        <f t="shared" si="218"/>
        <v>65</v>
      </c>
      <c r="BJ41" s="642">
        <v>179</v>
      </c>
      <c r="BK41" s="642">
        <v>69</v>
      </c>
      <c r="BL41" s="642">
        <v>36</v>
      </c>
      <c r="BM41" s="642">
        <f t="shared" si="219"/>
        <v>74</v>
      </c>
      <c r="BN41" s="125">
        <f t="shared" si="231"/>
        <v>0.45695364238410596</v>
      </c>
      <c r="BO41" s="124">
        <f t="shared" si="232"/>
        <v>0.13907284768211919</v>
      </c>
      <c r="BP41" s="126">
        <f t="shared" si="233"/>
        <v>0.40397350993377484</v>
      </c>
      <c r="BQ41" s="125">
        <f t="shared" si="234"/>
        <v>0.33974358974358976</v>
      </c>
      <c r="BR41" s="124">
        <f t="shared" si="235"/>
        <v>0.24358974358974358</v>
      </c>
      <c r="BS41" s="126">
        <f t="shared" si="236"/>
        <v>0.41666666666666669</v>
      </c>
      <c r="BT41" s="125">
        <f t="shared" si="237"/>
        <v>0.47154471544715448</v>
      </c>
      <c r="BU41" s="124">
        <f t="shared" si="238"/>
        <v>0.22764227642276422</v>
      </c>
      <c r="BV41" s="126">
        <f t="shared" si="239"/>
        <v>0.30081300813008133</v>
      </c>
      <c r="BW41" s="125">
        <f t="shared" si="240"/>
        <v>0.35172413793103446</v>
      </c>
      <c r="BX41" s="124">
        <f t="shared" si="241"/>
        <v>0.2</v>
      </c>
      <c r="BY41" s="126">
        <f t="shared" si="242"/>
        <v>0.44827586206896552</v>
      </c>
      <c r="BZ41" s="125">
        <f t="shared" si="243"/>
        <v>0.38547486033519551</v>
      </c>
      <c r="CA41" s="124">
        <f t="shared" si="244"/>
        <v>0.2011173184357542</v>
      </c>
      <c r="CB41" s="126">
        <f t="shared" si="245"/>
        <v>0.41340782122905029</v>
      </c>
      <c r="CD41" s="105">
        <v>6100</v>
      </c>
      <c r="CE41" s="106">
        <v>4800</v>
      </c>
      <c r="CF41" s="107">
        <v>1400</v>
      </c>
      <c r="CG41" s="107">
        <v>400</v>
      </c>
      <c r="CH41" s="107">
        <v>0</v>
      </c>
      <c r="CI41" s="107">
        <v>1000</v>
      </c>
      <c r="CJ41" s="109">
        <f t="shared" si="246"/>
        <v>12300</v>
      </c>
      <c r="CK41" s="94">
        <f t="shared" si="247"/>
        <v>0.49593495934959347</v>
      </c>
      <c r="CL41" s="93">
        <f t="shared" si="248"/>
        <v>0.3902439024390244</v>
      </c>
      <c r="CM41" s="95">
        <f t="shared" si="249"/>
        <v>0.11382113821138211</v>
      </c>
      <c r="CN41" s="95">
        <f t="shared" si="250"/>
        <v>3.2520325203252036E-2</v>
      </c>
      <c r="CO41" s="95">
        <f t="shared" si="251"/>
        <v>0</v>
      </c>
      <c r="CP41" s="95">
        <f t="shared" si="252"/>
        <v>8.1300813008130079E-2</v>
      </c>
      <c r="CR41" s="244">
        <v>7284</v>
      </c>
      <c r="CS41" s="245">
        <v>7741</v>
      </c>
      <c r="CT41" s="246">
        <f t="shared" si="253"/>
        <v>0.94096369978039018</v>
      </c>
      <c r="CV41" s="300">
        <v>2.6794258373205742E-2</v>
      </c>
      <c r="CW41" s="300">
        <v>2.2456249032058232E-2</v>
      </c>
      <c r="CX41" s="300">
        <v>1.8457382953181271E-2</v>
      </c>
      <c r="CY41" s="300">
        <v>2.2657952069716776E-2</v>
      </c>
      <c r="CZ41" s="300">
        <v>2.1363893604980193E-2</v>
      </c>
      <c r="DB41" s="328">
        <v>0.17647058823529413</v>
      </c>
      <c r="DC41" s="328">
        <v>0.16299559471365638</v>
      </c>
      <c r="DE41" s="86">
        <v>6270</v>
      </c>
      <c r="DF41" s="86">
        <v>168</v>
      </c>
      <c r="DG41" s="84">
        <f t="shared" si="254"/>
        <v>2.6794258373205742E-2</v>
      </c>
      <c r="DH41" s="86">
        <v>2028</v>
      </c>
      <c r="DI41" s="86">
        <v>143</v>
      </c>
      <c r="DJ41" s="85">
        <f t="shared" si="255"/>
        <v>2.2807017543859651E-2</v>
      </c>
      <c r="DK41" s="86">
        <v>4202</v>
      </c>
      <c r="DL41" s="86">
        <f t="shared" si="256"/>
        <v>25</v>
      </c>
      <c r="DM41" s="85">
        <f t="shared" si="257"/>
        <v>3.9872408293460922E-3</v>
      </c>
      <c r="DN41" s="362">
        <v>0.11682582650324586</v>
      </c>
      <c r="DO41" s="362">
        <v>0.11682582650324586</v>
      </c>
      <c r="DP41" s="362">
        <v>0.10813432835820896</v>
      </c>
      <c r="DR41" s="454">
        <v>0.4</v>
      </c>
      <c r="DS41" s="454">
        <v>0.2</v>
      </c>
      <c r="DT41" s="454">
        <v>0.4</v>
      </c>
      <c r="DU41" s="453">
        <v>2.8735632183908046E-3</v>
      </c>
      <c r="DV41" s="455">
        <v>0.16561314791403287</v>
      </c>
      <c r="DW41" s="455">
        <v>0.12768647281921619</v>
      </c>
      <c r="DX41" s="455">
        <v>0.29077117572692796</v>
      </c>
      <c r="DY41" s="455">
        <v>0.41592920353982299</v>
      </c>
      <c r="DZ41" s="453">
        <v>2.0242914979757085E-2</v>
      </c>
      <c r="EA41" s="453">
        <v>8.0080080080080079E-3</v>
      </c>
      <c r="EB41" s="454">
        <v>0.70731707317073167</v>
      </c>
      <c r="EC41" s="246">
        <v>0.62839879154078548</v>
      </c>
      <c r="ED41" s="246">
        <f t="shared" si="258"/>
        <v>0.37160120845921452</v>
      </c>
      <c r="EE41" s="505">
        <f t="shared" si="222"/>
        <v>0.34359405370302398</v>
      </c>
      <c r="EF41" s="643">
        <v>90</v>
      </c>
      <c r="EG41" s="643">
        <v>79</v>
      </c>
      <c r="EH41" s="643">
        <v>11</v>
      </c>
      <c r="EI41" s="643">
        <v>180</v>
      </c>
      <c r="EJ41" s="519">
        <v>0.10891089108910891</v>
      </c>
      <c r="EK41" s="520">
        <v>0.46745562130177515</v>
      </c>
      <c r="EL41" s="525">
        <f t="shared" si="259"/>
        <v>2.178494680851064E-2</v>
      </c>
      <c r="EM41" s="551">
        <f t="shared" si="260"/>
        <v>12270</v>
      </c>
      <c r="EN41" s="550">
        <f t="shared" si="261"/>
        <v>3250</v>
      </c>
      <c r="EO41" s="542">
        <v>3110</v>
      </c>
      <c r="EP41" s="547">
        <v>50</v>
      </c>
      <c r="EQ41" s="544">
        <v>90</v>
      </c>
      <c r="ER41" s="548">
        <v>0</v>
      </c>
      <c r="ES41" s="548">
        <v>0</v>
      </c>
      <c r="ET41" s="549">
        <f t="shared" si="262"/>
        <v>90</v>
      </c>
      <c r="EU41" s="550">
        <f t="shared" si="263"/>
        <v>5050</v>
      </c>
      <c r="EV41" s="542">
        <v>2750</v>
      </c>
      <c r="EW41" s="547">
        <v>1690</v>
      </c>
      <c r="EX41" s="544">
        <v>610</v>
      </c>
      <c r="EY41" s="548">
        <v>160</v>
      </c>
      <c r="EZ41" s="548">
        <v>10</v>
      </c>
      <c r="FA41" s="549">
        <f t="shared" si="264"/>
        <v>440</v>
      </c>
      <c r="FB41" s="550">
        <f t="shared" si="265"/>
        <v>3970</v>
      </c>
      <c r="FC41" s="542">
        <v>510</v>
      </c>
      <c r="FD41" s="547">
        <v>2870</v>
      </c>
      <c r="FE41" s="544">
        <v>590</v>
      </c>
      <c r="FF41" s="548">
        <v>220</v>
      </c>
      <c r="FG41" s="548">
        <v>20</v>
      </c>
      <c r="FH41" s="549">
        <f t="shared" si="266"/>
        <v>350</v>
      </c>
      <c r="FI41" s="551">
        <f t="shared" si="267"/>
        <v>12350</v>
      </c>
      <c r="FJ41" s="550">
        <f t="shared" si="268"/>
        <v>3200</v>
      </c>
      <c r="FK41" s="542">
        <v>3030</v>
      </c>
      <c r="FL41" s="547">
        <v>60</v>
      </c>
      <c r="FM41" s="544">
        <v>110</v>
      </c>
      <c r="FN41" s="548">
        <v>0</v>
      </c>
      <c r="FO41" s="548">
        <v>0</v>
      </c>
      <c r="FP41" s="549">
        <f t="shared" si="269"/>
        <v>110</v>
      </c>
      <c r="FQ41" s="550">
        <f t="shared" si="270"/>
        <v>5040</v>
      </c>
      <c r="FR41" s="542">
        <v>2610</v>
      </c>
      <c r="FS41" s="547">
        <v>1750</v>
      </c>
      <c r="FT41" s="544">
        <v>680</v>
      </c>
      <c r="FU41" s="548">
        <v>170</v>
      </c>
      <c r="FV41" s="548">
        <v>20</v>
      </c>
      <c r="FW41" s="549">
        <f t="shared" si="271"/>
        <v>490</v>
      </c>
      <c r="FX41" s="550">
        <f t="shared" si="272"/>
        <v>4110</v>
      </c>
      <c r="FY41" s="542">
        <v>510</v>
      </c>
      <c r="FZ41" s="547">
        <v>2960</v>
      </c>
      <c r="GA41" s="544">
        <v>640</v>
      </c>
      <c r="GB41" s="548">
        <v>210</v>
      </c>
      <c r="GC41" s="548">
        <v>20</v>
      </c>
      <c r="GD41" s="549">
        <f t="shared" si="273"/>
        <v>410</v>
      </c>
    </row>
    <row r="42" spans="1:186" hidden="1" x14ac:dyDescent="0.25">
      <c r="A42" s="6" t="s">
        <v>105</v>
      </c>
      <c r="B42" s="1" t="s">
        <v>106</v>
      </c>
      <c r="C42" s="1">
        <v>13.999999999999998</v>
      </c>
      <c r="D42" s="2">
        <v>187500</v>
      </c>
      <c r="E42" s="320">
        <v>7.4161599999999994E-2</v>
      </c>
      <c r="F42" s="26">
        <f>IF(AND(E42&gt;=$E$3-'Selectie Benchmark Regio'!$D$7*'RMC info'!$E$7,E42&lt;=$E$3+'Selectie Benchmark Regio'!$D$7*'RMC info'!$E$7),1,0)</f>
        <v>1</v>
      </c>
      <c r="G42" s="34">
        <v>0.61415077640852078</v>
      </c>
      <c r="H42" s="26">
        <f>IF(AND(G42&gt;=$G$3-'Selectie Benchmark Regio'!$D$8*'RMC info'!$G$7,G42&lt;=$G$3+'Selectie Benchmark Regio'!$D$8*'RMC info'!$G$7),1,0)</f>
        <v>0</v>
      </c>
      <c r="I42" s="7">
        <v>0.33991693177801341</v>
      </c>
      <c r="J42" s="26">
        <f>IF(AND(I42&gt;=$I$3-'Selectie Benchmark Regio'!$D$9*'RMC info'!$I$7,I42&lt;=$I$3+'Selectie Benchmark Regio'!$D$9*'RMC info'!$I$7),1,0)</f>
        <v>1</v>
      </c>
      <c r="K42" s="8">
        <v>11</v>
      </c>
      <c r="L42" s="26">
        <f>IF(AND(K42&gt;=$K$3-'Selectie Benchmark Regio'!$D$10*'RMC info'!$L$7,K42&lt;=$K$3+'Selectie Benchmark Regio'!$D$10*'RMC info'!$L$7),1,0)</f>
        <v>1</v>
      </c>
      <c r="M42" s="9" t="s">
        <v>309</v>
      </c>
      <c r="N42" s="29">
        <f t="shared" si="223"/>
        <v>1</v>
      </c>
      <c r="O42" s="29">
        <f t="shared" si="224"/>
        <v>0</v>
      </c>
      <c r="P42" s="29">
        <f t="shared" si="225"/>
        <v>0</v>
      </c>
      <c r="Q42" s="29">
        <f t="shared" si="226"/>
        <v>0</v>
      </c>
      <c r="S42" s="81">
        <v>8.452</v>
      </c>
      <c r="T42" s="73">
        <v>9.141</v>
      </c>
      <c r="U42" s="76">
        <v>0.40100000000000002</v>
      </c>
      <c r="V42" s="76">
        <v>5.6000000000000001E-2</v>
      </c>
      <c r="X42" s="86">
        <v>30002</v>
      </c>
      <c r="Y42" s="86">
        <v>600</v>
      </c>
      <c r="Z42" s="84">
        <f t="shared" si="227"/>
        <v>1.9998666755549632E-2</v>
      </c>
      <c r="AA42" s="86">
        <v>7423</v>
      </c>
      <c r="AB42" s="86">
        <v>457</v>
      </c>
      <c r="AC42" s="86">
        <v>204</v>
      </c>
      <c r="AD42" s="86">
        <v>1232</v>
      </c>
      <c r="AE42" s="86">
        <v>67</v>
      </c>
      <c r="AF42" s="372">
        <f t="shared" si="228"/>
        <v>0.32843137254901961</v>
      </c>
      <c r="AG42" s="86">
        <v>115</v>
      </c>
      <c r="AH42" s="372">
        <f t="shared" si="229"/>
        <v>9.3344155844155841E-2</v>
      </c>
      <c r="AI42" s="86">
        <f t="shared" si="206"/>
        <v>5987</v>
      </c>
      <c r="AJ42" s="86">
        <f t="shared" si="207"/>
        <v>275</v>
      </c>
      <c r="AK42" s="372">
        <f t="shared" si="230"/>
        <v>4.5932854518122596E-2</v>
      </c>
      <c r="AL42" s="366">
        <f t="shared" si="208"/>
        <v>2.2331844543697086E-3</v>
      </c>
      <c r="AM42" s="366">
        <f t="shared" si="209"/>
        <v>3.8330777948136791E-3</v>
      </c>
      <c r="AN42" s="366">
        <f t="shared" si="210"/>
        <v>9.1660555962935798E-3</v>
      </c>
      <c r="AO42" s="85">
        <f t="shared" si="211"/>
        <v>1.5232317845476968E-2</v>
      </c>
      <c r="AP42" s="86">
        <f t="shared" si="212"/>
        <v>22579</v>
      </c>
      <c r="AQ42" s="86">
        <f t="shared" si="213"/>
        <v>143</v>
      </c>
      <c r="AR42" s="85">
        <f t="shared" si="214"/>
        <v>4.7663489100726614E-3</v>
      </c>
      <c r="AT42" s="642">
        <v>574</v>
      </c>
      <c r="AU42" s="642">
        <v>221</v>
      </c>
      <c r="AV42" s="642">
        <v>151</v>
      </c>
      <c r="AW42" s="642">
        <f t="shared" si="215"/>
        <v>202</v>
      </c>
      <c r="AX42" s="642">
        <v>624</v>
      </c>
      <c r="AY42" s="642">
        <v>237</v>
      </c>
      <c r="AZ42" s="642">
        <v>175</v>
      </c>
      <c r="BA42" s="642">
        <f t="shared" si="216"/>
        <v>212</v>
      </c>
      <c r="BB42" s="642">
        <v>482</v>
      </c>
      <c r="BC42" s="642">
        <v>197</v>
      </c>
      <c r="BD42" s="642">
        <v>123</v>
      </c>
      <c r="BE42" s="642">
        <f t="shared" si="217"/>
        <v>162</v>
      </c>
      <c r="BF42" s="642">
        <v>479</v>
      </c>
      <c r="BG42" s="642">
        <v>198</v>
      </c>
      <c r="BH42" s="642">
        <v>98</v>
      </c>
      <c r="BI42" s="642">
        <f t="shared" si="218"/>
        <v>183</v>
      </c>
      <c r="BJ42" s="642">
        <v>654</v>
      </c>
      <c r="BK42" s="642">
        <v>273</v>
      </c>
      <c r="BL42" s="642">
        <v>155</v>
      </c>
      <c r="BM42" s="642">
        <f t="shared" si="219"/>
        <v>226</v>
      </c>
      <c r="BN42" s="125">
        <f t="shared" si="231"/>
        <v>0.38501742160278746</v>
      </c>
      <c r="BO42" s="124">
        <f t="shared" si="232"/>
        <v>0.26306620209059234</v>
      </c>
      <c r="BP42" s="126">
        <f t="shared" si="233"/>
        <v>0.3519163763066202</v>
      </c>
      <c r="BQ42" s="125">
        <f t="shared" si="234"/>
        <v>0.37980769230769229</v>
      </c>
      <c r="BR42" s="124">
        <f t="shared" si="235"/>
        <v>0.28044871794871795</v>
      </c>
      <c r="BS42" s="126">
        <f t="shared" si="236"/>
        <v>0.33974358974358976</v>
      </c>
      <c r="BT42" s="125">
        <f t="shared" si="237"/>
        <v>0.40871369294605808</v>
      </c>
      <c r="BU42" s="124">
        <f t="shared" si="238"/>
        <v>0.25518672199170123</v>
      </c>
      <c r="BV42" s="126">
        <f t="shared" si="239"/>
        <v>0.33609958506224069</v>
      </c>
      <c r="BW42" s="125">
        <f t="shared" si="240"/>
        <v>0.41336116910229648</v>
      </c>
      <c r="BX42" s="124">
        <f t="shared" si="241"/>
        <v>0.20459290187891441</v>
      </c>
      <c r="BY42" s="126">
        <f t="shared" si="242"/>
        <v>0.38204592901878914</v>
      </c>
      <c r="BZ42" s="125">
        <f t="shared" si="243"/>
        <v>0.41743119266055045</v>
      </c>
      <c r="CA42" s="124">
        <f t="shared" si="244"/>
        <v>0.23700305810397554</v>
      </c>
      <c r="CB42" s="126">
        <f t="shared" si="245"/>
        <v>0.34556574923547401</v>
      </c>
      <c r="CD42" s="105">
        <v>43500</v>
      </c>
      <c r="CE42" s="106">
        <v>21200</v>
      </c>
      <c r="CF42" s="107">
        <v>5000</v>
      </c>
      <c r="CG42" s="107">
        <v>1600</v>
      </c>
      <c r="CH42" s="107">
        <v>0</v>
      </c>
      <c r="CI42" s="107">
        <v>3400</v>
      </c>
      <c r="CJ42" s="109">
        <f t="shared" si="246"/>
        <v>69700</v>
      </c>
      <c r="CK42" s="94">
        <f t="shared" si="247"/>
        <v>0.62410329985652802</v>
      </c>
      <c r="CL42" s="93">
        <f t="shared" si="248"/>
        <v>0.30416068866571017</v>
      </c>
      <c r="CM42" s="95">
        <f t="shared" si="249"/>
        <v>7.1736011477761832E-2</v>
      </c>
      <c r="CN42" s="95">
        <f t="shared" si="250"/>
        <v>2.2955523672883789E-2</v>
      </c>
      <c r="CO42" s="95">
        <f t="shared" si="251"/>
        <v>0</v>
      </c>
      <c r="CP42" s="95">
        <f t="shared" si="252"/>
        <v>4.878048780487805E-2</v>
      </c>
      <c r="CR42" s="244">
        <v>24248.21</v>
      </c>
      <c r="CS42" s="245">
        <v>39892</v>
      </c>
      <c r="CT42" s="246">
        <f t="shared" si="253"/>
        <v>0.60784643537551386</v>
      </c>
      <c r="CV42" s="300">
        <v>2.0855949208855553E-2</v>
      </c>
      <c r="CW42" s="300">
        <v>1.5630608582150433E-2</v>
      </c>
      <c r="CX42" s="300">
        <v>1.5540867322263421E-2</v>
      </c>
      <c r="CY42" s="300">
        <v>1.9781264859724205E-2</v>
      </c>
      <c r="CZ42" s="300">
        <v>1.8029903254177661E-2</v>
      </c>
      <c r="DB42" s="328">
        <v>0.2353448275862069</v>
      </c>
      <c r="DC42" s="328">
        <v>0.20606060606060606</v>
      </c>
      <c r="DE42" s="86">
        <v>30399</v>
      </c>
      <c r="DF42" s="86">
        <v>634</v>
      </c>
      <c r="DG42" s="84">
        <f t="shared" si="254"/>
        <v>2.0855949208855553E-2</v>
      </c>
      <c r="DH42" s="86">
        <v>7683</v>
      </c>
      <c r="DI42" s="86">
        <v>510</v>
      </c>
      <c r="DJ42" s="85">
        <f t="shared" si="255"/>
        <v>1.67768676601204E-2</v>
      </c>
      <c r="DK42" s="86">
        <v>22540</v>
      </c>
      <c r="DL42" s="86">
        <f t="shared" si="256"/>
        <v>124</v>
      </c>
      <c r="DM42" s="85">
        <f t="shared" si="257"/>
        <v>4.0790815487351554E-3</v>
      </c>
      <c r="DN42" s="362">
        <v>7.1436262082964747E-2</v>
      </c>
      <c r="DO42" s="362">
        <v>6.2445923480438002E-2</v>
      </c>
      <c r="DP42" s="362">
        <v>6.5822302090244048E-2</v>
      </c>
      <c r="DR42" s="454">
        <v>0.4</v>
      </c>
      <c r="DS42" s="454">
        <v>0.2</v>
      </c>
      <c r="DT42" s="454">
        <v>0.4</v>
      </c>
      <c r="DU42" s="453">
        <v>1.5623643780921794E-3</v>
      </c>
      <c r="DV42" s="455">
        <v>5.6072591903210796E-2</v>
      </c>
      <c r="DW42" s="455">
        <v>0.12191717077710564</v>
      </c>
      <c r="DX42" s="455">
        <v>0.2515123313168916</v>
      </c>
      <c r="DY42" s="455">
        <v>0.57049790600279204</v>
      </c>
      <c r="DZ42" s="453">
        <v>1.338231435318814E-2</v>
      </c>
      <c r="EA42" s="453">
        <v>8.0816673755848573E-3</v>
      </c>
      <c r="EB42" s="454">
        <v>0.51572327044025157</v>
      </c>
      <c r="EC42" s="246">
        <v>0.68285547103569344</v>
      </c>
      <c r="ED42" s="246">
        <f t="shared" si="258"/>
        <v>0.31714452896430656</v>
      </c>
      <c r="EE42" s="505">
        <f t="shared" si="222"/>
        <v>0.2932417113722659</v>
      </c>
      <c r="EF42" s="643">
        <v>391</v>
      </c>
      <c r="EG42" s="643">
        <v>209</v>
      </c>
      <c r="EH42" s="643">
        <v>273</v>
      </c>
      <c r="EI42" s="643">
        <v>873</v>
      </c>
      <c r="EJ42" s="519">
        <v>0.41114457831325302</v>
      </c>
      <c r="EK42" s="520">
        <v>0.34833333333333333</v>
      </c>
      <c r="EL42" s="525">
        <f t="shared" si="259"/>
        <v>2.0878279999999999E-2</v>
      </c>
      <c r="EM42" s="551">
        <f t="shared" si="260"/>
        <v>68850</v>
      </c>
      <c r="EN42" s="550">
        <f t="shared" si="261"/>
        <v>14360</v>
      </c>
      <c r="EO42" s="542">
        <v>14000</v>
      </c>
      <c r="EP42" s="547">
        <v>200</v>
      </c>
      <c r="EQ42" s="544">
        <v>160</v>
      </c>
      <c r="ER42" s="548">
        <v>0</v>
      </c>
      <c r="ES42" s="548">
        <v>0</v>
      </c>
      <c r="ET42" s="549">
        <f t="shared" si="262"/>
        <v>160</v>
      </c>
      <c r="EU42" s="550">
        <f t="shared" si="263"/>
        <v>30240</v>
      </c>
      <c r="EV42" s="542">
        <v>22000</v>
      </c>
      <c r="EW42" s="547">
        <v>6230</v>
      </c>
      <c r="EX42" s="544">
        <v>2010</v>
      </c>
      <c r="EY42" s="548">
        <v>600</v>
      </c>
      <c r="EZ42" s="548">
        <v>50</v>
      </c>
      <c r="FA42" s="549">
        <f t="shared" si="264"/>
        <v>1360</v>
      </c>
      <c r="FB42" s="550">
        <f t="shared" si="265"/>
        <v>24250</v>
      </c>
      <c r="FC42" s="542">
        <v>8590</v>
      </c>
      <c r="FD42" s="547">
        <v>13470</v>
      </c>
      <c r="FE42" s="544">
        <v>2190</v>
      </c>
      <c r="FF42" s="548">
        <v>850</v>
      </c>
      <c r="FG42" s="548">
        <v>60</v>
      </c>
      <c r="FH42" s="549">
        <f t="shared" si="266"/>
        <v>1280</v>
      </c>
      <c r="FI42" s="551">
        <f t="shared" si="267"/>
        <v>69770</v>
      </c>
      <c r="FJ42" s="550">
        <f t="shared" si="268"/>
        <v>14190</v>
      </c>
      <c r="FK42" s="542">
        <v>13710</v>
      </c>
      <c r="FL42" s="547">
        <v>290</v>
      </c>
      <c r="FM42" s="544">
        <v>190</v>
      </c>
      <c r="FN42" s="548">
        <v>0</v>
      </c>
      <c r="FO42" s="548">
        <v>0</v>
      </c>
      <c r="FP42" s="549">
        <f t="shared" si="269"/>
        <v>190</v>
      </c>
      <c r="FQ42" s="550">
        <f t="shared" si="270"/>
        <v>30450</v>
      </c>
      <c r="FR42" s="542">
        <v>21230</v>
      </c>
      <c r="FS42" s="547">
        <v>6860</v>
      </c>
      <c r="FT42" s="544">
        <v>2360</v>
      </c>
      <c r="FU42" s="548">
        <v>600</v>
      </c>
      <c r="FV42" s="548">
        <v>40</v>
      </c>
      <c r="FW42" s="549">
        <f t="shared" si="271"/>
        <v>1720</v>
      </c>
      <c r="FX42" s="550">
        <f t="shared" si="272"/>
        <v>25130</v>
      </c>
      <c r="FY42" s="542">
        <v>8680</v>
      </c>
      <c r="FZ42" s="547">
        <v>13970</v>
      </c>
      <c r="GA42" s="544">
        <v>2480</v>
      </c>
      <c r="GB42" s="548">
        <v>810</v>
      </c>
      <c r="GC42" s="548">
        <v>50</v>
      </c>
      <c r="GD42" s="549">
        <f t="shared" si="273"/>
        <v>1620</v>
      </c>
    </row>
    <row r="43" spans="1:186" hidden="1" x14ac:dyDescent="0.25">
      <c r="A43" s="6" t="s">
        <v>57</v>
      </c>
      <c r="B43" s="1" t="s">
        <v>107</v>
      </c>
      <c r="C43" s="1">
        <v>11.1</v>
      </c>
      <c r="D43" s="2">
        <v>162200</v>
      </c>
      <c r="E43" s="320">
        <v>6.8665228113440197E-2</v>
      </c>
      <c r="F43" s="26">
        <f>IF(AND(E43&gt;=$E$3-'Selectie Benchmark Regio'!$D$7*'RMC info'!$E$7,E43&lt;=$E$3+'Selectie Benchmark Regio'!$D$7*'RMC info'!$E$7),1,0)</f>
        <v>1</v>
      </c>
      <c r="G43" s="34">
        <v>0.28505181735545249</v>
      </c>
      <c r="H43" s="26">
        <f>IF(AND(G43&gt;=$G$3-'Selectie Benchmark Regio'!$D$8*'RMC info'!$G$7,G43&lt;=$G$3+'Selectie Benchmark Regio'!$D$8*'RMC info'!$G$7),1,0)</f>
        <v>1</v>
      </c>
      <c r="I43" s="7">
        <v>0.20598320419654459</v>
      </c>
      <c r="J43" s="26">
        <f>IF(AND(I43&gt;=$I$3-'Selectie Benchmark Regio'!$D$9*'RMC info'!$I$7,I43&lt;=$I$3+'Selectie Benchmark Regio'!$D$9*'RMC info'!$I$7),1,0)</f>
        <v>1</v>
      </c>
      <c r="K43" s="8">
        <v>7</v>
      </c>
      <c r="L43" s="26">
        <f>IF(AND(K43&gt;=$K$3-'Selectie Benchmark Regio'!$D$10*'RMC info'!$L$7,K43&lt;=$K$3+'Selectie Benchmark Regio'!$D$10*'RMC info'!$L$7),1,0)</f>
        <v>1</v>
      </c>
      <c r="M43" s="9" t="s">
        <v>254</v>
      </c>
      <c r="N43" s="29">
        <f t="shared" si="223"/>
        <v>1</v>
      </c>
      <c r="O43" s="29">
        <f t="shared" si="224"/>
        <v>1</v>
      </c>
      <c r="P43" s="29">
        <f t="shared" si="225"/>
        <v>1</v>
      </c>
      <c r="Q43" s="29">
        <f t="shared" si="226"/>
        <v>1</v>
      </c>
      <c r="S43" s="81">
        <v>8.0739999999999998</v>
      </c>
      <c r="T43" s="73">
        <v>-2.673</v>
      </c>
      <c r="U43" s="76">
        <v>0.49199999999999999</v>
      </c>
      <c r="V43" s="76">
        <v>6.4000000000000001E-2</v>
      </c>
      <c r="X43" s="86">
        <v>29582</v>
      </c>
      <c r="Y43" s="86">
        <v>518</v>
      </c>
      <c r="Z43" s="84">
        <f t="shared" si="227"/>
        <v>1.7510648367250355E-2</v>
      </c>
      <c r="AA43" s="86">
        <v>8742</v>
      </c>
      <c r="AB43" s="86">
        <v>444</v>
      </c>
      <c r="AC43" s="86">
        <v>274</v>
      </c>
      <c r="AD43" s="86">
        <v>1376</v>
      </c>
      <c r="AE43" s="86">
        <v>59</v>
      </c>
      <c r="AF43" s="372">
        <f t="shared" si="228"/>
        <v>0.21532846715328466</v>
      </c>
      <c r="AG43" s="86">
        <v>124</v>
      </c>
      <c r="AH43" s="372">
        <f t="shared" si="229"/>
        <v>9.0116279069767435E-2</v>
      </c>
      <c r="AI43" s="86">
        <f t="shared" si="206"/>
        <v>7092</v>
      </c>
      <c r="AJ43" s="86">
        <f t="shared" si="207"/>
        <v>261</v>
      </c>
      <c r="AK43" s="372">
        <f t="shared" si="230"/>
        <v>3.6802030456852791E-2</v>
      </c>
      <c r="AL43" s="366">
        <f t="shared" si="208"/>
        <v>1.99445608816172E-3</v>
      </c>
      <c r="AM43" s="366">
        <f t="shared" si="209"/>
        <v>4.191738219187344E-3</v>
      </c>
      <c r="AN43" s="366">
        <f t="shared" si="210"/>
        <v>8.8229328645798126E-3</v>
      </c>
      <c r="AO43" s="85">
        <f t="shared" si="211"/>
        <v>1.5009127171928876E-2</v>
      </c>
      <c r="AP43" s="86">
        <f t="shared" si="212"/>
        <v>20840</v>
      </c>
      <c r="AQ43" s="86">
        <f t="shared" si="213"/>
        <v>74</v>
      </c>
      <c r="AR43" s="85">
        <f t="shared" si="214"/>
        <v>2.5015211953214791E-3</v>
      </c>
      <c r="AT43" s="642">
        <v>502</v>
      </c>
      <c r="AU43" s="642">
        <v>196</v>
      </c>
      <c r="AV43" s="642">
        <v>126</v>
      </c>
      <c r="AW43" s="642">
        <f t="shared" si="215"/>
        <v>180</v>
      </c>
      <c r="AX43" s="642">
        <v>565</v>
      </c>
      <c r="AY43" s="642">
        <v>218</v>
      </c>
      <c r="AZ43" s="642">
        <v>141</v>
      </c>
      <c r="BA43" s="642">
        <f t="shared" si="216"/>
        <v>206</v>
      </c>
      <c r="BB43" s="642">
        <v>429</v>
      </c>
      <c r="BC43" s="642">
        <v>185</v>
      </c>
      <c r="BD43" s="642">
        <v>87</v>
      </c>
      <c r="BE43" s="642">
        <f t="shared" si="217"/>
        <v>157</v>
      </c>
      <c r="BF43" s="642">
        <v>518</v>
      </c>
      <c r="BG43" s="642">
        <v>199</v>
      </c>
      <c r="BH43" s="642">
        <v>121</v>
      </c>
      <c r="BI43" s="642">
        <f t="shared" si="218"/>
        <v>198</v>
      </c>
      <c r="BJ43" s="642">
        <v>598</v>
      </c>
      <c r="BK43" s="642">
        <v>229</v>
      </c>
      <c r="BL43" s="642">
        <v>123</v>
      </c>
      <c r="BM43" s="642">
        <f t="shared" si="219"/>
        <v>246</v>
      </c>
      <c r="BN43" s="125">
        <f t="shared" si="231"/>
        <v>0.39043824701195218</v>
      </c>
      <c r="BO43" s="124">
        <f t="shared" si="232"/>
        <v>0.25099601593625498</v>
      </c>
      <c r="BP43" s="126">
        <f t="shared" si="233"/>
        <v>0.35856573705179284</v>
      </c>
      <c r="BQ43" s="125">
        <f t="shared" si="234"/>
        <v>0.38584070796460179</v>
      </c>
      <c r="BR43" s="124">
        <f t="shared" si="235"/>
        <v>0.24955752212389382</v>
      </c>
      <c r="BS43" s="126">
        <f t="shared" si="236"/>
        <v>0.36460176991150445</v>
      </c>
      <c r="BT43" s="125">
        <f t="shared" si="237"/>
        <v>0.43123543123543123</v>
      </c>
      <c r="BU43" s="124">
        <f t="shared" si="238"/>
        <v>0.20279720279720279</v>
      </c>
      <c r="BV43" s="126">
        <f t="shared" si="239"/>
        <v>0.36596736596736595</v>
      </c>
      <c r="BW43" s="125">
        <f t="shared" si="240"/>
        <v>0.38416988416988418</v>
      </c>
      <c r="BX43" s="124">
        <f t="shared" si="241"/>
        <v>0.2335907335907336</v>
      </c>
      <c r="BY43" s="126">
        <f t="shared" si="242"/>
        <v>0.38223938223938225</v>
      </c>
      <c r="BZ43" s="125">
        <f t="shared" si="243"/>
        <v>0.38294314381270905</v>
      </c>
      <c r="CA43" s="124">
        <f t="shared" si="244"/>
        <v>0.20568561872909699</v>
      </c>
      <c r="CB43" s="126">
        <f t="shared" si="245"/>
        <v>0.41137123745819398</v>
      </c>
      <c r="CD43" s="105">
        <v>31000</v>
      </c>
      <c r="CE43" s="106">
        <v>19400</v>
      </c>
      <c r="CF43" s="107">
        <v>3400</v>
      </c>
      <c r="CG43" s="107">
        <v>1300</v>
      </c>
      <c r="CH43" s="107">
        <v>0</v>
      </c>
      <c r="CI43" s="107">
        <v>2100</v>
      </c>
      <c r="CJ43" s="109">
        <f t="shared" si="246"/>
        <v>53800</v>
      </c>
      <c r="CK43" s="94">
        <f t="shared" si="247"/>
        <v>0.57620817843866168</v>
      </c>
      <c r="CL43" s="93">
        <f t="shared" si="248"/>
        <v>0.36059479553903345</v>
      </c>
      <c r="CM43" s="95">
        <f t="shared" si="249"/>
        <v>6.3197026022304828E-2</v>
      </c>
      <c r="CN43" s="95">
        <f t="shared" si="250"/>
        <v>2.4163568773234202E-2</v>
      </c>
      <c r="CO43" s="95">
        <f t="shared" si="251"/>
        <v>0</v>
      </c>
      <c r="CP43" s="95">
        <f t="shared" si="252"/>
        <v>3.9033457249070633E-2</v>
      </c>
      <c r="CR43" s="244">
        <v>26640</v>
      </c>
      <c r="CS43" s="245">
        <v>38769</v>
      </c>
      <c r="CT43" s="246">
        <f t="shared" si="253"/>
        <v>0.68714694730325776</v>
      </c>
      <c r="CV43" s="300">
        <v>1.9526269878547945E-2</v>
      </c>
      <c r="CW43" s="300">
        <v>1.7234495608198029E-2</v>
      </c>
      <c r="CX43" s="300">
        <v>1.4209062003179651E-2</v>
      </c>
      <c r="CY43" s="300">
        <v>1.838713876594637E-2</v>
      </c>
      <c r="CZ43" s="300">
        <v>1.6167471819645732E-2</v>
      </c>
      <c r="DB43" s="328">
        <v>0.12256973795435334</v>
      </c>
      <c r="DC43" s="328">
        <v>0.11294526498696786</v>
      </c>
      <c r="DE43" s="86">
        <v>29806</v>
      </c>
      <c r="DF43" s="86">
        <v>582</v>
      </c>
      <c r="DG43" s="84">
        <f t="shared" si="254"/>
        <v>1.9526269878547945E-2</v>
      </c>
      <c r="DH43" s="86">
        <v>8964</v>
      </c>
      <c r="DI43" s="86">
        <v>500</v>
      </c>
      <c r="DJ43" s="85">
        <f t="shared" si="255"/>
        <v>1.677514594376971E-2</v>
      </c>
      <c r="DK43" s="86">
        <v>20691</v>
      </c>
      <c r="DL43" s="86">
        <f t="shared" si="256"/>
        <v>82</v>
      </c>
      <c r="DM43" s="85">
        <f t="shared" si="257"/>
        <v>2.7511239347782325E-3</v>
      </c>
      <c r="DN43" s="362">
        <v>5.9296234945377994E-2</v>
      </c>
      <c r="DO43" s="362">
        <v>6.0694557799093891E-2</v>
      </c>
      <c r="DP43" s="362">
        <v>5.9108123710908053E-2</v>
      </c>
      <c r="DR43" s="454">
        <v>0.23076923076923078</v>
      </c>
      <c r="DS43" s="454">
        <v>0.30769230769230771</v>
      </c>
      <c r="DT43" s="454">
        <v>0.46153846153846156</v>
      </c>
      <c r="DU43" s="453">
        <v>1.105379513633014E-3</v>
      </c>
      <c r="DV43" s="455">
        <v>8.1840193704600481E-2</v>
      </c>
      <c r="DW43" s="455">
        <v>0.14987893462469734</v>
      </c>
      <c r="DX43" s="455">
        <v>0.27845036319612593</v>
      </c>
      <c r="DY43" s="455">
        <v>0.48983050847457626</v>
      </c>
      <c r="DZ43" s="453">
        <v>6.5040650406504065E-3</v>
      </c>
      <c r="EA43" s="453">
        <v>4.5069406886605375E-3</v>
      </c>
      <c r="EB43" s="454">
        <v>0.6062602965403624</v>
      </c>
      <c r="EC43" s="246">
        <v>0.61630434782608701</v>
      </c>
      <c r="ED43" s="246">
        <f t="shared" si="258"/>
        <v>0.38369565217391299</v>
      </c>
      <c r="EE43" s="505">
        <f t="shared" si="222"/>
        <v>0.35477695313558166</v>
      </c>
      <c r="EF43" s="643">
        <v>196</v>
      </c>
      <c r="EG43" s="643">
        <v>322</v>
      </c>
      <c r="EH43" s="643">
        <v>107</v>
      </c>
      <c r="EI43" s="643">
        <v>625</v>
      </c>
      <c r="EJ43" s="519">
        <v>0.35313531353135313</v>
      </c>
      <c r="EK43" s="520">
        <v>0.6216216216216216</v>
      </c>
      <c r="EL43" s="525">
        <f t="shared" si="259"/>
        <v>1.9916414919852035E-2</v>
      </c>
      <c r="EM43" s="551">
        <f t="shared" si="260"/>
        <v>53400</v>
      </c>
      <c r="EN43" s="550">
        <f t="shared" si="261"/>
        <v>13630</v>
      </c>
      <c r="EO43" s="542">
        <v>13410</v>
      </c>
      <c r="EP43" s="547">
        <v>150</v>
      </c>
      <c r="EQ43" s="544">
        <v>70</v>
      </c>
      <c r="ER43" s="548">
        <v>0</v>
      </c>
      <c r="ES43" s="548">
        <v>0</v>
      </c>
      <c r="ET43" s="549">
        <f t="shared" si="262"/>
        <v>70</v>
      </c>
      <c r="EU43" s="550">
        <f t="shared" si="263"/>
        <v>23040</v>
      </c>
      <c r="EV43" s="542">
        <v>14900</v>
      </c>
      <c r="EW43" s="547">
        <v>6700</v>
      </c>
      <c r="EX43" s="544">
        <v>1440</v>
      </c>
      <c r="EY43" s="548">
        <v>530</v>
      </c>
      <c r="EZ43" s="548">
        <v>50</v>
      </c>
      <c r="FA43" s="549">
        <f t="shared" si="264"/>
        <v>860</v>
      </c>
      <c r="FB43" s="550">
        <f t="shared" si="265"/>
        <v>16730</v>
      </c>
      <c r="FC43" s="542">
        <v>3260</v>
      </c>
      <c r="FD43" s="547">
        <v>11890</v>
      </c>
      <c r="FE43" s="544">
        <v>1580</v>
      </c>
      <c r="FF43" s="548">
        <v>830</v>
      </c>
      <c r="FG43" s="548">
        <v>50</v>
      </c>
      <c r="FH43" s="549">
        <f t="shared" si="266"/>
        <v>700</v>
      </c>
      <c r="FI43" s="551">
        <f t="shared" si="267"/>
        <v>53970</v>
      </c>
      <c r="FJ43" s="550">
        <f t="shared" si="268"/>
        <v>13570</v>
      </c>
      <c r="FK43" s="542">
        <v>13260</v>
      </c>
      <c r="FL43" s="547">
        <v>200</v>
      </c>
      <c r="FM43" s="544">
        <v>110</v>
      </c>
      <c r="FN43" s="548">
        <v>0</v>
      </c>
      <c r="FO43" s="548">
        <v>0</v>
      </c>
      <c r="FP43" s="549">
        <f t="shared" si="269"/>
        <v>110</v>
      </c>
      <c r="FQ43" s="550">
        <f t="shared" si="270"/>
        <v>23310</v>
      </c>
      <c r="FR43" s="542">
        <v>14550</v>
      </c>
      <c r="FS43" s="547">
        <v>7080</v>
      </c>
      <c r="FT43" s="544">
        <v>1680</v>
      </c>
      <c r="FU43" s="548">
        <v>550</v>
      </c>
      <c r="FV43" s="548">
        <v>40</v>
      </c>
      <c r="FW43" s="549">
        <f t="shared" si="271"/>
        <v>1090</v>
      </c>
      <c r="FX43" s="550">
        <f t="shared" si="272"/>
        <v>17090</v>
      </c>
      <c r="FY43" s="542">
        <v>3220</v>
      </c>
      <c r="FZ43" s="547">
        <v>12200</v>
      </c>
      <c r="GA43" s="544">
        <v>1670</v>
      </c>
      <c r="GB43" s="548">
        <v>740</v>
      </c>
      <c r="GC43" s="548">
        <v>50</v>
      </c>
      <c r="GD43" s="549">
        <f t="shared" si="273"/>
        <v>880</v>
      </c>
    </row>
    <row r="44" spans="1:186" hidden="1" x14ac:dyDescent="0.25">
      <c r="A44" s="6" t="s">
        <v>112</v>
      </c>
      <c r="B44" s="1" t="s">
        <v>113</v>
      </c>
      <c r="C44" s="1">
        <v>16.100000000000001</v>
      </c>
      <c r="D44" s="2">
        <v>196600</v>
      </c>
      <c r="E44" s="320">
        <v>8.2195320447609355E-2</v>
      </c>
      <c r="F44" s="26">
        <f>IF(AND(E44&gt;=$E$3-'Selectie Benchmark Regio'!$D$7*'RMC info'!$E$7,E44&lt;=$E$3+'Selectie Benchmark Regio'!$D$7*'RMC info'!$E$7),1,0)</f>
        <v>0</v>
      </c>
      <c r="G44" s="34">
        <v>0.31300721234062645</v>
      </c>
      <c r="H44" s="26">
        <f>IF(AND(G44&gt;=$G$3-'Selectie Benchmark Regio'!$D$8*'RMC info'!$G$7,G44&lt;=$G$3+'Selectie Benchmark Regio'!$D$8*'RMC info'!$G$7),1,0)</f>
        <v>1</v>
      </c>
      <c r="I44" s="7">
        <v>0.27596937760986279</v>
      </c>
      <c r="J44" s="26">
        <f>IF(AND(I44&gt;=$I$3-'Selectie Benchmark Regio'!$D$9*'RMC info'!$I$7,I44&lt;=$I$3+'Selectie Benchmark Regio'!$D$9*'RMC info'!$I$7),1,0)</f>
        <v>1</v>
      </c>
      <c r="K44" s="8">
        <v>10</v>
      </c>
      <c r="L44" s="26">
        <f>IF(AND(K44&gt;=$K$3-'Selectie Benchmark Regio'!$D$10*'RMC info'!$L$7,K44&lt;=$K$3+'Selectie Benchmark Regio'!$D$10*'RMC info'!$L$7),1,0)</f>
        <v>1</v>
      </c>
      <c r="M44" s="9" t="s">
        <v>222</v>
      </c>
      <c r="N44" s="29">
        <f t="shared" si="223"/>
        <v>0</v>
      </c>
      <c r="O44" s="29">
        <f t="shared" si="224"/>
        <v>0</v>
      </c>
      <c r="P44" s="29">
        <f t="shared" si="225"/>
        <v>0</v>
      </c>
      <c r="Q44" s="29">
        <f t="shared" si="226"/>
        <v>0</v>
      </c>
      <c r="S44" s="81">
        <v>7.96</v>
      </c>
      <c r="T44" s="73">
        <v>-8.7590000000000003</v>
      </c>
      <c r="U44" s="76">
        <v>0.53100000000000003</v>
      </c>
      <c r="V44" s="76">
        <v>6.0999999999999999E-2</v>
      </c>
      <c r="X44" s="86">
        <v>36096</v>
      </c>
      <c r="Y44" s="86">
        <v>869</v>
      </c>
      <c r="Z44" s="84">
        <f t="shared" si="227"/>
        <v>2.4074689716312058E-2</v>
      </c>
      <c r="AA44" s="86">
        <v>11092</v>
      </c>
      <c r="AB44" s="86">
        <v>735</v>
      </c>
      <c r="AC44" s="86">
        <v>347</v>
      </c>
      <c r="AD44" s="86">
        <v>1661</v>
      </c>
      <c r="AE44" s="86">
        <v>81</v>
      </c>
      <c r="AF44" s="372">
        <f t="shared" si="228"/>
        <v>0.2334293948126801</v>
      </c>
      <c r="AG44" s="86">
        <v>206</v>
      </c>
      <c r="AH44" s="372">
        <f t="shared" si="229"/>
        <v>0.12402167369054787</v>
      </c>
      <c r="AI44" s="86">
        <f t="shared" si="206"/>
        <v>9084</v>
      </c>
      <c r="AJ44" s="86">
        <f t="shared" si="207"/>
        <v>448</v>
      </c>
      <c r="AK44" s="372">
        <f t="shared" si="230"/>
        <v>4.931748128577719E-2</v>
      </c>
      <c r="AL44" s="366">
        <f t="shared" si="208"/>
        <v>2.2440159574468087E-3</v>
      </c>
      <c r="AM44" s="366">
        <f t="shared" si="209"/>
        <v>5.7070035460992912E-3</v>
      </c>
      <c r="AN44" s="366">
        <f t="shared" si="210"/>
        <v>1.2411347517730497E-2</v>
      </c>
      <c r="AO44" s="85">
        <f t="shared" si="211"/>
        <v>2.0362367021276594E-2</v>
      </c>
      <c r="AP44" s="86">
        <f t="shared" si="212"/>
        <v>25004</v>
      </c>
      <c r="AQ44" s="86">
        <f t="shared" si="213"/>
        <v>134</v>
      </c>
      <c r="AR44" s="85">
        <f t="shared" si="214"/>
        <v>3.7123226950354611E-3</v>
      </c>
      <c r="AT44" s="642">
        <v>736</v>
      </c>
      <c r="AU44" s="642">
        <v>272</v>
      </c>
      <c r="AV44" s="642">
        <v>186</v>
      </c>
      <c r="AW44" s="642">
        <f t="shared" si="215"/>
        <v>278</v>
      </c>
      <c r="AX44" s="642">
        <v>743</v>
      </c>
      <c r="AY44" s="642">
        <v>280</v>
      </c>
      <c r="AZ44" s="642">
        <v>179</v>
      </c>
      <c r="BA44" s="642">
        <f t="shared" si="216"/>
        <v>284</v>
      </c>
      <c r="BB44" s="642">
        <v>632</v>
      </c>
      <c r="BC44" s="642">
        <v>260</v>
      </c>
      <c r="BD44" s="642">
        <v>136</v>
      </c>
      <c r="BE44" s="642">
        <f t="shared" si="217"/>
        <v>236</v>
      </c>
      <c r="BF44" s="642">
        <v>702</v>
      </c>
      <c r="BG44" s="642">
        <v>299</v>
      </c>
      <c r="BH44" s="642">
        <v>136</v>
      </c>
      <c r="BI44" s="642">
        <f t="shared" si="218"/>
        <v>267</v>
      </c>
      <c r="BJ44" s="642">
        <v>841</v>
      </c>
      <c r="BK44" s="642">
        <v>343</v>
      </c>
      <c r="BL44" s="642">
        <v>184</v>
      </c>
      <c r="BM44" s="642">
        <f t="shared" si="219"/>
        <v>314</v>
      </c>
      <c r="BN44" s="125">
        <f t="shared" si="231"/>
        <v>0.36956521739130432</v>
      </c>
      <c r="BO44" s="124">
        <f t="shared" si="232"/>
        <v>0.25271739130434784</v>
      </c>
      <c r="BP44" s="126">
        <f t="shared" si="233"/>
        <v>0.37771739130434784</v>
      </c>
      <c r="BQ44" s="125">
        <f t="shared" si="234"/>
        <v>0.37685060565275907</v>
      </c>
      <c r="BR44" s="124">
        <f t="shared" si="235"/>
        <v>0.24091520861372812</v>
      </c>
      <c r="BS44" s="126">
        <f t="shared" si="236"/>
        <v>0.38223418573351281</v>
      </c>
      <c r="BT44" s="125">
        <f t="shared" si="237"/>
        <v>0.41139240506329117</v>
      </c>
      <c r="BU44" s="124">
        <f t="shared" si="238"/>
        <v>0.21518987341772153</v>
      </c>
      <c r="BV44" s="126">
        <f t="shared" si="239"/>
        <v>0.37341772151898733</v>
      </c>
      <c r="BW44" s="125">
        <f t="shared" si="240"/>
        <v>0.42592592592592593</v>
      </c>
      <c r="BX44" s="124">
        <f t="shared" si="241"/>
        <v>0.19373219373219372</v>
      </c>
      <c r="BY44" s="126">
        <f t="shared" si="242"/>
        <v>0.38034188034188032</v>
      </c>
      <c r="BZ44" s="125">
        <f t="shared" si="243"/>
        <v>0.40784780023781214</v>
      </c>
      <c r="CA44" s="124">
        <f t="shared" si="244"/>
        <v>0.21878715814506539</v>
      </c>
      <c r="CB44" s="126">
        <f t="shared" si="245"/>
        <v>0.37336504161712247</v>
      </c>
      <c r="CD44" s="105">
        <v>36100</v>
      </c>
      <c r="CE44" s="106">
        <v>25200</v>
      </c>
      <c r="CF44" s="107">
        <v>4600</v>
      </c>
      <c r="CG44" s="107">
        <v>2000</v>
      </c>
      <c r="CH44" s="107">
        <v>0</v>
      </c>
      <c r="CI44" s="107">
        <v>2600</v>
      </c>
      <c r="CJ44" s="109">
        <f t="shared" si="246"/>
        <v>65900</v>
      </c>
      <c r="CK44" s="94">
        <f t="shared" si="247"/>
        <v>0.54779969650986338</v>
      </c>
      <c r="CL44" s="93">
        <f t="shared" si="248"/>
        <v>0.38239757207890746</v>
      </c>
      <c r="CM44" s="95">
        <f t="shared" si="249"/>
        <v>6.9802731411229141E-2</v>
      </c>
      <c r="CN44" s="95">
        <f t="shared" si="250"/>
        <v>3.0349013657056147E-2</v>
      </c>
      <c r="CO44" s="95">
        <f t="shared" si="251"/>
        <v>0</v>
      </c>
      <c r="CP44" s="95">
        <f t="shared" si="252"/>
        <v>3.9453717754172987E-2</v>
      </c>
      <c r="CR44" s="244">
        <v>39925.410000000003</v>
      </c>
      <c r="CS44" s="245">
        <v>46913</v>
      </c>
      <c r="CT44" s="246">
        <f t="shared" si="253"/>
        <v>0.85105216038198372</v>
      </c>
      <c r="CV44" s="300">
        <v>2.3147638445447538E-2</v>
      </c>
      <c r="CW44" s="300">
        <v>1.9273535952557451E-2</v>
      </c>
      <c r="CX44" s="300">
        <v>1.703366304611487E-2</v>
      </c>
      <c r="CY44" s="300">
        <v>1.9682640599750986E-2</v>
      </c>
      <c r="CZ44" s="300">
        <v>1.9204675921093831E-2</v>
      </c>
      <c r="DB44" s="328">
        <v>0.11118737131091283</v>
      </c>
      <c r="DC44" s="328">
        <v>0.12318339100346021</v>
      </c>
      <c r="DE44" s="86">
        <v>36332</v>
      </c>
      <c r="DF44" s="86">
        <v>841</v>
      </c>
      <c r="DG44" s="84">
        <f t="shared" si="254"/>
        <v>2.3147638445447538E-2</v>
      </c>
      <c r="DH44" s="86">
        <v>11456</v>
      </c>
      <c r="DI44" s="86">
        <v>711</v>
      </c>
      <c r="DJ44" s="85">
        <f t="shared" si="255"/>
        <v>1.956952548717384E-2</v>
      </c>
      <c r="DK44" s="86">
        <v>24742</v>
      </c>
      <c r="DL44" s="86">
        <f t="shared" si="256"/>
        <v>130</v>
      </c>
      <c r="DM44" s="85">
        <f t="shared" si="257"/>
        <v>3.5781129582736983E-3</v>
      </c>
      <c r="DN44" s="362">
        <v>6.5697546638652751E-2</v>
      </c>
      <c r="DO44" s="362">
        <v>6.3473063298096141E-2</v>
      </c>
      <c r="DP44" s="362">
        <v>6.3193091698777945E-2</v>
      </c>
      <c r="DR44" s="454">
        <v>0.3888888888888889</v>
      </c>
      <c r="DS44" s="454">
        <v>0.1111111111111111</v>
      </c>
      <c r="DT44" s="454">
        <v>0.5</v>
      </c>
      <c r="DU44" s="453">
        <v>2.1946420463145148E-3</v>
      </c>
      <c r="DV44" s="455">
        <v>7.3834704269486878E-2</v>
      </c>
      <c r="DW44" s="455">
        <v>0.13689776733254994</v>
      </c>
      <c r="DX44" s="455">
        <v>0.30023501762632199</v>
      </c>
      <c r="DY44" s="455">
        <v>0.48903251077164123</v>
      </c>
      <c r="DZ44" s="453">
        <v>9.6328607778989467E-3</v>
      </c>
      <c r="EA44" s="453">
        <v>6.9839207406204324E-3</v>
      </c>
      <c r="EB44" s="454">
        <v>0.53333333333333333</v>
      </c>
      <c r="EC44" s="246">
        <v>0.60598377281947258</v>
      </c>
      <c r="ED44" s="246">
        <f t="shared" si="258"/>
        <v>0.39401622718052742</v>
      </c>
      <c r="EE44" s="505">
        <f t="shared" si="222"/>
        <v>0.36431967829993744</v>
      </c>
      <c r="EF44" s="643">
        <v>473</v>
      </c>
      <c r="EG44" s="643">
        <v>396</v>
      </c>
      <c r="EH44" s="643">
        <v>147</v>
      </c>
      <c r="EI44" s="643">
        <v>1016</v>
      </c>
      <c r="EJ44" s="519">
        <v>0.23709677419354835</v>
      </c>
      <c r="EK44" s="520">
        <v>0.4556962025316455</v>
      </c>
      <c r="EL44" s="525">
        <f t="shared" si="259"/>
        <v>2.2284181078331636E-2</v>
      </c>
      <c r="EM44" s="551">
        <f t="shared" si="260"/>
        <v>64780</v>
      </c>
      <c r="EN44" s="550">
        <f t="shared" si="261"/>
        <v>16370</v>
      </c>
      <c r="EO44" s="542">
        <v>16110</v>
      </c>
      <c r="EP44" s="547">
        <v>170</v>
      </c>
      <c r="EQ44" s="544">
        <v>90</v>
      </c>
      <c r="ER44" s="548">
        <v>0</v>
      </c>
      <c r="ES44" s="548">
        <v>0</v>
      </c>
      <c r="ET44" s="549">
        <f t="shared" si="262"/>
        <v>90</v>
      </c>
      <c r="EU44" s="550">
        <f t="shared" si="263"/>
        <v>27730</v>
      </c>
      <c r="EV44" s="542">
        <v>17210</v>
      </c>
      <c r="EW44" s="547">
        <v>8640</v>
      </c>
      <c r="EX44" s="544">
        <v>1880</v>
      </c>
      <c r="EY44" s="548">
        <v>800</v>
      </c>
      <c r="EZ44" s="548">
        <v>60</v>
      </c>
      <c r="FA44" s="549">
        <f t="shared" si="264"/>
        <v>1020</v>
      </c>
      <c r="FB44" s="550">
        <f t="shared" si="265"/>
        <v>20680</v>
      </c>
      <c r="FC44" s="542">
        <v>3610</v>
      </c>
      <c r="FD44" s="547">
        <v>14870</v>
      </c>
      <c r="FE44" s="544">
        <v>2200</v>
      </c>
      <c r="FF44" s="548">
        <v>1230</v>
      </c>
      <c r="FG44" s="548">
        <v>60</v>
      </c>
      <c r="FH44" s="549">
        <f t="shared" si="266"/>
        <v>910</v>
      </c>
      <c r="FI44" s="551">
        <f t="shared" si="267"/>
        <v>65880</v>
      </c>
      <c r="FJ44" s="550">
        <f t="shared" si="268"/>
        <v>16220</v>
      </c>
      <c r="FK44" s="542">
        <v>15900</v>
      </c>
      <c r="FL44" s="547">
        <v>210</v>
      </c>
      <c r="FM44" s="544">
        <v>110</v>
      </c>
      <c r="FN44" s="548">
        <v>0</v>
      </c>
      <c r="FO44" s="548">
        <v>0</v>
      </c>
      <c r="FP44" s="549">
        <f t="shared" si="269"/>
        <v>110</v>
      </c>
      <c r="FQ44" s="550">
        <f t="shared" si="270"/>
        <v>28260</v>
      </c>
      <c r="FR44" s="542">
        <v>16660</v>
      </c>
      <c r="FS44" s="547">
        <v>9410</v>
      </c>
      <c r="FT44" s="544">
        <v>2190</v>
      </c>
      <c r="FU44" s="548">
        <v>770</v>
      </c>
      <c r="FV44" s="548">
        <v>60</v>
      </c>
      <c r="FW44" s="549">
        <f t="shared" si="271"/>
        <v>1360</v>
      </c>
      <c r="FX44" s="550">
        <f t="shared" si="272"/>
        <v>21400</v>
      </c>
      <c r="FY44" s="542">
        <v>3580</v>
      </c>
      <c r="FZ44" s="547">
        <v>15460</v>
      </c>
      <c r="GA44" s="544">
        <v>2360</v>
      </c>
      <c r="GB44" s="548">
        <v>1180</v>
      </c>
      <c r="GC44" s="548">
        <v>70</v>
      </c>
      <c r="GD44" s="549">
        <f t="shared" si="273"/>
        <v>1110</v>
      </c>
    </row>
    <row r="45" spans="1:186" hidden="1" x14ac:dyDescent="0.25">
      <c r="A45" s="6" t="s">
        <v>103</v>
      </c>
      <c r="B45" s="1" t="s">
        <v>104</v>
      </c>
      <c r="C45" s="1">
        <v>14.9</v>
      </c>
      <c r="D45" s="2">
        <v>171400</v>
      </c>
      <c r="E45" s="320">
        <v>8.6343057176196045E-2</v>
      </c>
      <c r="F45" s="26">
        <f>IF(AND(E45&gt;=$E$3-'Selectie Benchmark Regio'!$D$7*'RMC info'!$E$7,E45&lt;=$E$3+'Selectie Benchmark Regio'!$D$7*'RMC info'!$E$7),1,0)</f>
        <v>0</v>
      </c>
      <c r="G45" s="34">
        <v>0.70008409950921735</v>
      </c>
      <c r="H45" s="26">
        <f>IF(AND(G45&gt;=$G$3-'Selectie Benchmark Regio'!$D$8*'RMC info'!$G$7,G45&lt;=$G$3+'Selectie Benchmark Regio'!$D$8*'RMC info'!$G$7),1,0)</f>
        <v>0</v>
      </c>
      <c r="I45" s="7">
        <v>0.44238150797274217</v>
      </c>
      <c r="J45" s="26">
        <f>IF(AND(I45&gt;=$I$3-'Selectie Benchmark Regio'!$D$9*'RMC info'!$I$7,I45&lt;=$I$3+'Selectie Benchmark Regio'!$D$9*'RMC info'!$I$7),1,0)</f>
        <v>1</v>
      </c>
      <c r="K45" s="8">
        <v>7</v>
      </c>
      <c r="L45" s="26">
        <f>IF(AND(K45&gt;=$K$3-'Selectie Benchmark Regio'!$D$10*'RMC info'!$L$7,K45&lt;=$K$3+'Selectie Benchmark Regio'!$D$10*'RMC info'!$L$7),1,0)</f>
        <v>1</v>
      </c>
      <c r="M45" s="9" t="s">
        <v>259</v>
      </c>
      <c r="N45" s="29">
        <f t="shared" si="223"/>
        <v>0</v>
      </c>
      <c r="O45" s="29">
        <f t="shared" si="224"/>
        <v>0</v>
      </c>
      <c r="P45" s="29">
        <f t="shared" si="225"/>
        <v>0</v>
      </c>
      <c r="Q45" s="29">
        <f t="shared" si="226"/>
        <v>0</v>
      </c>
      <c r="S45" s="81">
        <v>8.5809999999999995</v>
      </c>
      <c r="T45" s="73">
        <v>16.984000000000002</v>
      </c>
      <c r="U45" s="76">
        <v>0.39400000000000002</v>
      </c>
      <c r="V45" s="76">
        <v>6.5000000000000002E-2</v>
      </c>
      <c r="X45" s="86">
        <v>27151</v>
      </c>
      <c r="Y45" s="86">
        <v>585</v>
      </c>
      <c r="Z45" s="84">
        <f t="shared" si="227"/>
        <v>2.154616772862878E-2</v>
      </c>
      <c r="AA45" s="86">
        <v>6416</v>
      </c>
      <c r="AB45" s="86">
        <v>449</v>
      </c>
      <c r="AC45" s="86">
        <v>263</v>
      </c>
      <c r="AD45" s="86">
        <v>1108</v>
      </c>
      <c r="AE45" s="86">
        <v>60</v>
      </c>
      <c r="AF45" s="372">
        <f t="shared" si="228"/>
        <v>0.22813688212927757</v>
      </c>
      <c r="AG45" s="86">
        <v>137</v>
      </c>
      <c r="AH45" s="372">
        <f t="shared" si="229"/>
        <v>0.12364620938628158</v>
      </c>
      <c r="AI45" s="86">
        <f t="shared" si="206"/>
        <v>5045</v>
      </c>
      <c r="AJ45" s="86">
        <f t="shared" si="207"/>
        <v>252</v>
      </c>
      <c r="AK45" s="372">
        <f t="shared" si="230"/>
        <v>4.9950445986124879E-2</v>
      </c>
      <c r="AL45" s="366">
        <f t="shared" si="208"/>
        <v>2.2098633567824389E-3</v>
      </c>
      <c r="AM45" s="366">
        <f t="shared" si="209"/>
        <v>5.0458546646532359E-3</v>
      </c>
      <c r="AN45" s="366">
        <f t="shared" si="210"/>
        <v>9.2814260984862441E-3</v>
      </c>
      <c r="AO45" s="85">
        <f t="shared" si="211"/>
        <v>1.653714411992192E-2</v>
      </c>
      <c r="AP45" s="86">
        <f t="shared" si="212"/>
        <v>20735</v>
      </c>
      <c r="AQ45" s="86">
        <f t="shared" si="213"/>
        <v>136</v>
      </c>
      <c r="AR45" s="85">
        <f t="shared" si="214"/>
        <v>5.0090236087068614E-3</v>
      </c>
      <c r="AT45" s="642">
        <v>557</v>
      </c>
      <c r="AU45" s="642">
        <v>189</v>
      </c>
      <c r="AV45" s="642">
        <v>149</v>
      </c>
      <c r="AW45" s="642">
        <f t="shared" si="215"/>
        <v>219</v>
      </c>
      <c r="AX45" s="642">
        <v>624</v>
      </c>
      <c r="AY45" s="642">
        <v>177</v>
      </c>
      <c r="AZ45" s="642">
        <v>168</v>
      </c>
      <c r="BA45" s="642">
        <f t="shared" si="216"/>
        <v>279</v>
      </c>
      <c r="BB45" s="642">
        <v>499</v>
      </c>
      <c r="BC45" s="642">
        <v>174</v>
      </c>
      <c r="BD45" s="642">
        <v>124</v>
      </c>
      <c r="BE45" s="642">
        <f t="shared" si="217"/>
        <v>201</v>
      </c>
      <c r="BF45" s="642">
        <v>517</v>
      </c>
      <c r="BG45" s="642">
        <v>200</v>
      </c>
      <c r="BH45" s="642">
        <v>112</v>
      </c>
      <c r="BI45" s="642">
        <f t="shared" si="218"/>
        <v>205</v>
      </c>
      <c r="BJ45" s="642">
        <v>622</v>
      </c>
      <c r="BK45" s="642">
        <v>227</v>
      </c>
      <c r="BL45" s="642">
        <v>152</v>
      </c>
      <c r="BM45" s="642">
        <f t="shared" si="219"/>
        <v>243</v>
      </c>
      <c r="BN45" s="125">
        <f t="shared" si="231"/>
        <v>0.33931777378815081</v>
      </c>
      <c r="BO45" s="124">
        <f t="shared" si="232"/>
        <v>0.26750448833034113</v>
      </c>
      <c r="BP45" s="126">
        <f t="shared" si="233"/>
        <v>0.39317773788150806</v>
      </c>
      <c r="BQ45" s="125">
        <f t="shared" si="234"/>
        <v>0.28365384615384615</v>
      </c>
      <c r="BR45" s="124">
        <f t="shared" si="235"/>
        <v>0.26923076923076922</v>
      </c>
      <c r="BS45" s="126">
        <f t="shared" si="236"/>
        <v>0.44711538461538464</v>
      </c>
      <c r="BT45" s="125">
        <f t="shared" si="237"/>
        <v>0.34869739478957917</v>
      </c>
      <c r="BU45" s="124">
        <f t="shared" si="238"/>
        <v>0.24849699398797595</v>
      </c>
      <c r="BV45" s="126">
        <f t="shared" si="239"/>
        <v>0.4028056112224449</v>
      </c>
      <c r="BW45" s="125">
        <f t="shared" si="240"/>
        <v>0.38684719535783363</v>
      </c>
      <c r="BX45" s="124">
        <f t="shared" si="241"/>
        <v>0.21663442940038685</v>
      </c>
      <c r="BY45" s="126">
        <f t="shared" si="242"/>
        <v>0.39651837524177952</v>
      </c>
      <c r="BZ45" s="125">
        <f t="shared" si="243"/>
        <v>0.364951768488746</v>
      </c>
      <c r="CA45" s="124">
        <f t="shared" si="244"/>
        <v>0.24437299035369775</v>
      </c>
      <c r="CB45" s="126">
        <f t="shared" si="245"/>
        <v>0.39067524115755625</v>
      </c>
      <c r="CD45" s="105">
        <v>28600</v>
      </c>
      <c r="CE45" s="106">
        <v>16300</v>
      </c>
      <c r="CF45" s="107">
        <v>4100</v>
      </c>
      <c r="CG45" s="107">
        <v>1400</v>
      </c>
      <c r="CH45" s="107">
        <v>0</v>
      </c>
      <c r="CI45" s="107">
        <v>2700</v>
      </c>
      <c r="CJ45" s="109">
        <f t="shared" si="246"/>
        <v>49000</v>
      </c>
      <c r="CK45" s="94">
        <f t="shared" si="247"/>
        <v>0.58367346938775511</v>
      </c>
      <c r="CL45" s="93">
        <f t="shared" si="248"/>
        <v>0.33265306122448979</v>
      </c>
      <c r="CM45" s="95">
        <f t="shared" si="249"/>
        <v>8.3673469387755106E-2</v>
      </c>
      <c r="CN45" s="95">
        <f t="shared" si="250"/>
        <v>2.8571428571428571E-2</v>
      </c>
      <c r="CO45" s="95">
        <f t="shared" si="251"/>
        <v>0</v>
      </c>
      <c r="CP45" s="95">
        <f t="shared" si="252"/>
        <v>5.5102040816326532E-2</v>
      </c>
      <c r="CR45" s="244">
        <v>28774.829999999998</v>
      </c>
      <c r="CS45" s="245">
        <v>37480</v>
      </c>
      <c r="CT45" s="246">
        <f t="shared" si="253"/>
        <v>0.7677382604055496</v>
      </c>
      <c r="CV45" s="300">
        <v>2.2598870056497175E-2</v>
      </c>
      <c r="CW45" s="300">
        <v>1.8951612903225806E-2</v>
      </c>
      <c r="CX45" s="300">
        <v>1.8122389685854366E-2</v>
      </c>
      <c r="CY45" s="300">
        <v>2.2298456260720412E-2</v>
      </c>
      <c r="CZ45" s="300">
        <v>1.9672246944974218E-2</v>
      </c>
      <c r="DB45" s="328">
        <v>0.23464711274060496</v>
      </c>
      <c r="DC45" s="328">
        <v>0.22547169811320755</v>
      </c>
      <c r="DE45" s="86">
        <v>27258</v>
      </c>
      <c r="DF45" s="86">
        <v>616</v>
      </c>
      <c r="DG45" s="84">
        <f t="shared" si="254"/>
        <v>2.2598870056497175E-2</v>
      </c>
      <c r="DH45" s="86">
        <v>6633</v>
      </c>
      <c r="DI45" s="86">
        <v>505</v>
      </c>
      <c r="DJ45" s="85">
        <f t="shared" si="255"/>
        <v>1.8526671069043949E-2</v>
      </c>
      <c r="DK45" s="86">
        <v>20431</v>
      </c>
      <c r="DL45" s="86">
        <f t="shared" si="256"/>
        <v>111</v>
      </c>
      <c r="DM45" s="85">
        <f t="shared" si="257"/>
        <v>4.0721989874532251E-3</v>
      </c>
      <c r="DN45" s="362">
        <v>8.9587574922734572E-2</v>
      </c>
      <c r="DO45" s="362">
        <v>7.1658362523095515E-2</v>
      </c>
      <c r="DP45" s="362">
        <v>8.2367163436238872E-2</v>
      </c>
      <c r="DR45" s="454">
        <v>0.58333333333333337</v>
      </c>
      <c r="DS45" s="454">
        <v>8.3333333333333329E-2</v>
      </c>
      <c r="DT45" s="454">
        <v>0.33333333333333331</v>
      </c>
      <c r="DU45" s="453">
        <v>2.2249003430054697E-3</v>
      </c>
      <c r="DV45" s="455">
        <v>4.9364965252815723E-2</v>
      </c>
      <c r="DW45" s="455">
        <v>0.1059190031152648</v>
      </c>
      <c r="DX45" s="455">
        <v>0.24586628324946083</v>
      </c>
      <c r="DY45" s="455">
        <v>0.59884974838245864</v>
      </c>
      <c r="DZ45" s="453">
        <v>1.1746987951807229E-2</v>
      </c>
      <c r="EA45" s="453">
        <v>8.090866656293761E-3</v>
      </c>
      <c r="EB45" s="454">
        <v>0.46782178217821785</v>
      </c>
      <c r="EC45" s="246">
        <v>0.62217659137576997</v>
      </c>
      <c r="ED45" s="246">
        <f t="shared" si="258"/>
        <v>0.37782340862423003</v>
      </c>
      <c r="EE45" s="505">
        <f t="shared" si="222"/>
        <v>0.34934729381360868</v>
      </c>
      <c r="EF45" s="643">
        <v>355</v>
      </c>
      <c r="EG45" s="643">
        <v>230</v>
      </c>
      <c r="EH45" s="643">
        <v>159</v>
      </c>
      <c r="EI45" s="643">
        <v>744</v>
      </c>
      <c r="EJ45" s="519">
        <v>0.30933852140077817</v>
      </c>
      <c r="EK45" s="520">
        <v>0.39316239316239315</v>
      </c>
      <c r="EL45" s="525">
        <f t="shared" si="259"/>
        <v>2.3010035005834307E-2</v>
      </c>
      <c r="EM45" s="551">
        <f t="shared" si="260"/>
        <v>48070</v>
      </c>
      <c r="EN45" s="550">
        <f t="shared" si="261"/>
        <v>12510</v>
      </c>
      <c r="EO45" s="542">
        <v>12160</v>
      </c>
      <c r="EP45" s="547">
        <v>210</v>
      </c>
      <c r="EQ45" s="544">
        <v>140</v>
      </c>
      <c r="ER45" s="548">
        <v>0</v>
      </c>
      <c r="ES45" s="548">
        <v>0</v>
      </c>
      <c r="ET45" s="549">
        <f t="shared" si="262"/>
        <v>140</v>
      </c>
      <c r="EU45" s="550">
        <f t="shared" si="263"/>
        <v>19820</v>
      </c>
      <c r="EV45" s="542">
        <v>13010</v>
      </c>
      <c r="EW45" s="547">
        <v>5190</v>
      </c>
      <c r="EX45" s="544">
        <v>1620</v>
      </c>
      <c r="EY45" s="548">
        <v>500</v>
      </c>
      <c r="EZ45" s="548">
        <v>50</v>
      </c>
      <c r="FA45" s="549">
        <f t="shared" si="264"/>
        <v>1070</v>
      </c>
      <c r="FB45" s="550">
        <f t="shared" si="265"/>
        <v>15740</v>
      </c>
      <c r="FC45" s="542">
        <v>3850</v>
      </c>
      <c r="FD45" s="547">
        <v>10020</v>
      </c>
      <c r="FE45" s="544">
        <v>1870</v>
      </c>
      <c r="FF45" s="548">
        <v>910</v>
      </c>
      <c r="FG45" s="548">
        <v>50</v>
      </c>
      <c r="FH45" s="549">
        <f t="shared" si="266"/>
        <v>910</v>
      </c>
      <c r="FI45" s="551">
        <f t="shared" si="267"/>
        <v>48890</v>
      </c>
      <c r="FJ45" s="550">
        <f t="shared" si="268"/>
        <v>12720</v>
      </c>
      <c r="FK45" s="542">
        <v>12310</v>
      </c>
      <c r="FL45" s="547">
        <v>240</v>
      </c>
      <c r="FM45" s="544">
        <v>170</v>
      </c>
      <c r="FN45" s="548">
        <v>0</v>
      </c>
      <c r="FO45" s="548">
        <v>0</v>
      </c>
      <c r="FP45" s="549">
        <f t="shared" si="269"/>
        <v>170</v>
      </c>
      <c r="FQ45" s="550">
        <f t="shared" si="270"/>
        <v>20020</v>
      </c>
      <c r="FR45" s="542">
        <v>12420</v>
      </c>
      <c r="FS45" s="547">
        <v>5720</v>
      </c>
      <c r="FT45" s="544">
        <v>1880</v>
      </c>
      <c r="FU45" s="548">
        <v>460</v>
      </c>
      <c r="FV45" s="548">
        <v>40</v>
      </c>
      <c r="FW45" s="549">
        <f t="shared" si="271"/>
        <v>1380</v>
      </c>
      <c r="FX45" s="550">
        <f t="shared" si="272"/>
        <v>16150</v>
      </c>
      <c r="FY45" s="542">
        <v>3850</v>
      </c>
      <c r="FZ45" s="547">
        <v>10270</v>
      </c>
      <c r="GA45" s="544">
        <v>2030</v>
      </c>
      <c r="GB45" s="548">
        <v>800</v>
      </c>
      <c r="GC45" s="548">
        <v>50</v>
      </c>
      <c r="GD45" s="549">
        <f t="shared" si="273"/>
        <v>1180</v>
      </c>
    </row>
    <row r="46" spans="1:186" hidden="1" x14ac:dyDescent="0.25">
      <c r="A46" s="6" t="s">
        <v>124</v>
      </c>
      <c r="B46" s="1" t="s">
        <v>125</v>
      </c>
      <c r="C46" s="1">
        <v>28.299999999999994</v>
      </c>
      <c r="D46" s="2">
        <v>345900</v>
      </c>
      <c r="E46" s="320">
        <v>8.2339693553050014E-2</v>
      </c>
      <c r="F46" s="26">
        <f>IF(AND(E46&gt;=$E$3-'Selectie Benchmark Regio'!$D$7*'RMC info'!$E$7,E46&lt;=$E$3+'Selectie Benchmark Regio'!$D$7*'RMC info'!$E$7),1,0)</f>
        <v>0</v>
      </c>
      <c r="G46" s="34">
        <v>0.26906402629160497</v>
      </c>
      <c r="H46" s="26">
        <f>IF(AND(G46&gt;=$G$3-'Selectie Benchmark Regio'!$D$8*'RMC info'!$G$7,G46&lt;=$G$3+'Selectie Benchmark Regio'!$D$8*'RMC info'!$G$7),1,0)</f>
        <v>1</v>
      </c>
      <c r="I46" s="7">
        <v>0.33855357748574805</v>
      </c>
      <c r="J46" s="26">
        <f>IF(AND(I46&gt;=$I$3-'Selectie Benchmark Regio'!$D$9*'RMC info'!$I$7,I46&lt;=$I$3+'Selectie Benchmark Regio'!$D$9*'RMC info'!$I$7),1,0)</f>
        <v>1</v>
      </c>
      <c r="K46" s="8">
        <v>21</v>
      </c>
      <c r="L46" s="26">
        <f>IF(AND(K46&gt;=$K$3-'Selectie Benchmark Regio'!$D$10*'RMC info'!$L$7,K46&lt;=$K$3+'Selectie Benchmark Regio'!$D$10*'RMC info'!$L$7),1,0)</f>
        <v>1</v>
      </c>
      <c r="M46" s="9" t="s">
        <v>235</v>
      </c>
      <c r="N46" s="29">
        <f t="shared" si="223"/>
        <v>0</v>
      </c>
      <c r="O46" s="29">
        <f t="shared" si="224"/>
        <v>0</v>
      </c>
      <c r="P46" s="29">
        <f t="shared" si="225"/>
        <v>0</v>
      </c>
      <c r="Q46" s="29">
        <f t="shared" si="226"/>
        <v>0</v>
      </c>
      <c r="S46" s="81">
        <v>7.3920000000000003</v>
      </c>
      <c r="T46" s="73">
        <v>-18.018999999999998</v>
      </c>
      <c r="U46" s="76">
        <v>0.61499999999999999</v>
      </c>
      <c r="V46" s="76">
        <v>9.6000000000000002E-2</v>
      </c>
      <c r="X46" s="86">
        <v>54109</v>
      </c>
      <c r="Y46" s="86">
        <v>1229</v>
      </c>
      <c r="Z46" s="84">
        <f t="shared" si="227"/>
        <v>2.2713411816888133E-2</v>
      </c>
      <c r="AA46" s="86">
        <v>16421</v>
      </c>
      <c r="AB46" s="86">
        <v>971</v>
      </c>
      <c r="AC46" s="86">
        <v>363</v>
      </c>
      <c r="AD46" s="86">
        <v>2309</v>
      </c>
      <c r="AE46" s="86">
        <v>84</v>
      </c>
      <c r="AF46" s="372">
        <f t="shared" si="228"/>
        <v>0.23140495867768596</v>
      </c>
      <c r="AG46" s="86">
        <v>288</v>
      </c>
      <c r="AH46" s="372">
        <f t="shared" si="229"/>
        <v>0.12472932005197054</v>
      </c>
      <c r="AI46" s="86">
        <f t="shared" si="206"/>
        <v>13749</v>
      </c>
      <c r="AJ46" s="86">
        <f t="shared" si="207"/>
        <v>599</v>
      </c>
      <c r="AK46" s="372">
        <f t="shared" si="230"/>
        <v>4.3566804858535167E-2</v>
      </c>
      <c r="AL46" s="366">
        <f t="shared" si="208"/>
        <v>1.5524219630745346E-3</v>
      </c>
      <c r="AM46" s="366">
        <f t="shared" si="209"/>
        <v>5.3225895876841192E-3</v>
      </c>
      <c r="AN46" s="366">
        <f t="shared" si="210"/>
        <v>1.1070247093829123E-2</v>
      </c>
      <c r="AO46" s="85">
        <f t="shared" si="211"/>
        <v>1.7945258644587778E-2</v>
      </c>
      <c r="AP46" s="86">
        <f t="shared" si="212"/>
        <v>37688</v>
      </c>
      <c r="AQ46" s="86">
        <f t="shared" si="213"/>
        <v>258</v>
      </c>
      <c r="AR46" s="85">
        <f t="shared" si="214"/>
        <v>4.7681531723003569E-3</v>
      </c>
      <c r="AT46" s="642">
        <v>1145</v>
      </c>
      <c r="AU46" s="642">
        <v>461</v>
      </c>
      <c r="AV46" s="642">
        <v>263</v>
      </c>
      <c r="AW46" s="642">
        <f t="shared" si="215"/>
        <v>421</v>
      </c>
      <c r="AX46" s="642">
        <v>1040</v>
      </c>
      <c r="AY46" s="642">
        <v>385</v>
      </c>
      <c r="AZ46" s="642">
        <v>248</v>
      </c>
      <c r="BA46" s="642">
        <f t="shared" si="216"/>
        <v>407</v>
      </c>
      <c r="BB46" s="642">
        <v>948</v>
      </c>
      <c r="BC46" s="642">
        <v>386</v>
      </c>
      <c r="BD46" s="642">
        <v>185</v>
      </c>
      <c r="BE46" s="642">
        <f t="shared" si="217"/>
        <v>377</v>
      </c>
      <c r="BF46" s="642">
        <v>1026</v>
      </c>
      <c r="BG46" s="642">
        <v>423</v>
      </c>
      <c r="BH46" s="642">
        <v>195</v>
      </c>
      <c r="BI46" s="642">
        <f t="shared" si="218"/>
        <v>408</v>
      </c>
      <c r="BJ46" s="642">
        <v>1313</v>
      </c>
      <c r="BK46" s="642">
        <v>532</v>
      </c>
      <c r="BL46" s="642">
        <v>258</v>
      </c>
      <c r="BM46" s="642">
        <f t="shared" si="219"/>
        <v>523</v>
      </c>
      <c r="BN46" s="125">
        <f t="shared" si="231"/>
        <v>0.40262008733624455</v>
      </c>
      <c r="BO46" s="124">
        <f t="shared" si="232"/>
        <v>0.22969432314410482</v>
      </c>
      <c r="BP46" s="126">
        <f t="shared" si="233"/>
        <v>0.36768558951965064</v>
      </c>
      <c r="BQ46" s="125">
        <f t="shared" si="234"/>
        <v>0.37019230769230771</v>
      </c>
      <c r="BR46" s="124">
        <f t="shared" si="235"/>
        <v>0.23846153846153847</v>
      </c>
      <c r="BS46" s="126">
        <f t="shared" si="236"/>
        <v>0.39134615384615384</v>
      </c>
      <c r="BT46" s="125">
        <f t="shared" si="237"/>
        <v>0.40717299578059074</v>
      </c>
      <c r="BU46" s="124">
        <f t="shared" si="238"/>
        <v>0.19514767932489452</v>
      </c>
      <c r="BV46" s="126">
        <f t="shared" si="239"/>
        <v>0.39767932489451474</v>
      </c>
      <c r="BW46" s="125">
        <f t="shared" si="240"/>
        <v>0.41228070175438597</v>
      </c>
      <c r="BX46" s="124">
        <f t="shared" si="241"/>
        <v>0.19005847953216373</v>
      </c>
      <c r="BY46" s="126">
        <f t="shared" si="242"/>
        <v>0.39766081871345027</v>
      </c>
      <c r="BZ46" s="125">
        <f t="shared" si="243"/>
        <v>0.40517897943640518</v>
      </c>
      <c r="CA46" s="124">
        <f t="shared" si="244"/>
        <v>0.19649657273419649</v>
      </c>
      <c r="CB46" s="126">
        <f t="shared" si="245"/>
        <v>0.3983244478293983</v>
      </c>
      <c r="CD46" s="105">
        <v>67400</v>
      </c>
      <c r="CE46" s="106">
        <v>40100</v>
      </c>
      <c r="CF46" s="107">
        <v>9500</v>
      </c>
      <c r="CG46" s="107">
        <v>3200</v>
      </c>
      <c r="CH46" s="107">
        <v>100</v>
      </c>
      <c r="CI46" s="107">
        <v>6200</v>
      </c>
      <c r="CJ46" s="109">
        <f t="shared" si="246"/>
        <v>117000</v>
      </c>
      <c r="CK46" s="94">
        <f t="shared" si="247"/>
        <v>0.57606837606837602</v>
      </c>
      <c r="CL46" s="93">
        <f t="shared" si="248"/>
        <v>0.34273504273504274</v>
      </c>
      <c r="CM46" s="95">
        <f t="shared" si="249"/>
        <v>8.11965811965812E-2</v>
      </c>
      <c r="CN46" s="95">
        <f t="shared" si="250"/>
        <v>2.735042735042735E-2</v>
      </c>
      <c r="CO46" s="95">
        <f t="shared" si="251"/>
        <v>8.547008547008547E-4</v>
      </c>
      <c r="CP46" s="95">
        <f t="shared" si="252"/>
        <v>5.2991452991452991E-2</v>
      </c>
      <c r="CR46" s="244">
        <v>51077.37</v>
      </c>
      <c r="CS46" s="245">
        <v>69964</v>
      </c>
      <c r="CT46" s="246">
        <f t="shared" si="253"/>
        <v>0.73005216968726783</v>
      </c>
      <c r="CV46" s="300">
        <v>2.3740758905055129E-2</v>
      </c>
      <c r="CW46" s="300">
        <v>1.8319792875636103E-2</v>
      </c>
      <c r="CX46" s="300">
        <v>1.6671356218345527E-2</v>
      </c>
      <c r="CY46" s="300">
        <v>1.8043025676613464E-2</v>
      </c>
      <c r="CZ46" s="300">
        <v>1.9625319232812848E-2</v>
      </c>
      <c r="DB46" s="328">
        <v>0.14550700741962078</v>
      </c>
      <c r="DC46" s="328">
        <v>0.13800803930326039</v>
      </c>
      <c r="DE46" s="86">
        <v>55053</v>
      </c>
      <c r="DF46" s="86">
        <v>1307</v>
      </c>
      <c r="DG46" s="84">
        <f t="shared" si="254"/>
        <v>2.3740758905055129E-2</v>
      </c>
      <c r="DH46" s="86">
        <v>17054</v>
      </c>
      <c r="DI46" s="86">
        <v>1036</v>
      </c>
      <c r="DJ46" s="85">
        <f t="shared" si="255"/>
        <v>1.8818229705919749E-2</v>
      </c>
      <c r="DK46" s="86">
        <v>37751</v>
      </c>
      <c r="DL46" s="86">
        <f t="shared" si="256"/>
        <v>271</v>
      </c>
      <c r="DM46" s="85">
        <f t="shared" si="257"/>
        <v>4.9225291991353785E-3</v>
      </c>
      <c r="DN46" s="362">
        <v>6.9572245337724922E-2</v>
      </c>
      <c r="DO46" s="362">
        <v>6.1833489127708668E-2</v>
      </c>
      <c r="DP46" s="362">
        <v>6.0657144034679457E-2</v>
      </c>
      <c r="DR46" s="454">
        <v>0.35</v>
      </c>
      <c r="DS46" s="454">
        <v>0.15</v>
      </c>
      <c r="DT46" s="454">
        <v>0.5</v>
      </c>
      <c r="DU46" s="453">
        <v>3.7958450884842268E-3</v>
      </c>
      <c r="DV46" s="455">
        <v>7.710572356910772E-2</v>
      </c>
      <c r="DW46" s="455">
        <v>0.16008497875531116</v>
      </c>
      <c r="DX46" s="455">
        <v>0.29367658085478632</v>
      </c>
      <c r="DY46" s="455">
        <v>0.46913271682079483</v>
      </c>
      <c r="DZ46" s="453">
        <v>1.1462355212355212E-2</v>
      </c>
      <c r="EA46" s="453">
        <v>6.8111455108359137E-3</v>
      </c>
      <c r="EB46" s="454">
        <v>0.64723926380368102</v>
      </c>
      <c r="EC46" s="246">
        <v>0.52883263009845294</v>
      </c>
      <c r="ED46" s="246">
        <f t="shared" si="258"/>
        <v>0.47116736990154706</v>
      </c>
      <c r="EE46" s="505">
        <f t="shared" si="222"/>
        <v>0.43565602832218225</v>
      </c>
      <c r="EF46" s="643">
        <v>1057</v>
      </c>
      <c r="EG46" s="643">
        <v>172</v>
      </c>
      <c r="EH46" s="643">
        <v>339</v>
      </c>
      <c r="EI46" s="643">
        <v>1568</v>
      </c>
      <c r="EJ46" s="519">
        <v>0.24283667621776503</v>
      </c>
      <c r="EK46" s="520">
        <v>0.13995117982099264</v>
      </c>
      <c r="EL46" s="525">
        <f t="shared" si="259"/>
        <v>2.2309446371783753E-2</v>
      </c>
      <c r="EM46" s="551">
        <f>EN46+EU46+FB46</f>
        <v>115740</v>
      </c>
      <c r="EN46" s="550">
        <f>EO46+EP46+EQ46</f>
        <v>25620</v>
      </c>
      <c r="EO46" s="542">
        <v>25130</v>
      </c>
      <c r="EP46" s="547">
        <v>280</v>
      </c>
      <c r="EQ46" s="544">
        <v>210</v>
      </c>
      <c r="ER46" s="548">
        <v>0</v>
      </c>
      <c r="ES46" s="548">
        <v>0</v>
      </c>
      <c r="ET46" s="549">
        <f>EQ46-ER46-ES46</f>
        <v>210</v>
      </c>
      <c r="EU46" s="550">
        <f>EV46+EW46+EX46</f>
        <v>49700</v>
      </c>
      <c r="EV46" s="542">
        <v>34000</v>
      </c>
      <c r="EW46" s="547">
        <v>12080</v>
      </c>
      <c r="EX46" s="544">
        <v>3620</v>
      </c>
      <c r="EY46" s="548">
        <v>1240</v>
      </c>
      <c r="EZ46" s="548">
        <v>130</v>
      </c>
      <c r="FA46" s="549">
        <f>EX46-EY46-EZ46</f>
        <v>2250</v>
      </c>
      <c r="FB46" s="550">
        <f>FC46+FD46+FE46</f>
        <v>40420</v>
      </c>
      <c r="FC46" s="542">
        <v>10510</v>
      </c>
      <c r="FD46" s="547">
        <v>25780</v>
      </c>
      <c r="FE46" s="544">
        <v>4130</v>
      </c>
      <c r="FF46" s="548">
        <v>1920</v>
      </c>
      <c r="FG46" s="548">
        <v>110</v>
      </c>
      <c r="FH46" s="549">
        <f>FE46-FF46-FG46</f>
        <v>2100</v>
      </c>
      <c r="FI46" s="551">
        <f>FJ46+FQ46+FX46</f>
        <v>117170</v>
      </c>
      <c r="FJ46" s="550">
        <f>FK46+FL46+FM46</f>
        <v>25410</v>
      </c>
      <c r="FK46" s="542">
        <v>24800</v>
      </c>
      <c r="FL46" s="547">
        <v>350</v>
      </c>
      <c r="FM46" s="544">
        <v>260</v>
      </c>
      <c r="FN46" s="548">
        <v>0</v>
      </c>
      <c r="FO46" s="548">
        <v>0</v>
      </c>
      <c r="FP46" s="549">
        <f>FM46-FN46-FO46</f>
        <v>260</v>
      </c>
      <c r="FQ46" s="550">
        <f>FR46+FS46+FT46</f>
        <v>49940</v>
      </c>
      <c r="FR46" s="542">
        <v>32500</v>
      </c>
      <c r="FS46" s="547">
        <v>12960</v>
      </c>
      <c r="FT46" s="544">
        <v>4480</v>
      </c>
      <c r="FU46" s="548">
        <v>1260</v>
      </c>
      <c r="FV46" s="548">
        <v>120</v>
      </c>
      <c r="FW46" s="549">
        <f>FT46-FU46-FV46</f>
        <v>3100</v>
      </c>
      <c r="FX46" s="550">
        <f>FY46+FZ46+GA46</f>
        <v>41820</v>
      </c>
      <c r="FY46" s="542">
        <v>10220</v>
      </c>
      <c r="FZ46" s="547">
        <v>27000</v>
      </c>
      <c r="GA46" s="544">
        <v>4600</v>
      </c>
      <c r="GB46" s="548">
        <v>1800</v>
      </c>
      <c r="GC46" s="548">
        <v>120</v>
      </c>
      <c r="GD46" s="549">
        <f>GA46-GB46-GC46</f>
        <v>2680</v>
      </c>
    </row>
    <row r="47" spans="1:186" hidden="1" x14ac:dyDescent="0.25">
      <c r="A47" s="6" t="s">
        <v>75</v>
      </c>
      <c r="B47" s="1" t="s">
        <v>76</v>
      </c>
      <c r="C47" s="1">
        <v>7.5</v>
      </c>
      <c r="D47" s="2">
        <v>74200</v>
      </c>
      <c r="E47" s="320">
        <v>9.9807277628032348E-2</v>
      </c>
      <c r="F47" s="26">
        <f>IF(AND(E47&gt;=$E$3-'Selectie Benchmark Regio'!$D$7*'RMC info'!$E$7,E47&lt;=$E$3+'Selectie Benchmark Regio'!$D$7*'RMC info'!$E$7),1,0)</f>
        <v>0</v>
      </c>
      <c r="G47" s="34">
        <v>2.4206629181699274E-2</v>
      </c>
      <c r="H47" s="26">
        <f>IF(AND(G47&gt;=$G$3-'Selectie Benchmark Regio'!$D$8*'RMC info'!$G$7,G47&lt;=$G$3+'Selectie Benchmark Regio'!$D$8*'RMC info'!$G$7),1,0)</f>
        <v>1</v>
      </c>
      <c r="I47" s="7">
        <v>0.64512781441294698</v>
      </c>
      <c r="J47" s="26">
        <f>IF(AND(I47&gt;=$I$3-'Selectie Benchmark Regio'!$D$9*'RMC info'!$I$7,I47&lt;=$I$3+'Selectie Benchmark Regio'!$D$9*'RMC info'!$I$7),1,0)</f>
        <v>1</v>
      </c>
      <c r="K47" s="8">
        <v>3</v>
      </c>
      <c r="L47" s="26">
        <f>IF(AND(K47&gt;=$K$3-'Selectie Benchmark Regio'!$D$10*'RMC info'!$L$7,K47&lt;=$K$3+'Selectie Benchmark Regio'!$D$10*'RMC info'!$L$7),1,0)</f>
        <v>1</v>
      </c>
      <c r="M47" s="9" t="s">
        <v>237</v>
      </c>
      <c r="N47" s="29">
        <f t="shared" si="223"/>
        <v>0</v>
      </c>
      <c r="O47" s="29">
        <f t="shared" si="224"/>
        <v>0</v>
      </c>
      <c r="P47" s="29">
        <f t="shared" si="225"/>
        <v>0</v>
      </c>
      <c r="Q47" s="29">
        <f t="shared" si="226"/>
        <v>0</v>
      </c>
      <c r="S47" s="81">
        <v>7.9589999999999996</v>
      </c>
      <c r="T47" s="73">
        <v>-8.0530000000000008</v>
      </c>
      <c r="U47" s="76">
        <v>0.51300000000000001</v>
      </c>
      <c r="V47" s="76">
        <v>7.2999999999999995E-2</v>
      </c>
      <c r="X47" s="86">
        <v>12705</v>
      </c>
      <c r="Y47" s="86">
        <v>363</v>
      </c>
      <c r="Z47" s="84">
        <f t="shared" si="227"/>
        <v>2.8571428571428571E-2</v>
      </c>
      <c r="AA47" s="86">
        <v>4723</v>
      </c>
      <c r="AB47" s="86">
        <v>326</v>
      </c>
      <c r="AC47" s="86">
        <v>99</v>
      </c>
      <c r="AD47" s="86">
        <v>848</v>
      </c>
      <c r="AE47" s="86">
        <v>32</v>
      </c>
      <c r="AF47" s="372">
        <f t="shared" si="228"/>
        <v>0.32323232323232326</v>
      </c>
      <c r="AG47" s="86">
        <v>109</v>
      </c>
      <c r="AH47" s="372">
        <f t="shared" si="229"/>
        <v>0.12853773584905662</v>
      </c>
      <c r="AI47" s="86">
        <f t="shared" si="206"/>
        <v>3776</v>
      </c>
      <c r="AJ47" s="86">
        <f t="shared" si="207"/>
        <v>185</v>
      </c>
      <c r="AK47" s="372">
        <f t="shared" si="230"/>
        <v>4.8993644067796611E-2</v>
      </c>
      <c r="AL47" s="366">
        <f t="shared" si="208"/>
        <v>2.5186934277843368E-3</v>
      </c>
      <c r="AM47" s="366">
        <f t="shared" si="209"/>
        <v>8.5792994883903979E-3</v>
      </c>
      <c r="AN47" s="366">
        <f t="shared" si="210"/>
        <v>1.4561196379378197E-2</v>
      </c>
      <c r="AO47" s="85">
        <f t="shared" si="211"/>
        <v>2.5659189295552932E-2</v>
      </c>
      <c r="AP47" s="86">
        <f t="shared" si="212"/>
        <v>7982</v>
      </c>
      <c r="AQ47" s="86">
        <f t="shared" si="213"/>
        <v>37</v>
      </c>
      <c r="AR47" s="85">
        <f t="shared" si="214"/>
        <v>2.9122392758756397E-3</v>
      </c>
      <c r="AT47" s="642">
        <v>291</v>
      </c>
      <c r="AU47" s="642">
        <v>109</v>
      </c>
      <c r="AV47" s="642">
        <v>73</v>
      </c>
      <c r="AW47" s="642">
        <f t="shared" si="215"/>
        <v>109</v>
      </c>
      <c r="AX47" s="642">
        <v>298</v>
      </c>
      <c r="AY47" s="642">
        <v>97</v>
      </c>
      <c r="AZ47" s="642">
        <v>78</v>
      </c>
      <c r="BA47" s="642">
        <f t="shared" si="216"/>
        <v>123</v>
      </c>
      <c r="BB47" s="642">
        <v>260</v>
      </c>
      <c r="BC47" s="642">
        <v>96</v>
      </c>
      <c r="BD47" s="642">
        <v>62</v>
      </c>
      <c r="BE47" s="642">
        <f t="shared" si="217"/>
        <v>102</v>
      </c>
      <c r="BF47" s="642">
        <v>289</v>
      </c>
      <c r="BG47" s="642">
        <v>123</v>
      </c>
      <c r="BH47" s="642">
        <v>63</v>
      </c>
      <c r="BI47" s="642">
        <f t="shared" si="218"/>
        <v>103</v>
      </c>
      <c r="BJ47" s="642">
        <v>381</v>
      </c>
      <c r="BK47" s="642">
        <v>170</v>
      </c>
      <c r="BL47" s="642">
        <v>84</v>
      </c>
      <c r="BM47" s="642">
        <f t="shared" si="219"/>
        <v>127</v>
      </c>
      <c r="BN47" s="125">
        <f t="shared" si="231"/>
        <v>0.37457044673539519</v>
      </c>
      <c r="BO47" s="124">
        <f t="shared" si="232"/>
        <v>0.25085910652920962</v>
      </c>
      <c r="BP47" s="126">
        <f t="shared" si="233"/>
        <v>0.37457044673539519</v>
      </c>
      <c r="BQ47" s="125">
        <f t="shared" si="234"/>
        <v>0.32550335570469796</v>
      </c>
      <c r="BR47" s="124">
        <f t="shared" si="235"/>
        <v>0.26174496644295303</v>
      </c>
      <c r="BS47" s="126">
        <f t="shared" si="236"/>
        <v>0.41275167785234901</v>
      </c>
      <c r="BT47" s="125">
        <f t="shared" si="237"/>
        <v>0.36923076923076925</v>
      </c>
      <c r="BU47" s="124">
        <f t="shared" si="238"/>
        <v>0.23846153846153847</v>
      </c>
      <c r="BV47" s="126">
        <f t="shared" si="239"/>
        <v>0.3923076923076923</v>
      </c>
      <c r="BW47" s="125">
        <f t="shared" si="240"/>
        <v>0.42560553633217996</v>
      </c>
      <c r="BX47" s="124">
        <f t="shared" si="241"/>
        <v>0.2179930795847751</v>
      </c>
      <c r="BY47" s="126">
        <f t="shared" si="242"/>
        <v>0.356401384083045</v>
      </c>
      <c r="BZ47" s="125">
        <f t="shared" si="243"/>
        <v>0.4461942257217848</v>
      </c>
      <c r="CA47" s="124">
        <f t="shared" si="244"/>
        <v>0.22047244094488189</v>
      </c>
      <c r="CB47" s="126">
        <f t="shared" si="245"/>
        <v>0.33333333333333331</v>
      </c>
      <c r="CD47" s="105">
        <v>12800</v>
      </c>
      <c r="CE47" s="106">
        <v>8000</v>
      </c>
      <c r="CF47" s="107">
        <v>1700</v>
      </c>
      <c r="CG47" s="107">
        <v>800</v>
      </c>
      <c r="CH47" s="107">
        <v>100</v>
      </c>
      <c r="CI47" s="107">
        <v>800</v>
      </c>
      <c r="CJ47" s="109">
        <f t="shared" si="246"/>
        <v>22500</v>
      </c>
      <c r="CK47" s="94">
        <f t="shared" si="247"/>
        <v>0.56888888888888889</v>
      </c>
      <c r="CL47" s="93">
        <f t="shared" si="248"/>
        <v>0.35555555555555557</v>
      </c>
      <c r="CM47" s="95">
        <f t="shared" si="249"/>
        <v>7.5555555555555556E-2</v>
      </c>
      <c r="CN47" s="95">
        <f t="shared" si="250"/>
        <v>3.5555555555555556E-2</v>
      </c>
      <c r="CO47" s="95">
        <f t="shared" si="251"/>
        <v>4.4444444444444444E-3</v>
      </c>
      <c r="CP47" s="95">
        <f t="shared" si="252"/>
        <v>3.5555555555555556E-2</v>
      </c>
      <c r="CR47" s="244">
        <v>13364.45</v>
      </c>
      <c r="CS47" s="245">
        <v>14331</v>
      </c>
      <c r="CT47" s="246">
        <f t="shared" si="253"/>
        <v>0.93255529969995121</v>
      </c>
      <c r="CV47" s="300">
        <v>2.8908418131359852E-2</v>
      </c>
      <c r="CW47" s="300">
        <v>2.1854204476709015E-2</v>
      </c>
      <c r="CX47" s="300">
        <v>1.8990577751807756E-2</v>
      </c>
      <c r="CY47" s="300">
        <v>2.1166276013921442E-2</v>
      </c>
      <c r="CZ47" s="300">
        <v>2.0242070116861435E-2</v>
      </c>
      <c r="DB47" s="328">
        <v>0.14205607476635515</v>
      </c>
      <c r="DC47" s="328">
        <v>9.6456692913385822E-2</v>
      </c>
      <c r="DE47" s="86">
        <v>12972</v>
      </c>
      <c r="DF47" s="86">
        <v>375</v>
      </c>
      <c r="DG47" s="84">
        <f t="shared" si="254"/>
        <v>2.8908418131359852E-2</v>
      </c>
      <c r="DH47" s="86">
        <v>4914</v>
      </c>
      <c r="DI47" s="86">
        <v>347</v>
      </c>
      <c r="DJ47" s="85">
        <f t="shared" si="255"/>
        <v>2.6749922910884984E-2</v>
      </c>
      <c r="DK47" s="86">
        <v>8011</v>
      </c>
      <c r="DL47" s="86">
        <f t="shared" si="256"/>
        <v>28</v>
      </c>
      <c r="DM47" s="85">
        <f t="shared" si="257"/>
        <v>2.1584952204748691E-3</v>
      </c>
      <c r="DN47" s="362">
        <v>7.0271533805895667E-2</v>
      </c>
      <c r="DO47" s="362">
        <v>7.3022318818475304E-2</v>
      </c>
      <c r="DP47" s="362">
        <v>7.1505376344086005E-2</v>
      </c>
      <c r="DR47" s="454">
        <v>0.2</v>
      </c>
      <c r="DS47" s="454">
        <v>0.3</v>
      </c>
      <c r="DT47" s="454">
        <v>0.5</v>
      </c>
      <c r="DU47" s="453">
        <v>1.4792899408284023E-3</v>
      </c>
      <c r="DV47" s="455">
        <v>9.7024579560155241E-2</v>
      </c>
      <c r="DW47" s="455">
        <v>0.22315653298835705</v>
      </c>
      <c r="DX47" s="455">
        <v>0.31177231565329883</v>
      </c>
      <c r="DY47" s="455">
        <v>0.36804657179818889</v>
      </c>
      <c r="DZ47" s="453">
        <v>7.8053259871441686E-3</v>
      </c>
      <c r="EA47" s="453">
        <v>6.9848661233993014E-3</v>
      </c>
      <c r="EB47" s="454">
        <v>0.69329896907216493</v>
      </c>
      <c r="EC47" s="246">
        <v>0.60209869540555871</v>
      </c>
      <c r="ED47" s="246">
        <f t="shared" si="258"/>
        <v>0.39790130459444129</v>
      </c>
      <c r="EE47" s="505">
        <f t="shared" si="222"/>
        <v>0.36791194190729126</v>
      </c>
      <c r="EF47" s="643">
        <v>238</v>
      </c>
      <c r="EG47" s="643">
        <v>125</v>
      </c>
      <c r="EH47" s="643">
        <v>27</v>
      </c>
      <c r="EI47" s="643">
        <v>390</v>
      </c>
      <c r="EJ47" s="519">
        <v>0.10188679245283019</v>
      </c>
      <c r="EK47" s="520">
        <v>0.34435261707988984</v>
      </c>
      <c r="EL47" s="525">
        <f t="shared" si="259"/>
        <v>2.536627358490566E-2</v>
      </c>
      <c r="EM47" s="551">
        <f>EN47+EU47+FB47</f>
        <v>22190</v>
      </c>
      <c r="EN47" s="550">
        <f>EO47+EP47+EQ47</f>
        <v>5830</v>
      </c>
      <c r="EO47" s="542">
        <v>5750</v>
      </c>
      <c r="EP47" s="547">
        <v>40</v>
      </c>
      <c r="EQ47" s="544">
        <v>40</v>
      </c>
      <c r="ER47" s="548">
        <v>0</v>
      </c>
      <c r="ES47" s="548">
        <v>0</v>
      </c>
      <c r="ET47" s="549">
        <f>EQ47-ER47-ES47</f>
        <v>40</v>
      </c>
      <c r="EU47" s="550">
        <f>EV47+EW47+EX47</f>
        <v>9760</v>
      </c>
      <c r="EV47" s="542">
        <v>6110</v>
      </c>
      <c r="EW47" s="547">
        <v>2920</v>
      </c>
      <c r="EX47" s="544">
        <v>730</v>
      </c>
      <c r="EY47" s="548">
        <v>350</v>
      </c>
      <c r="EZ47" s="548">
        <v>40</v>
      </c>
      <c r="FA47" s="549">
        <f>EX47-EY47-EZ47</f>
        <v>340</v>
      </c>
      <c r="FB47" s="550">
        <f>FC47+FD47+FE47</f>
        <v>6600</v>
      </c>
      <c r="FC47" s="542">
        <v>1310</v>
      </c>
      <c r="FD47" s="547">
        <v>4430</v>
      </c>
      <c r="FE47" s="544">
        <v>860</v>
      </c>
      <c r="FF47" s="548">
        <v>560</v>
      </c>
      <c r="FG47" s="548">
        <v>30</v>
      </c>
      <c r="FH47" s="549">
        <f>FE47-FF47-FG47</f>
        <v>270</v>
      </c>
      <c r="FI47" s="551">
        <f>FJ47+FQ47+FX47</f>
        <v>22590</v>
      </c>
      <c r="FJ47" s="550">
        <f>FK47+FL47+FM47</f>
        <v>5690</v>
      </c>
      <c r="FK47" s="542">
        <v>5600</v>
      </c>
      <c r="FL47" s="547">
        <v>50</v>
      </c>
      <c r="FM47" s="544">
        <v>40</v>
      </c>
      <c r="FN47" s="548">
        <v>0</v>
      </c>
      <c r="FO47" s="548">
        <v>0</v>
      </c>
      <c r="FP47" s="549">
        <f>FM47-FN47-FO47</f>
        <v>40</v>
      </c>
      <c r="FQ47" s="550">
        <f>FR47+FS47+FT47</f>
        <v>9890</v>
      </c>
      <c r="FR47" s="542">
        <v>5850</v>
      </c>
      <c r="FS47" s="547">
        <v>3170</v>
      </c>
      <c r="FT47" s="544">
        <v>870</v>
      </c>
      <c r="FU47" s="548">
        <v>370</v>
      </c>
      <c r="FV47" s="548">
        <v>40</v>
      </c>
      <c r="FW47" s="549">
        <f>FT47-FU47-FV47</f>
        <v>460</v>
      </c>
      <c r="FX47" s="550">
        <f>FY47+FZ47+GA47</f>
        <v>7010</v>
      </c>
      <c r="FY47" s="542">
        <v>1380</v>
      </c>
      <c r="FZ47" s="547">
        <v>4780</v>
      </c>
      <c r="GA47" s="544">
        <v>850</v>
      </c>
      <c r="GB47" s="548">
        <v>510</v>
      </c>
      <c r="GC47" s="548">
        <v>30</v>
      </c>
      <c r="GD47" s="549">
        <f>GA47-GB47-GC47</f>
        <v>310</v>
      </c>
    </row>
    <row r="48" spans="1:186" hidden="1" x14ac:dyDescent="0.25">
      <c r="A48" s="6" t="s">
        <v>77</v>
      </c>
      <c r="B48" s="1" t="s">
        <v>78</v>
      </c>
      <c r="C48" s="1">
        <v>4.6999999999999993</v>
      </c>
      <c r="D48" s="2">
        <v>58300</v>
      </c>
      <c r="E48" s="320">
        <v>8.1559176672384215E-2</v>
      </c>
      <c r="F48" s="26">
        <f>IF(AND(E48&gt;=$E$3-'Selectie Benchmark Regio'!$D$7*'RMC info'!$E$7,E48&lt;=$E$3+'Selectie Benchmark Regio'!$D$7*'RMC info'!$E$7),1,0)</f>
        <v>0</v>
      </c>
      <c r="G48" s="34">
        <v>5.2170174249508358E-2</v>
      </c>
      <c r="H48" s="26">
        <f>IF(AND(G48&gt;=$G$3-'Selectie Benchmark Regio'!$D$8*'RMC info'!$G$7,G48&lt;=$G$3+'Selectie Benchmark Regio'!$D$8*'RMC info'!$G$7),1,0)</f>
        <v>1</v>
      </c>
      <c r="I48" s="7">
        <v>0.41083491174843695</v>
      </c>
      <c r="J48" s="26">
        <f>IF(AND(I48&gt;=$I$3-'Selectie Benchmark Regio'!$D$9*'RMC info'!$I$7,I48&lt;=$I$3+'Selectie Benchmark Regio'!$D$9*'RMC info'!$I$7),1,0)</f>
        <v>1</v>
      </c>
      <c r="K48" s="8">
        <v>4</v>
      </c>
      <c r="L48" s="26">
        <f>IF(AND(K48&gt;=$K$3-'Selectie Benchmark Regio'!$D$10*'RMC info'!$L$7,K48&lt;=$K$3+'Selectie Benchmark Regio'!$D$10*'RMC info'!$L$7),1,0)</f>
        <v>1</v>
      </c>
      <c r="M48" s="9" t="s">
        <v>287</v>
      </c>
      <c r="N48" s="29">
        <f t="shared" si="223"/>
        <v>0</v>
      </c>
      <c r="O48" s="29">
        <f t="shared" si="224"/>
        <v>0</v>
      </c>
      <c r="P48" s="29">
        <f t="shared" si="225"/>
        <v>0</v>
      </c>
      <c r="Q48" s="29">
        <f t="shared" si="226"/>
        <v>0</v>
      </c>
      <c r="S48" s="81">
        <v>7.5229999999999997</v>
      </c>
      <c r="T48" s="73">
        <v>-14.78</v>
      </c>
      <c r="U48" s="76">
        <v>0.58799999999999997</v>
      </c>
      <c r="V48" s="76">
        <v>7.5999999999999998E-2</v>
      </c>
      <c r="X48" s="86">
        <v>10774</v>
      </c>
      <c r="Y48" s="86">
        <v>280</v>
      </c>
      <c r="Z48" s="84">
        <f t="shared" si="227"/>
        <v>2.5988490811212177E-2</v>
      </c>
      <c r="AA48" s="86">
        <v>3776</v>
      </c>
      <c r="AB48" s="86">
        <v>250</v>
      </c>
      <c r="AC48" s="86">
        <v>89</v>
      </c>
      <c r="AD48" s="86">
        <v>682</v>
      </c>
      <c r="AE48" s="86">
        <v>27</v>
      </c>
      <c r="AF48" s="372">
        <f t="shared" si="228"/>
        <v>0.30337078651685395</v>
      </c>
      <c r="AG48" s="86">
        <v>78</v>
      </c>
      <c r="AH48" s="372">
        <f t="shared" si="229"/>
        <v>0.11436950146627566</v>
      </c>
      <c r="AI48" s="86">
        <f t="shared" si="206"/>
        <v>3005</v>
      </c>
      <c r="AJ48" s="86">
        <f t="shared" si="207"/>
        <v>145</v>
      </c>
      <c r="AK48" s="372">
        <f t="shared" si="230"/>
        <v>4.8252911813643926E-2</v>
      </c>
      <c r="AL48" s="366">
        <f t="shared" si="208"/>
        <v>2.5060330425097457E-3</v>
      </c>
      <c r="AM48" s="366">
        <f t="shared" si="209"/>
        <v>7.2396510116948211E-3</v>
      </c>
      <c r="AN48" s="366">
        <f t="shared" si="210"/>
        <v>1.3458325598663449E-2</v>
      </c>
      <c r="AO48" s="85">
        <f t="shared" si="211"/>
        <v>2.3204009652868014E-2</v>
      </c>
      <c r="AP48" s="86">
        <f t="shared" si="212"/>
        <v>6998</v>
      </c>
      <c r="AQ48" s="86">
        <f t="shared" si="213"/>
        <v>30</v>
      </c>
      <c r="AR48" s="85">
        <f t="shared" si="214"/>
        <v>2.7844811583441617E-3</v>
      </c>
      <c r="AT48" s="642">
        <v>173</v>
      </c>
      <c r="AU48" s="642">
        <v>58</v>
      </c>
      <c r="AV48" s="642">
        <v>45</v>
      </c>
      <c r="AW48" s="642">
        <f t="shared" si="215"/>
        <v>70</v>
      </c>
      <c r="AX48" s="642">
        <v>218</v>
      </c>
      <c r="AY48" s="642">
        <v>76</v>
      </c>
      <c r="AZ48" s="642">
        <v>59</v>
      </c>
      <c r="BA48" s="642">
        <f t="shared" si="216"/>
        <v>83</v>
      </c>
      <c r="BB48" s="642">
        <v>193</v>
      </c>
      <c r="BC48" s="642">
        <v>78</v>
      </c>
      <c r="BD48" s="642">
        <v>37</v>
      </c>
      <c r="BE48" s="642">
        <f t="shared" si="217"/>
        <v>78</v>
      </c>
      <c r="BF48" s="642">
        <v>220</v>
      </c>
      <c r="BG48" s="642">
        <v>88</v>
      </c>
      <c r="BH48" s="642">
        <v>52</v>
      </c>
      <c r="BI48" s="642">
        <f t="shared" si="218"/>
        <v>80</v>
      </c>
      <c r="BJ48" s="642">
        <v>250</v>
      </c>
      <c r="BK48" s="642">
        <v>110</v>
      </c>
      <c r="BL48" s="642">
        <v>51</v>
      </c>
      <c r="BM48" s="642">
        <f t="shared" si="219"/>
        <v>89</v>
      </c>
      <c r="BN48" s="125">
        <f t="shared" si="231"/>
        <v>0.33526011560693642</v>
      </c>
      <c r="BO48" s="124">
        <f t="shared" si="232"/>
        <v>0.26011560693641617</v>
      </c>
      <c r="BP48" s="126">
        <f t="shared" si="233"/>
        <v>0.40462427745664742</v>
      </c>
      <c r="BQ48" s="125">
        <f t="shared" si="234"/>
        <v>0.34862385321100919</v>
      </c>
      <c r="BR48" s="124">
        <f t="shared" si="235"/>
        <v>0.27064220183486237</v>
      </c>
      <c r="BS48" s="126">
        <f t="shared" si="236"/>
        <v>0.38073394495412843</v>
      </c>
      <c r="BT48" s="125">
        <f t="shared" si="237"/>
        <v>0.40414507772020725</v>
      </c>
      <c r="BU48" s="124">
        <f t="shared" si="238"/>
        <v>0.19170984455958548</v>
      </c>
      <c r="BV48" s="126">
        <f t="shared" si="239"/>
        <v>0.40414507772020725</v>
      </c>
      <c r="BW48" s="125">
        <f t="shared" si="240"/>
        <v>0.4</v>
      </c>
      <c r="BX48" s="124">
        <f t="shared" si="241"/>
        <v>0.23636363636363636</v>
      </c>
      <c r="BY48" s="126">
        <f t="shared" si="242"/>
        <v>0.36363636363636365</v>
      </c>
      <c r="BZ48" s="125">
        <f t="shared" si="243"/>
        <v>0.44</v>
      </c>
      <c r="CA48" s="124">
        <f t="shared" si="244"/>
        <v>0.20399999999999999</v>
      </c>
      <c r="CB48" s="126">
        <f t="shared" si="245"/>
        <v>0.35599999999999998</v>
      </c>
      <c r="CD48" s="105">
        <v>10800</v>
      </c>
      <c r="CE48" s="106">
        <v>6700</v>
      </c>
      <c r="CF48" s="107">
        <v>1300</v>
      </c>
      <c r="CG48" s="107">
        <v>600</v>
      </c>
      <c r="CH48" s="107">
        <v>0</v>
      </c>
      <c r="CI48" s="107">
        <v>700</v>
      </c>
      <c r="CJ48" s="109">
        <f t="shared" si="246"/>
        <v>18800</v>
      </c>
      <c r="CK48" s="94">
        <f t="shared" si="247"/>
        <v>0.57446808510638303</v>
      </c>
      <c r="CL48" s="93">
        <f t="shared" si="248"/>
        <v>0.35638297872340424</v>
      </c>
      <c r="CM48" s="95">
        <f t="shared" si="249"/>
        <v>6.9148936170212769E-2</v>
      </c>
      <c r="CN48" s="95">
        <f t="shared" si="250"/>
        <v>3.1914893617021274E-2</v>
      </c>
      <c r="CO48" s="95">
        <f t="shared" si="251"/>
        <v>0</v>
      </c>
      <c r="CP48" s="95">
        <f t="shared" si="252"/>
        <v>3.7234042553191488E-2</v>
      </c>
      <c r="CR48" s="244">
        <v>8356.6099999999988</v>
      </c>
      <c r="CS48" s="245">
        <v>12415</v>
      </c>
      <c r="CT48" s="246">
        <f t="shared" si="253"/>
        <v>0.67310592025775262</v>
      </c>
      <c r="CV48" s="300">
        <v>2.2310901505532377E-2</v>
      </c>
      <c r="CW48" s="300">
        <v>1.9611338919593511E-2</v>
      </c>
      <c r="CX48" s="300">
        <v>1.6795753198155079E-2</v>
      </c>
      <c r="CY48" s="300">
        <v>1.8645227505986999E-2</v>
      </c>
      <c r="CZ48" s="300">
        <v>1.4738456295791447E-2</v>
      </c>
      <c r="DB48" s="328">
        <v>0.1373873873873874</v>
      </c>
      <c r="DC48" s="328">
        <v>8.0402010050251257E-2</v>
      </c>
      <c r="DE48" s="86">
        <v>11026</v>
      </c>
      <c r="DF48" s="86">
        <v>246</v>
      </c>
      <c r="DG48" s="84">
        <f t="shared" si="254"/>
        <v>2.2310901505532377E-2</v>
      </c>
      <c r="DH48" s="86">
        <v>3909</v>
      </c>
      <c r="DI48" s="86">
        <v>207</v>
      </c>
      <c r="DJ48" s="85">
        <f t="shared" si="255"/>
        <v>1.877380736441139E-2</v>
      </c>
      <c r="DK48" s="86">
        <v>7076</v>
      </c>
      <c r="DL48" s="86">
        <f t="shared" si="256"/>
        <v>39</v>
      </c>
      <c r="DM48" s="85">
        <f t="shared" si="257"/>
        <v>3.5370941411209866E-3</v>
      </c>
      <c r="DN48" s="362">
        <v>7.0820383320383318E-2</v>
      </c>
      <c r="DO48" s="362">
        <v>6.997863247863248E-2</v>
      </c>
      <c r="DP48" s="362">
        <v>6.8597896668548847E-2</v>
      </c>
      <c r="DR48" s="454">
        <v>0.16666666666666666</v>
      </c>
      <c r="DS48" s="454">
        <v>0.5</v>
      </c>
      <c r="DT48" s="454">
        <v>0.33333333333333331</v>
      </c>
      <c r="DU48" s="453">
        <v>1.9225487503433123E-3</v>
      </c>
      <c r="DV48" s="455">
        <v>8.2984658298465824E-2</v>
      </c>
      <c r="DW48" s="455">
        <v>0.20781032078103207</v>
      </c>
      <c r="DX48" s="455">
        <v>0.2384937238493724</v>
      </c>
      <c r="DY48" s="455">
        <v>0.47071129707112969</v>
      </c>
      <c r="DZ48" s="453">
        <v>6.7377877596855699E-3</v>
      </c>
      <c r="EA48" s="453">
        <v>3.8885288399222295E-3</v>
      </c>
      <c r="EB48" s="454">
        <v>0.6484375</v>
      </c>
      <c r="EC48" s="246">
        <v>0.53911564625850339</v>
      </c>
      <c r="ED48" s="246">
        <f t="shared" si="258"/>
        <v>0.46088435374149661</v>
      </c>
      <c r="EE48" s="505">
        <f t="shared" si="222"/>
        <v>0.42614803123741707</v>
      </c>
      <c r="EF48" s="643">
        <v>139</v>
      </c>
      <c r="EG48" s="643">
        <v>141</v>
      </c>
      <c r="EH48" s="643">
        <v>74</v>
      </c>
      <c r="EI48" s="643">
        <v>354</v>
      </c>
      <c r="EJ48" s="519">
        <v>0.34741784037558687</v>
      </c>
      <c r="EK48" s="520">
        <v>0.50357142857142856</v>
      </c>
      <c r="EL48" s="525">
        <f t="shared" si="259"/>
        <v>2.2172855917667239E-2</v>
      </c>
      <c r="EM48" s="551">
        <f t="shared" si="260"/>
        <v>18400</v>
      </c>
      <c r="EN48" s="550">
        <f t="shared" si="261"/>
        <v>4790</v>
      </c>
      <c r="EO48" s="542">
        <v>4720</v>
      </c>
      <c r="EP48" s="547">
        <v>40</v>
      </c>
      <c r="EQ48" s="544">
        <v>30</v>
      </c>
      <c r="ER48" s="548">
        <v>0</v>
      </c>
      <c r="ES48" s="548">
        <v>0</v>
      </c>
      <c r="ET48" s="549">
        <f t="shared" si="262"/>
        <v>30</v>
      </c>
      <c r="EU48" s="550">
        <f t="shared" si="263"/>
        <v>8240</v>
      </c>
      <c r="EV48" s="542">
        <v>5250</v>
      </c>
      <c r="EW48" s="547">
        <v>2450</v>
      </c>
      <c r="EX48" s="544">
        <v>540</v>
      </c>
      <c r="EY48" s="548">
        <v>250</v>
      </c>
      <c r="EZ48" s="548">
        <v>20</v>
      </c>
      <c r="FA48" s="549">
        <f t="shared" si="264"/>
        <v>270</v>
      </c>
      <c r="FB48" s="550">
        <f t="shared" si="265"/>
        <v>5370</v>
      </c>
      <c r="FC48" s="542">
        <v>1020</v>
      </c>
      <c r="FD48" s="547">
        <v>3760</v>
      </c>
      <c r="FE48" s="544">
        <v>590</v>
      </c>
      <c r="FF48" s="548">
        <v>350</v>
      </c>
      <c r="FG48" s="548">
        <v>20</v>
      </c>
      <c r="FH48" s="549">
        <f t="shared" si="266"/>
        <v>220</v>
      </c>
      <c r="FI48" s="551">
        <f t="shared" si="267"/>
        <v>18750</v>
      </c>
      <c r="FJ48" s="550">
        <f t="shared" si="268"/>
        <v>4730</v>
      </c>
      <c r="FK48" s="542">
        <v>4640</v>
      </c>
      <c r="FL48" s="547">
        <v>50</v>
      </c>
      <c r="FM48" s="544">
        <v>40</v>
      </c>
      <c r="FN48" s="548">
        <v>0</v>
      </c>
      <c r="FO48" s="548">
        <v>0</v>
      </c>
      <c r="FP48" s="549">
        <f t="shared" si="269"/>
        <v>40</v>
      </c>
      <c r="FQ48" s="550">
        <f t="shared" si="270"/>
        <v>8290</v>
      </c>
      <c r="FR48" s="542">
        <v>5030</v>
      </c>
      <c r="FS48" s="547">
        <v>2630</v>
      </c>
      <c r="FT48" s="544">
        <v>630</v>
      </c>
      <c r="FU48" s="548">
        <v>230</v>
      </c>
      <c r="FV48" s="548">
        <v>20</v>
      </c>
      <c r="FW48" s="549">
        <f t="shared" si="271"/>
        <v>380</v>
      </c>
      <c r="FX48" s="550">
        <f t="shared" si="272"/>
        <v>5730</v>
      </c>
      <c r="FY48" s="542">
        <v>1110</v>
      </c>
      <c r="FZ48" s="547">
        <v>3980</v>
      </c>
      <c r="GA48" s="544">
        <v>640</v>
      </c>
      <c r="GB48" s="548">
        <v>320</v>
      </c>
      <c r="GC48" s="548">
        <v>20</v>
      </c>
      <c r="GD48" s="549">
        <f t="shared" si="273"/>
        <v>300</v>
      </c>
    </row>
    <row r="49" spans="1:186" hidden="1" x14ac:dyDescent="0.25">
      <c r="A49" s="6" t="s">
        <v>69</v>
      </c>
      <c r="B49" s="1" t="s">
        <v>70</v>
      </c>
      <c r="C49" s="1">
        <v>5.4</v>
      </c>
      <c r="D49" s="2">
        <v>61700</v>
      </c>
      <c r="E49" s="320">
        <v>8.7799027552674228E-2</v>
      </c>
      <c r="F49" s="26">
        <f>IF(AND(E49&gt;=$E$3-'Selectie Benchmark Regio'!$D$7*'RMC info'!$E$7,E49&lt;=$E$3+'Selectie Benchmark Regio'!$D$7*'RMC info'!$E$7),1,0)</f>
        <v>0</v>
      </c>
      <c r="G49" s="34">
        <v>6.4497605162137294E-3</v>
      </c>
      <c r="H49" s="26">
        <f>IF(AND(G49&gt;=$G$3-'Selectie Benchmark Regio'!$D$8*'RMC info'!$G$7,G49&lt;=$G$3+'Selectie Benchmark Regio'!$D$8*'RMC info'!$G$7),1,0)</f>
        <v>1</v>
      </c>
      <c r="I49" s="7">
        <v>0.64451864218141341</v>
      </c>
      <c r="J49" s="26">
        <f>IF(AND(I49&gt;=$I$3-'Selectie Benchmark Regio'!$D$9*'RMC info'!$I$7,I49&lt;=$I$3+'Selectie Benchmark Regio'!$D$9*'RMC info'!$I$7),1,0)</f>
        <v>1</v>
      </c>
      <c r="K49" s="8">
        <v>2</v>
      </c>
      <c r="L49" s="26">
        <f>IF(AND(K49&gt;=$K$3-'Selectie Benchmark Regio'!$D$10*'RMC info'!$L$7,K49&lt;=$K$3+'Selectie Benchmark Regio'!$D$10*'RMC info'!$L$7),1,0)</f>
        <v>1</v>
      </c>
      <c r="M49" s="9" t="s">
        <v>415</v>
      </c>
      <c r="N49" s="29">
        <f t="shared" si="223"/>
        <v>0</v>
      </c>
      <c r="O49" s="29">
        <f t="shared" si="224"/>
        <v>0</v>
      </c>
      <c r="P49" s="29">
        <f t="shared" si="225"/>
        <v>0</v>
      </c>
      <c r="Q49" s="29">
        <f t="shared" si="226"/>
        <v>0</v>
      </c>
      <c r="S49" s="81">
        <v>7.67</v>
      </c>
      <c r="T49" s="73">
        <v>-12.595000000000001</v>
      </c>
      <c r="U49" s="76">
        <v>0.56299999999999994</v>
      </c>
      <c r="V49" s="76">
        <v>6.7000000000000004E-2</v>
      </c>
      <c r="X49" s="86">
        <v>11729</v>
      </c>
      <c r="Y49" s="86">
        <v>246</v>
      </c>
      <c r="Z49" s="84">
        <f t="shared" si="227"/>
        <v>2.0973655043055674E-2</v>
      </c>
      <c r="AA49" s="86">
        <v>4170</v>
      </c>
      <c r="AB49" s="86">
        <v>206</v>
      </c>
      <c r="AC49" s="86">
        <v>164</v>
      </c>
      <c r="AD49" s="86">
        <v>592</v>
      </c>
      <c r="AE49" s="86">
        <v>29</v>
      </c>
      <c r="AF49" s="372">
        <f t="shared" si="228"/>
        <v>0.17682926829268292</v>
      </c>
      <c r="AG49" s="86">
        <v>66</v>
      </c>
      <c r="AH49" s="372">
        <f t="shared" si="229"/>
        <v>0.11148648648648649</v>
      </c>
      <c r="AI49" s="86">
        <f t="shared" si="206"/>
        <v>3414</v>
      </c>
      <c r="AJ49" s="86">
        <f t="shared" si="207"/>
        <v>111</v>
      </c>
      <c r="AK49" s="372">
        <f t="shared" si="230"/>
        <v>3.2513181019332163E-2</v>
      </c>
      <c r="AL49" s="366">
        <f t="shared" si="208"/>
        <v>2.472504049791116E-3</v>
      </c>
      <c r="AM49" s="366">
        <f t="shared" si="209"/>
        <v>5.6270781822832299E-3</v>
      </c>
      <c r="AN49" s="366">
        <f t="shared" si="210"/>
        <v>9.4637223974763408E-3</v>
      </c>
      <c r="AO49" s="85">
        <f t="shared" si="211"/>
        <v>1.7563304629550688E-2</v>
      </c>
      <c r="AP49" s="86">
        <f t="shared" si="212"/>
        <v>7559</v>
      </c>
      <c r="AQ49" s="86">
        <f t="shared" si="213"/>
        <v>40</v>
      </c>
      <c r="AR49" s="85">
        <f t="shared" si="214"/>
        <v>3.4103504135049876E-3</v>
      </c>
      <c r="AT49" s="642">
        <v>162</v>
      </c>
      <c r="AU49" s="642">
        <v>56</v>
      </c>
      <c r="AV49" s="642">
        <v>41</v>
      </c>
      <c r="AW49" s="642">
        <f t="shared" si="215"/>
        <v>65</v>
      </c>
      <c r="AX49" s="642">
        <v>188</v>
      </c>
      <c r="AY49" s="642">
        <v>58</v>
      </c>
      <c r="AZ49" s="642">
        <v>43</v>
      </c>
      <c r="BA49" s="642">
        <f t="shared" si="216"/>
        <v>87</v>
      </c>
      <c r="BB49" s="642">
        <v>145</v>
      </c>
      <c r="BC49" s="642">
        <v>48</v>
      </c>
      <c r="BD49" s="642">
        <v>45</v>
      </c>
      <c r="BE49" s="642">
        <f t="shared" si="217"/>
        <v>52</v>
      </c>
      <c r="BF49" s="642">
        <v>184</v>
      </c>
      <c r="BG49" s="642">
        <v>62</v>
      </c>
      <c r="BH49" s="642">
        <v>39</v>
      </c>
      <c r="BI49" s="642">
        <f t="shared" si="218"/>
        <v>83</v>
      </c>
      <c r="BJ49" s="642">
        <v>215</v>
      </c>
      <c r="BK49" s="642">
        <v>83</v>
      </c>
      <c r="BL49" s="642">
        <v>46</v>
      </c>
      <c r="BM49" s="642">
        <f t="shared" si="219"/>
        <v>86</v>
      </c>
      <c r="BN49" s="125">
        <f t="shared" si="231"/>
        <v>0.34567901234567899</v>
      </c>
      <c r="BO49" s="124">
        <f t="shared" si="232"/>
        <v>0.25308641975308643</v>
      </c>
      <c r="BP49" s="126">
        <f t="shared" si="233"/>
        <v>0.40123456790123457</v>
      </c>
      <c r="BQ49" s="125">
        <f t="shared" si="234"/>
        <v>0.30851063829787234</v>
      </c>
      <c r="BR49" s="124">
        <f t="shared" si="235"/>
        <v>0.22872340425531915</v>
      </c>
      <c r="BS49" s="126">
        <f t="shared" si="236"/>
        <v>0.46276595744680848</v>
      </c>
      <c r="BT49" s="125">
        <f t="shared" si="237"/>
        <v>0.33103448275862069</v>
      </c>
      <c r="BU49" s="124">
        <f t="shared" si="238"/>
        <v>0.31034482758620691</v>
      </c>
      <c r="BV49" s="126">
        <f t="shared" si="239"/>
        <v>0.35862068965517241</v>
      </c>
      <c r="BW49" s="125">
        <f t="shared" si="240"/>
        <v>0.33695652173913043</v>
      </c>
      <c r="BX49" s="124">
        <f t="shared" si="241"/>
        <v>0.21195652173913043</v>
      </c>
      <c r="BY49" s="126">
        <f t="shared" si="242"/>
        <v>0.45108695652173914</v>
      </c>
      <c r="BZ49" s="125">
        <f t="shared" si="243"/>
        <v>0.38604651162790699</v>
      </c>
      <c r="CA49" s="124">
        <f t="shared" si="244"/>
        <v>0.21395348837209302</v>
      </c>
      <c r="CB49" s="126">
        <f t="shared" si="245"/>
        <v>0.4</v>
      </c>
      <c r="CD49" s="105">
        <v>11400</v>
      </c>
      <c r="CE49" s="106">
        <v>6400</v>
      </c>
      <c r="CF49" s="107">
        <v>1300</v>
      </c>
      <c r="CG49" s="107">
        <v>600</v>
      </c>
      <c r="CH49" s="107">
        <v>0</v>
      </c>
      <c r="CI49" s="107">
        <v>700</v>
      </c>
      <c r="CJ49" s="109">
        <f t="shared" si="246"/>
        <v>19100</v>
      </c>
      <c r="CK49" s="94">
        <f t="shared" si="247"/>
        <v>0.59685863874345546</v>
      </c>
      <c r="CL49" s="93">
        <f t="shared" si="248"/>
        <v>0.33507853403141363</v>
      </c>
      <c r="CM49" s="95">
        <f t="shared" si="249"/>
        <v>6.8062827225130892E-2</v>
      </c>
      <c r="CN49" s="95">
        <f t="shared" si="250"/>
        <v>3.1413612565445025E-2</v>
      </c>
      <c r="CO49" s="95">
        <f t="shared" si="251"/>
        <v>0</v>
      </c>
      <c r="CP49" s="95">
        <f t="shared" si="252"/>
        <v>3.6649214659685861E-2</v>
      </c>
      <c r="CR49" s="244">
        <v>7655.4400000000005</v>
      </c>
      <c r="CS49" s="245">
        <v>12969</v>
      </c>
      <c r="CT49" s="246">
        <f t="shared" si="253"/>
        <v>0.59028760891356313</v>
      </c>
      <c r="CV49" s="300">
        <v>1.7324270557029179E-2</v>
      </c>
      <c r="CW49" s="300">
        <v>1.4932640805064113E-2</v>
      </c>
      <c r="CX49" s="300">
        <v>1.1377010592389172E-2</v>
      </c>
      <c r="CY49" s="300">
        <v>1.4371989909028361E-2</v>
      </c>
      <c r="CZ49" s="300">
        <v>1.2196040051193255E-2</v>
      </c>
      <c r="DB49" s="328">
        <v>7.337526205450734E-2</v>
      </c>
      <c r="DC49" s="328">
        <v>8.1339712918660281E-2</v>
      </c>
      <c r="DE49" s="86">
        <v>12064</v>
      </c>
      <c r="DF49" s="86">
        <v>209</v>
      </c>
      <c r="DG49" s="84">
        <f t="shared" si="254"/>
        <v>1.7324270557029179E-2</v>
      </c>
      <c r="DH49" s="86">
        <v>4292</v>
      </c>
      <c r="DI49" s="86">
        <v>196</v>
      </c>
      <c r="DJ49" s="85">
        <f t="shared" si="255"/>
        <v>1.6246684350132625E-2</v>
      </c>
      <c r="DK49" s="86">
        <v>7747</v>
      </c>
      <c r="DL49" s="86">
        <f t="shared" si="256"/>
        <v>13</v>
      </c>
      <c r="DM49" s="85">
        <f t="shared" si="257"/>
        <v>1.0775862068965517E-3</v>
      </c>
      <c r="DN49" s="362">
        <v>6.5997130559540887E-2</v>
      </c>
      <c r="DO49" s="362">
        <v>6.2745098039215685E-2</v>
      </c>
      <c r="DP49" s="362">
        <v>6.2043358486046238E-2</v>
      </c>
      <c r="DR49" s="454">
        <v>0.5</v>
      </c>
      <c r="DS49" s="454">
        <v>0.25</v>
      </c>
      <c r="DT49" s="454">
        <v>0.25</v>
      </c>
      <c r="DU49" s="453">
        <v>5.1046452271567124E-3</v>
      </c>
      <c r="DV49" s="455">
        <v>1.1609907120743035E-2</v>
      </c>
      <c r="DW49" s="455">
        <v>0.1346749226006192</v>
      </c>
      <c r="DX49" s="455">
        <v>0.34597523219814241</v>
      </c>
      <c r="DY49" s="455">
        <v>0.50773993808049533</v>
      </c>
      <c r="DZ49" s="453">
        <v>4.0299366724237187E-3</v>
      </c>
      <c r="EA49" s="453">
        <v>6.3525674960296452E-3</v>
      </c>
      <c r="EB49" s="454">
        <v>0.63696369636963701</v>
      </c>
      <c r="EC49" s="246">
        <v>0.58806404657933042</v>
      </c>
      <c r="ED49" s="246">
        <f t="shared" si="258"/>
        <v>0.41193595342066958</v>
      </c>
      <c r="EE49" s="505">
        <f>($EE$51/$ED$51)*ED49</f>
        <v>0.38088881542849623</v>
      </c>
      <c r="EF49" s="643">
        <v>129</v>
      </c>
      <c r="EG49" s="643">
        <v>117</v>
      </c>
      <c r="EH49" s="643">
        <v>21</v>
      </c>
      <c r="EI49" s="643">
        <v>267</v>
      </c>
      <c r="EJ49" s="519">
        <v>0.13999999999999999</v>
      </c>
      <c r="EK49" s="520">
        <v>0.47560975609756095</v>
      </c>
      <c r="EL49" s="525">
        <f t="shared" si="259"/>
        <v>2.326482982171799E-2</v>
      </c>
      <c r="EM49" s="551">
        <f t="shared" si="260"/>
        <v>18890</v>
      </c>
      <c r="EN49" s="550">
        <f t="shared" si="261"/>
        <v>5310</v>
      </c>
      <c r="EO49" s="542">
        <v>5230</v>
      </c>
      <c r="EP49" s="547">
        <v>50</v>
      </c>
      <c r="EQ49" s="544">
        <v>30</v>
      </c>
      <c r="ER49" s="548">
        <v>0</v>
      </c>
      <c r="ES49" s="548">
        <v>0</v>
      </c>
      <c r="ET49" s="549">
        <f t="shared" si="262"/>
        <v>30</v>
      </c>
      <c r="EU49" s="550">
        <f t="shared" si="263"/>
        <v>8250</v>
      </c>
      <c r="EV49" s="542">
        <v>5460</v>
      </c>
      <c r="EW49" s="547">
        <v>2250</v>
      </c>
      <c r="EX49" s="544">
        <v>540</v>
      </c>
      <c r="EY49" s="548">
        <v>230</v>
      </c>
      <c r="EZ49" s="548">
        <v>30</v>
      </c>
      <c r="FA49" s="549">
        <f t="shared" si="264"/>
        <v>280</v>
      </c>
      <c r="FB49" s="550">
        <f t="shared" si="265"/>
        <v>5330</v>
      </c>
      <c r="FC49" s="542">
        <v>1060</v>
      </c>
      <c r="FD49" s="547">
        <v>3690</v>
      </c>
      <c r="FE49" s="544">
        <v>580</v>
      </c>
      <c r="FF49" s="548">
        <v>340</v>
      </c>
      <c r="FG49" s="548">
        <v>20</v>
      </c>
      <c r="FH49" s="549">
        <f t="shared" si="266"/>
        <v>220</v>
      </c>
      <c r="FI49" s="551">
        <f t="shared" si="267"/>
        <v>19100</v>
      </c>
      <c r="FJ49" s="550">
        <f t="shared" si="268"/>
        <v>5280</v>
      </c>
      <c r="FK49" s="542">
        <v>5190</v>
      </c>
      <c r="FL49" s="547">
        <v>50</v>
      </c>
      <c r="FM49" s="544">
        <v>40</v>
      </c>
      <c r="FN49" s="548">
        <v>0</v>
      </c>
      <c r="FO49" s="548">
        <v>0</v>
      </c>
      <c r="FP49" s="549">
        <f t="shared" si="269"/>
        <v>40</v>
      </c>
      <c r="FQ49" s="550">
        <f t="shared" si="270"/>
        <v>8370</v>
      </c>
      <c r="FR49" s="542">
        <v>5200</v>
      </c>
      <c r="FS49" s="547">
        <v>2530</v>
      </c>
      <c r="FT49" s="544">
        <v>640</v>
      </c>
      <c r="FU49" s="548">
        <v>230</v>
      </c>
      <c r="FV49" s="548">
        <v>20</v>
      </c>
      <c r="FW49" s="549">
        <f t="shared" si="271"/>
        <v>390</v>
      </c>
      <c r="FX49" s="550">
        <f t="shared" si="272"/>
        <v>5450</v>
      </c>
      <c r="FY49" s="542">
        <v>1060</v>
      </c>
      <c r="FZ49" s="547">
        <v>3810</v>
      </c>
      <c r="GA49" s="544">
        <v>580</v>
      </c>
      <c r="GB49" s="548">
        <v>290</v>
      </c>
      <c r="GC49" s="548">
        <v>20</v>
      </c>
      <c r="GD49" s="549">
        <f t="shared" si="273"/>
        <v>270</v>
      </c>
    </row>
    <row r="50" spans="1:186" hidden="1" x14ac:dyDescent="0.25">
      <c r="C50" s="314">
        <f>SUM(C10:C49)</f>
        <v>740.10000000000025</v>
      </c>
      <c r="D50" s="314">
        <f>SUM(D10:D49)</f>
        <v>7669600</v>
      </c>
      <c r="E50" s="213">
        <f>C50/(D50/1000)</f>
        <v>9.6497861687702122E-2</v>
      </c>
      <c r="S50" s="82">
        <v>317.327</v>
      </c>
      <c r="T50" s="74">
        <v>-227.69999999999996</v>
      </c>
      <c r="U50" s="77">
        <v>20.579000000000001</v>
      </c>
      <c r="V50" s="77">
        <v>2.9609999999999999</v>
      </c>
      <c r="AC50" s="86"/>
      <c r="AD50" s="86"/>
      <c r="AE50" s="86"/>
      <c r="AF50" s="372" t="str">
        <f t="shared" si="228"/>
        <v/>
      </c>
      <c r="AG50" s="86"/>
      <c r="AH50" s="372" t="str">
        <f t="shared" si="229"/>
        <v/>
      </c>
      <c r="AI50" s="86"/>
      <c r="AJ50" s="86"/>
      <c r="AK50" s="372" t="str">
        <f t="shared" si="230"/>
        <v/>
      </c>
      <c r="AL50" s="366"/>
      <c r="AM50" s="366"/>
      <c r="AN50" s="366"/>
      <c r="CV50" s="300"/>
      <c r="CW50" s="300"/>
      <c r="CX50" s="300"/>
      <c r="CY50" s="300"/>
      <c r="CZ50" s="300"/>
      <c r="DR50" s="442"/>
      <c r="DS50" s="442"/>
      <c r="DT50" s="442"/>
      <c r="DU50" s="448"/>
      <c r="DV50" s="455"/>
      <c r="DW50" s="455"/>
      <c r="DX50" s="455"/>
      <c r="DY50" s="455"/>
      <c r="DZ50" s="453"/>
      <c r="EA50" s="453"/>
      <c r="EB50" s="454"/>
      <c r="ED50" s="246"/>
      <c r="EE50" s="487"/>
      <c r="EL50" s="525"/>
      <c r="EM50" s="214"/>
      <c r="EN50" s="214"/>
      <c r="EO50" s="214"/>
      <c r="EP50" s="214"/>
      <c r="EQ50" s="214"/>
      <c r="ER50" s="214"/>
      <c r="ES50" s="214"/>
      <c r="ET50" s="214"/>
      <c r="EU50" s="214"/>
      <c r="EV50" s="214"/>
      <c r="EW50" s="214"/>
      <c r="EX50" s="214"/>
      <c r="EY50" s="214"/>
      <c r="EZ50" s="214"/>
      <c r="FA50" s="214"/>
      <c r="FB50" s="214"/>
      <c r="FC50" s="214"/>
      <c r="FD50" s="214"/>
      <c r="FE50" s="214"/>
      <c r="FF50" s="214"/>
      <c r="FG50" s="214"/>
      <c r="FH50" s="214"/>
    </row>
    <row r="51" spans="1:186" s="96" customFormat="1" hidden="1" x14ac:dyDescent="0.25">
      <c r="A51" s="96" t="s">
        <v>610</v>
      </c>
      <c r="C51" s="315">
        <v>739.6</v>
      </c>
      <c r="D51" s="313">
        <v>7668800</v>
      </c>
      <c r="E51" s="316">
        <v>9.6000000000000002E-2</v>
      </c>
      <c r="G51" s="321">
        <f>AVERAGE(G10:G49)</f>
        <v>0.22478951620787835</v>
      </c>
      <c r="S51" s="97"/>
      <c r="T51" s="98"/>
      <c r="U51" s="99"/>
      <c r="V51" s="99"/>
      <c r="X51" s="100">
        <f>SUM(X10:X49)</f>
        <v>1270087</v>
      </c>
      <c r="Y51" s="100">
        <f>SUM(Y10:Y49)</f>
        <v>30245</v>
      </c>
      <c r="Z51" s="153">
        <f>Y51/X51</f>
        <v>2.3813329323109363E-2</v>
      </c>
      <c r="AA51" s="100">
        <f>SUM(AA10:AA49)</f>
        <v>378994</v>
      </c>
      <c r="AB51" s="100">
        <f>SUM(AB10:AB49)</f>
        <v>24767</v>
      </c>
      <c r="AC51" s="86"/>
      <c r="AD51" s="86"/>
      <c r="AE51" s="367">
        <v>2935</v>
      </c>
      <c r="AF51" s="372" t="str">
        <f t="shared" si="228"/>
        <v/>
      </c>
      <c r="AG51" s="367">
        <v>7528</v>
      </c>
      <c r="AH51" s="372" t="str">
        <f t="shared" si="229"/>
        <v/>
      </c>
      <c r="AI51" s="86"/>
      <c r="AJ51" s="86"/>
      <c r="AK51" s="372" t="str">
        <f t="shared" si="230"/>
        <v/>
      </c>
      <c r="AL51" s="153">
        <f>AE51/X51</f>
        <v>2.31086531867502E-3</v>
      </c>
      <c r="AM51" s="153">
        <f>AG51/X51</f>
        <v>5.9271530218008685E-3</v>
      </c>
      <c r="AN51" s="153">
        <f>(AB51-AE51-AG51)/X51</f>
        <v>1.1262220619532363E-2</v>
      </c>
      <c r="AO51" s="153">
        <f>AB51/AA51</f>
        <v>6.5349319514293097E-2</v>
      </c>
      <c r="AP51" s="100">
        <f>SUM(AP10:AP49)</f>
        <v>891093</v>
      </c>
      <c r="AQ51" s="100">
        <f>SUM(AQ10:AQ49)</f>
        <v>5478</v>
      </c>
      <c r="AR51" s="153">
        <f>AQ51/AP51</f>
        <v>6.1475064892216637E-3</v>
      </c>
      <c r="AT51" s="100">
        <f t="shared" ref="AT51:BM51" si="274">SUM(AT10:AT49)</f>
        <v>25666</v>
      </c>
      <c r="AU51" s="100">
        <f t="shared" si="274"/>
        <v>8768</v>
      </c>
      <c r="AV51" s="100">
        <f t="shared" si="274"/>
        <v>6576</v>
      </c>
      <c r="AW51" s="100">
        <f t="shared" si="274"/>
        <v>10322</v>
      </c>
      <c r="AX51" s="100">
        <f t="shared" si="274"/>
        <v>27067</v>
      </c>
      <c r="AY51" s="100">
        <f t="shared" si="274"/>
        <v>8492</v>
      </c>
      <c r="AZ51" s="100">
        <f t="shared" si="274"/>
        <v>7145</v>
      </c>
      <c r="BA51" s="100">
        <f t="shared" si="274"/>
        <v>11430</v>
      </c>
      <c r="BB51" s="100">
        <f t="shared" si="274"/>
        <v>22766</v>
      </c>
      <c r="BC51" s="100">
        <f t="shared" si="274"/>
        <v>8109</v>
      </c>
      <c r="BD51" s="100">
        <f t="shared" si="274"/>
        <v>5492</v>
      </c>
      <c r="BE51" s="100">
        <f t="shared" si="274"/>
        <v>9165</v>
      </c>
      <c r="BF51" s="100">
        <f t="shared" si="274"/>
        <v>24480</v>
      </c>
      <c r="BG51" s="100">
        <f t="shared" si="274"/>
        <v>9012</v>
      </c>
      <c r="BH51" s="100">
        <f t="shared" si="274"/>
        <v>5071</v>
      </c>
      <c r="BI51" s="100">
        <f t="shared" si="274"/>
        <v>10397</v>
      </c>
      <c r="BJ51" s="100">
        <f>SUM(BJ10:BJ49)</f>
        <v>30520</v>
      </c>
      <c r="BK51" s="100">
        <f t="shared" si="274"/>
        <v>11342</v>
      </c>
      <c r="BL51" s="100">
        <f t="shared" si="274"/>
        <v>6802</v>
      </c>
      <c r="BM51" s="100">
        <f t="shared" si="274"/>
        <v>12376</v>
      </c>
      <c r="BN51" s="99">
        <f t="shared" ref="BN51" si="275">AU51/$AT51</f>
        <v>0.34161926283799582</v>
      </c>
      <c r="BO51" s="99">
        <f t="shared" ref="BO51" si="276">AV51/$AT51</f>
        <v>0.25621444712849684</v>
      </c>
      <c r="BP51" s="99">
        <f t="shared" ref="BP51" si="277">AW51/$AT51</f>
        <v>0.40216629003350735</v>
      </c>
      <c r="BQ51" s="99">
        <f t="shared" ref="BQ51" si="278">AY51/$AX51</f>
        <v>0.31373997857169245</v>
      </c>
      <c r="BR51" s="99">
        <f t="shared" ref="BR51" si="279">AZ51/$AX51</f>
        <v>0.26397458159382275</v>
      </c>
      <c r="BS51" s="99">
        <f t="shared" ref="BS51" si="280">BA51/$AX51</f>
        <v>0.4222854398344848</v>
      </c>
      <c r="BT51" s="99">
        <f t="shared" ref="BT51" si="281">BC51/$BB51</f>
        <v>0.35618905385223582</v>
      </c>
      <c r="BU51" s="99">
        <f t="shared" ref="BU51" si="282">BD51/$BB51</f>
        <v>0.24123693226741633</v>
      </c>
      <c r="BV51" s="99">
        <f t="shared" ref="BV51" si="283">BE51/$BB51</f>
        <v>0.40257401388034791</v>
      </c>
      <c r="BW51" s="99">
        <f t="shared" ref="BW51" si="284">BG51/$BF51</f>
        <v>0.36813725490196081</v>
      </c>
      <c r="BX51" s="99">
        <f t="shared" ref="BX51" si="285">BH51/$BF51</f>
        <v>0.20714869281045753</v>
      </c>
      <c r="BY51" s="99">
        <f t="shared" ref="BY51" si="286">BI51/$BF51</f>
        <v>0.42471405228758169</v>
      </c>
      <c r="BZ51" s="99">
        <f t="shared" ref="BZ51" si="287">BK51/$BJ51</f>
        <v>0.37162516382699867</v>
      </c>
      <c r="CA51" s="99">
        <f t="shared" ref="CA51" si="288">BL51/$BJ51</f>
        <v>0.222870249017038</v>
      </c>
      <c r="CB51" s="99">
        <f t="shared" ref="CB51" si="289">BM51/$BJ51</f>
        <v>0.40550458715596333</v>
      </c>
      <c r="CD51" s="301">
        <f>SUM(CD10:CD49)</f>
        <v>1547100</v>
      </c>
      <c r="CE51" s="301">
        <f t="shared" ref="CE51:CI51" si="290">SUM(CE10:CE49)</f>
        <v>865700</v>
      </c>
      <c r="CF51" s="301">
        <f t="shared" si="290"/>
        <v>225400</v>
      </c>
      <c r="CG51" s="301">
        <f t="shared" si="290"/>
        <v>72800</v>
      </c>
      <c r="CH51" s="301">
        <f t="shared" si="290"/>
        <v>2600</v>
      </c>
      <c r="CI51" s="301">
        <f t="shared" si="290"/>
        <v>150000</v>
      </c>
      <c r="CJ51" s="349">
        <v>2640200</v>
      </c>
      <c r="CK51" s="350">
        <v>0.58620559048556931</v>
      </c>
      <c r="CL51" s="350">
        <v>0.32770244678433452</v>
      </c>
      <c r="CM51" s="351">
        <v>8.60919627300962E-2</v>
      </c>
      <c r="CN51" s="351">
        <v>2.7157033558063783E-2</v>
      </c>
      <c r="CO51" s="351">
        <v>2.0831755170062872E-3</v>
      </c>
      <c r="CP51" s="351">
        <v>5.6851753655026135E-2</v>
      </c>
      <c r="CV51" s="153">
        <v>2.3443083739916808E-2</v>
      </c>
      <c r="CW51" s="153">
        <v>1.8776893988786021E-2</v>
      </c>
      <c r="CX51" s="153">
        <v>1.72115035684045E-2</v>
      </c>
      <c r="CY51" s="153">
        <v>2.0185635959024659E-2</v>
      </c>
      <c r="CZ51" s="153">
        <v>1.8984696704195701E-2</v>
      </c>
      <c r="DB51" s="321">
        <v>0.17084915084915084</v>
      </c>
      <c r="DC51" s="321">
        <v>0.16544847691072712</v>
      </c>
      <c r="DE51" s="100">
        <f>SUM(DE10:DE49)</f>
        <v>1290018</v>
      </c>
      <c r="DF51" s="100">
        <f>SUM(DF10:DF49)</f>
        <v>30242</v>
      </c>
      <c r="DG51" s="153">
        <f>DF51/DE51</f>
        <v>2.3443083739916808E-2</v>
      </c>
      <c r="DH51" s="100">
        <f>SUM(DH10:DH49)</f>
        <v>397114</v>
      </c>
      <c r="DI51" s="100">
        <f>SUM(DI10:DI49)</f>
        <v>25544</v>
      </c>
      <c r="DJ51" s="153">
        <f>DI51/DH51</f>
        <v>6.4324098369737653E-2</v>
      </c>
      <c r="DK51" s="100">
        <f>SUM(DK10:DK49)</f>
        <v>886521</v>
      </c>
      <c r="DL51" s="100">
        <f>SUM(DL10:DL49)</f>
        <v>4698</v>
      </c>
      <c r="DM51" s="153">
        <f>DL51/DK51</f>
        <v>5.2993668508698613E-3</v>
      </c>
      <c r="DR51" s="443">
        <v>0.29933774834437088</v>
      </c>
      <c r="DS51" s="443">
        <v>0.28509933774834439</v>
      </c>
      <c r="DT51" s="443">
        <v>0.41556291390728478</v>
      </c>
      <c r="DU51" s="153">
        <v>2.7371765675021304E-3</v>
      </c>
      <c r="DV51" s="443">
        <v>7.1251992955907756E-2</v>
      </c>
      <c r="DW51" s="443">
        <v>0.14422612202723198</v>
      </c>
      <c r="DX51" s="443">
        <v>0.27610841680138215</v>
      </c>
      <c r="DY51" s="443">
        <v>0.50841346821547817</v>
      </c>
      <c r="DZ51" s="153">
        <v>9.7413197882601048E-3</v>
      </c>
      <c r="EA51" s="153">
        <v>7.0293475259207193E-3</v>
      </c>
      <c r="EB51" s="443">
        <v>0.60034305317324188</v>
      </c>
      <c r="EC51" s="443">
        <v>0.58902531143175385</v>
      </c>
      <c r="ED51" s="443">
        <f t="shared" si="258"/>
        <v>0.41097468856824615</v>
      </c>
      <c r="EE51" s="443">
        <f>1-'III. Stroomschema'!Y8</f>
        <v>0.38</v>
      </c>
      <c r="EJ51" s="321">
        <f>AVERAGE(EJ10:EJ49)</f>
        <v>0.27724419538529765</v>
      </c>
      <c r="EK51" s="321">
        <f>AVERAGE(EK10:EK49)</f>
        <v>0.36571228319223303</v>
      </c>
      <c r="EL51" s="525">
        <f>E51*$EL$8+$EL$5</f>
        <v>2.47E-2</v>
      </c>
      <c r="EM51" s="313">
        <f>SUM(EM10:EM49)</f>
        <v>2597090</v>
      </c>
      <c r="EN51" s="313">
        <f t="shared" ref="EN51:FH51" si="291">SUM(EN10:EN49)</f>
        <v>590880</v>
      </c>
      <c r="EO51" s="313">
        <f t="shared" si="291"/>
        <v>578870</v>
      </c>
      <c r="EP51" s="313">
        <f t="shared" si="291"/>
        <v>6550</v>
      </c>
      <c r="EQ51" s="313">
        <f t="shared" si="291"/>
        <v>5460</v>
      </c>
      <c r="ER51" s="313">
        <f t="shared" si="291"/>
        <v>0</v>
      </c>
      <c r="ES51" s="313">
        <f t="shared" si="291"/>
        <v>0</v>
      </c>
      <c r="ET51" s="313">
        <f t="shared" si="291"/>
        <v>5460</v>
      </c>
      <c r="EU51" s="313">
        <f t="shared" si="291"/>
        <v>1120020</v>
      </c>
      <c r="EV51" s="313">
        <f t="shared" si="291"/>
        <v>764750</v>
      </c>
      <c r="EW51" s="313">
        <f t="shared" si="291"/>
        <v>267660</v>
      </c>
      <c r="EX51" s="313">
        <f t="shared" si="291"/>
        <v>87610</v>
      </c>
      <c r="EY51" s="313">
        <f t="shared" si="291"/>
        <v>29050</v>
      </c>
      <c r="EZ51" s="313">
        <f t="shared" si="291"/>
        <v>2480</v>
      </c>
      <c r="FA51" s="313">
        <f t="shared" si="291"/>
        <v>56080</v>
      </c>
      <c r="FB51" s="313">
        <f t="shared" si="291"/>
        <v>886190</v>
      </c>
      <c r="FC51" s="313">
        <f t="shared" si="291"/>
        <v>242050</v>
      </c>
      <c r="FD51" s="313">
        <f t="shared" si="291"/>
        <v>541990</v>
      </c>
      <c r="FE51" s="313">
        <f t="shared" si="291"/>
        <v>102150</v>
      </c>
      <c r="FF51" s="313">
        <f t="shared" si="291"/>
        <v>47940</v>
      </c>
      <c r="FG51" s="313">
        <f t="shared" si="291"/>
        <v>2720</v>
      </c>
      <c r="FH51" s="313">
        <f t="shared" si="291"/>
        <v>51490</v>
      </c>
      <c r="FI51" s="313">
        <f t="shared" si="267"/>
        <v>2640260</v>
      </c>
      <c r="FJ51" s="313">
        <f t="shared" ref="FJ51" si="292">FK51+FL51+FM51</f>
        <v>587820</v>
      </c>
      <c r="FK51" s="313">
        <v>573170</v>
      </c>
      <c r="FL51" s="313">
        <v>8100</v>
      </c>
      <c r="FM51" s="313">
        <v>6550</v>
      </c>
      <c r="FN51" s="313">
        <v>70</v>
      </c>
      <c r="FO51" s="313">
        <v>6470</v>
      </c>
      <c r="FP51" s="313">
        <f t="shared" si="269"/>
        <v>10</v>
      </c>
      <c r="FQ51" s="313">
        <f t="shared" si="270"/>
        <v>1138120</v>
      </c>
      <c r="FR51" s="313">
        <v>734890</v>
      </c>
      <c r="FS51" s="313">
        <v>295010</v>
      </c>
      <c r="FT51" s="313">
        <v>108220</v>
      </c>
      <c r="FU51" s="313">
        <v>28310</v>
      </c>
      <c r="FV51" s="313">
        <v>77360</v>
      </c>
      <c r="FW51" s="313">
        <f t="shared" ref="FW51" si="293">FT51-FU51-FV51</f>
        <v>2550</v>
      </c>
      <c r="FX51" s="313">
        <f t="shared" si="272"/>
        <v>914320</v>
      </c>
      <c r="FY51" s="313">
        <v>239640</v>
      </c>
      <c r="FZ51" s="313">
        <v>562120</v>
      </c>
      <c r="GA51" s="313">
        <v>112560</v>
      </c>
      <c r="GB51" s="313">
        <v>43310</v>
      </c>
      <c r="GC51" s="313">
        <v>66290</v>
      </c>
      <c r="GD51" s="313">
        <f t="shared" ref="GD51" si="294">GA51-GB51-GC51</f>
        <v>2960</v>
      </c>
    </row>
    <row r="52" spans="1:186" hidden="1" x14ac:dyDescent="0.25">
      <c r="G52" s="321">
        <v>8.50282593863117E-2</v>
      </c>
      <c r="AC52" s="86"/>
      <c r="AD52" s="86"/>
      <c r="AE52" s="86"/>
      <c r="AF52" s="372" t="str">
        <f t="shared" si="228"/>
        <v/>
      </c>
      <c r="AG52" s="86"/>
      <c r="AH52" s="372" t="str">
        <f t="shared" si="229"/>
        <v/>
      </c>
      <c r="AI52" s="86"/>
      <c r="AJ52" s="86"/>
      <c r="AK52" s="372" t="str">
        <f t="shared" si="230"/>
        <v/>
      </c>
      <c r="AL52" s="366"/>
      <c r="AM52" s="366"/>
      <c r="AN52" s="366"/>
      <c r="DR52" s="442"/>
      <c r="DS52" s="442"/>
      <c r="DT52" s="442"/>
      <c r="DU52" s="448"/>
      <c r="DV52" s="455"/>
      <c r="DW52" s="455"/>
      <c r="DX52" s="455"/>
      <c r="DY52" s="455"/>
      <c r="DZ52" s="453"/>
      <c r="EA52" s="453"/>
      <c r="EB52" s="454"/>
      <c r="ED52" s="246"/>
      <c r="EE52" s="487"/>
      <c r="EL52" s="525"/>
      <c r="EM52" s="551"/>
      <c r="EN52" s="550"/>
    </row>
    <row r="53" spans="1:186" x14ac:dyDescent="0.25">
      <c r="S53" s="69">
        <f>MIN(S10:S49)</f>
        <v>7.29</v>
      </c>
      <c r="T53" s="69">
        <f>MIN(T10:T49)</f>
        <v>-27.698</v>
      </c>
      <c r="U53" s="3">
        <f>MIN(U10:U49)</f>
        <v>0.31</v>
      </c>
      <c r="V53" s="3">
        <f>MIN(V10:V49)</f>
        <v>4.1000000000000002E-2</v>
      </c>
      <c r="AC53" s="86"/>
      <c r="AD53" s="86"/>
      <c r="AE53" s="86"/>
      <c r="AF53" s="372" t="str">
        <f t="shared" si="228"/>
        <v/>
      </c>
      <c r="AG53" s="86"/>
      <c r="AH53" s="372" t="str">
        <f t="shared" si="229"/>
        <v/>
      </c>
      <c r="AI53" s="86"/>
      <c r="AJ53" s="86"/>
      <c r="AK53" s="372" t="str">
        <f t="shared" si="230"/>
        <v/>
      </c>
      <c r="AL53" s="366"/>
      <c r="AM53" s="366"/>
      <c r="AN53" s="366"/>
      <c r="DR53" s="442"/>
      <c r="DS53" s="442"/>
      <c r="DT53" s="442"/>
      <c r="DU53" s="448"/>
      <c r="DV53" s="455"/>
      <c r="DW53" s="455"/>
      <c r="DX53" s="455"/>
      <c r="DY53" s="455"/>
      <c r="DZ53" s="453"/>
      <c r="EA53" s="453"/>
      <c r="EB53" s="454"/>
      <c r="ED53" s="246"/>
      <c r="EE53" s="487"/>
      <c r="EL53" s="525"/>
      <c r="EM53" s="551"/>
      <c r="EN53" s="550"/>
    </row>
    <row r="54" spans="1:186" x14ac:dyDescent="0.25">
      <c r="S54" s="69">
        <f>MAX(S10:S49)</f>
        <v>8.8409999999999993</v>
      </c>
      <c r="T54" s="69">
        <f>MAX(T10:T49)</f>
        <v>17.071999999999999</v>
      </c>
      <c r="U54" s="3">
        <f>MAX(U10:U49)</f>
        <v>0.64500000000000002</v>
      </c>
      <c r="V54" s="3">
        <f>MAX(V10:V49)</f>
        <v>0.10100000000000001</v>
      </c>
    </row>
    <row r="55" spans="1:186" ht="14.4" x14ac:dyDescent="0.3">
      <c r="FK55" s="567"/>
      <c r="FN55" s="567"/>
      <c r="FO55" s="567"/>
      <c r="FR55" s="567"/>
      <c r="FS55" s="567"/>
      <c r="FV55" s="567"/>
      <c r="FW55" s="567"/>
      <c r="FZ55" s="567"/>
      <c r="GA55" s="567"/>
      <c r="GD55" s="567"/>
    </row>
    <row r="56" spans="1:186" ht="14.4" x14ac:dyDescent="0.3">
      <c r="FK56" s="567"/>
      <c r="FN56" s="567"/>
      <c r="FO56" s="567"/>
      <c r="FR56" s="567"/>
      <c r="FS56" s="567"/>
      <c r="FV56" s="567"/>
      <c r="FW56" s="567"/>
      <c r="FZ56" s="567"/>
      <c r="GA56" s="567"/>
      <c r="GD56" s="567"/>
    </row>
    <row r="57" spans="1:186" ht="14.4" x14ac:dyDescent="0.3">
      <c r="FK57" s="567"/>
      <c r="FN57" s="567"/>
      <c r="FO57" s="567"/>
      <c r="FR57" s="567"/>
      <c r="FS57" s="567"/>
      <c r="FV57" s="567"/>
      <c r="FW57" s="567"/>
      <c r="FZ57" s="567"/>
      <c r="GA57" s="567"/>
      <c r="GD57" s="567"/>
    </row>
    <row r="58" spans="1:186" ht="14.4" x14ac:dyDescent="0.3">
      <c r="FK58" s="567"/>
      <c r="FN58" s="567"/>
      <c r="FO58" s="567"/>
      <c r="FR58" s="567"/>
      <c r="FS58" s="567"/>
      <c r="FV58" s="567"/>
      <c r="FW58" s="567"/>
      <c r="FZ58" s="567"/>
      <c r="GA58" s="567"/>
      <c r="GD58" s="567"/>
    </row>
    <row r="59" spans="1:186" ht="14.4" x14ac:dyDescent="0.3">
      <c r="FK59" s="567"/>
      <c r="FN59" s="567"/>
      <c r="FO59" s="567"/>
      <c r="FR59" s="567"/>
      <c r="FS59" s="567"/>
      <c r="FV59" s="567"/>
      <c r="FW59" s="567"/>
      <c r="FZ59" s="567"/>
      <c r="GA59" s="567"/>
      <c r="GD59" s="567"/>
    </row>
    <row r="60" spans="1:186" ht="14.4" x14ac:dyDescent="0.3">
      <c r="FK60" s="567"/>
      <c r="FN60" s="567"/>
      <c r="FO60" s="567"/>
      <c r="FR60" s="567"/>
      <c r="FS60" s="567"/>
      <c r="FV60" s="567"/>
      <c r="FW60" s="567"/>
      <c r="FZ60" s="567"/>
      <c r="GA60" s="567"/>
      <c r="GD60" s="567"/>
    </row>
    <row r="61" spans="1:186" ht="14.4" x14ac:dyDescent="0.3">
      <c r="FK61" s="567"/>
      <c r="FN61" s="567"/>
      <c r="FO61" s="567"/>
      <c r="FR61" s="567"/>
      <c r="FS61" s="567"/>
      <c r="FV61" s="567"/>
      <c r="FW61" s="567"/>
      <c r="FZ61" s="567"/>
      <c r="GA61" s="567"/>
      <c r="GD61" s="567"/>
    </row>
    <row r="62" spans="1:186" ht="14.4" x14ac:dyDescent="0.3">
      <c r="FK62" s="567"/>
      <c r="FN62" s="567"/>
      <c r="FO62" s="567"/>
      <c r="FR62" s="567"/>
      <c r="FS62" s="567"/>
      <c r="FV62" s="567"/>
      <c r="FW62" s="567"/>
      <c r="FZ62" s="567"/>
      <c r="GA62" s="567"/>
      <c r="GD62" s="567"/>
    </row>
    <row r="63" spans="1:186" ht="14.4" x14ac:dyDescent="0.3">
      <c r="FK63" s="567"/>
      <c r="FN63" s="567"/>
      <c r="FO63" s="567"/>
      <c r="FR63" s="567"/>
      <c r="FS63" s="567"/>
      <c r="FV63" s="567"/>
      <c r="FW63" s="567"/>
      <c r="FZ63" s="567"/>
      <c r="GA63" s="567"/>
      <c r="GD63" s="567"/>
    </row>
    <row r="64" spans="1:186" ht="14.4" x14ac:dyDescent="0.3">
      <c r="FK64" s="567"/>
      <c r="FN64" s="567"/>
      <c r="FO64" s="567"/>
      <c r="FR64" s="567"/>
      <c r="FS64" s="567"/>
      <c r="FV64" s="567"/>
      <c r="FW64" s="567"/>
      <c r="FZ64" s="567"/>
      <c r="GA64" s="567"/>
      <c r="GD64" s="567"/>
    </row>
    <row r="65" spans="167:186" ht="14.4" x14ac:dyDescent="0.3">
      <c r="FK65" s="567"/>
      <c r="FN65" s="567"/>
      <c r="FO65" s="567"/>
      <c r="FR65" s="567"/>
      <c r="FS65" s="567"/>
      <c r="FV65" s="567"/>
      <c r="FW65" s="567"/>
      <c r="FZ65" s="567"/>
      <c r="GA65" s="567"/>
      <c r="GD65" s="567"/>
    </row>
    <row r="66" spans="167:186" ht="14.4" x14ac:dyDescent="0.3">
      <c r="FK66" s="567"/>
      <c r="FN66" s="567"/>
      <c r="FO66" s="567"/>
      <c r="FR66" s="567"/>
      <c r="FS66" s="567"/>
      <c r="FV66" s="567"/>
      <c r="FW66" s="567"/>
      <c r="FZ66" s="567"/>
      <c r="GA66" s="567"/>
      <c r="GD66" s="567"/>
    </row>
    <row r="67" spans="167:186" ht="14.4" x14ac:dyDescent="0.3">
      <c r="FK67" s="567"/>
      <c r="FN67" s="567"/>
      <c r="FO67" s="567"/>
      <c r="FR67" s="567"/>
      <c r="FS67" s="567"/>
      <c r="FV67" s="567"/>
      <c r="FW67" s="567"/>
      <c r="FZ67" s="567"/>
      <c r="GA67" s="567"/>
      <c r="GD67" s="567"/>
    </row>
    <row r="68" spans="167:186" ht="14.4" x14ac:dyDescent="0.3">
      <c r="FK68" s="567"/>
      <c r="FN68" s="567"/>
      <c r="FO68" s="567"/>
      <c r="FR68" s="567"/>
      <c r="FS68" s="567"/>
      <c r="FV68" s="567"/>
      <c r="FW68" s="567"/>
      <c r="FZ68" s="567"/>
      <c r="GA68" s="567"/>
      <c r="GD68" s="567"/>
    </row>
    <row r="69" spans="167:186" ht="14.4" x14ac:dyDescent="0.3">
      <c r="FK69" s="567"/>
      <c r="FN69" s="567"/>
      <c r="FO69" s="567"/>
      <c r="FR69" s="567"/>
      <c r="FS69" s="567"/>
      <c r="FV69" s="567"/>
      <c r="FW69" s="567"/>
      <c r="FZ69" s="567"/>
      <c r="GA69" s="567"/>
      <c r="GD69" s="567"/>
    </row>
    <row r="70" spans="167:186" ht="14.4" x14ac:dyDescent="0.3">
      <c r="FK70" s="567"/>
      <c r="FN70" s="567"/>
      <c r="FO70" s="567"/>
      <c r="FR70" s="567"/>
      <c r="FS70" s="567"/>
      <c r="FV70" s="567"/>
      <c r="FW70" s="567"/>
      <c r="FZ70" s="567"/>
      <c r="GA70" s="567"/>
      <c r="GD70" s="567"/>
    </row>
    <row r="71" spans="167:186" ht="14.4" x14ac:dyDescent="0.3">
      <c r="FK71" s="567"/>
      <c r="FN71" s="567"/>
      <c r="FO71" s="567"/>
      <c r="FR71" s="567"/>
      <c r="FS71" s="567"/>
      <c r="FV71" s="567"/>
      <c r="FW71" s="567"/>
      <c r="FZ71" s="567"/>
      <c r="GA71" s="567"/>
      <c r="GD71" s="567"/>
    </row>
    <row r="72" spans="167:186" ht="14.4" x14ac:dyDescent="0.3">
      <c r="FK72" s="567"/>
      <c r="FN72" s="567"/>
      <c r="FO72" s="567"/>
      <c r="FR72" s="567"/>
      <c r="FS72" s="567"/>
      <c r="FV72" s="567"/>
      <c r="FW72" s="567"/>
      <c r="FZ72" s="567"/>
      <c r="GA72" s="567"/>
      <c r="GD72" s="567"/>
    </row>
    <row r="73" spans="167:186" ht="14.4" x14ac:dyDescent="0.3">
      <c r="FK73" s="567"/>
      <c r="FN73" s="567"/>
      <c r="FO73" s="567"/>
      <c r="FR73" s="567"/>
      <c r="FS73" s="567"/>
      <c r="FV73" s="567"/>
      <c r="FW73" s="567"/>
      <c r="FZ73" s="567"/>
      <c r="GA73" s="567"/>
      <c r="GD73" s="567"/>
    </row>
    <row r="74" spans="167:186" ht="14.4" x14ac:dyDescent="0.3">
      <c r="FK74" s="567"/>
      <c r="FN74" s="567"/>
      <c r="FO74" s="567"/>
      <c r="FR74" s="567"/>
      <c r="FS74" s="567"/>
      <c r="FV74" s="567"/>
      <c r="FW74" s="567"/>
      <c r="FZ74" s="567"/>
      <c r="GA74" s="567"/>
      <c r="GD74" s="567"/>
    </row>
    <row r="75" spans="167:186" ht="14.4" x14ac:dyDescent="0.3">
      <c r="FK75" s="567"/>
      <c r="FN75" s="567"/>
      <c r="FO75" s="567"/>
      <c r="FR75" s="567"/>
      <c r="FS75" s="567"/>
      <c r="FV75" s="567"/>
      <c r="FW75" s="567"/>
      <c r="FZ75" s="567"/>
      <c r="GA75" s="567"/>
      <c r="GD75" s="567"/>
    </row>
    <row r="76" spans="167:186" ht="14.4" x14ac:dyDescent="0.3">
      <c r="FK76" s="567"/>
      <c r="FN76" s="567"/>
      <c r="FO76" s="567"/>
      <c r="FR76" s="567"/>
      <c r="FS76" s="567"/>
      <c r="FV76" s="567"/>
      <c r="FW76" s="567"/>
      <c r="FZ76" s="567"/>
      <c r="GA76" s="567"/>
      <c r="GD76" s="567"/>
    </row>
    <row r="77" spans="167:186" ht="14.4" x14ac:dyDescent="0.3">
      <c r="FK77" s="567"/>
      <c r="FN77" s="567"/>
      <c r="FO77" s="567"/>
      <c r="FR77" s="567"/>
      <c r="FS77" s="567"/>
      <c r="FV77" s="567"/>
      <c r="FW77" s="567"/>
      <c r="FZ77" s="567"/>
      <c r="GA77" s="567"/>
      <c r="GD77" s="567"/>
    </row>
    <row r="78" spans="167:186" ht="14.4" x14ac:dyDescent="0.3">
      <c r="FK78" s="567"/>
      <c r="FN78" s="567"/>
      <c r="FO78" s="567"/>
      <c r="FR78" s="567"/>
      <c r="FS78" s="567"/>
      <c r="FV78" s="567"/>
      <c r="FW78" s="567"/>
      <c r="FZ78" s="567"/>
      <c r="GA78" s="567"/>
      <c r="GD78" s="567"/>
    </row>
    <row r="79" spans="167:186" ht="14.4" x14ac:dyDescent="0.3">
      <c r="FK79" s="567"/>
      <c r="FN79" s="567"/>
      <c r="FO79" s="567"/>
      <c r="FR79" s="567"/>
      <c r="FS79" s="567"/>
      <c r="FV79" s="567"/>
      <c r="FW79" s="567"/>
      <c r="FZ79" s="567"/>
      <c r="GA79" s="567"/>
      <c r="GD79" s="567"/>
    </row>
    <row r="80" spans="167:186" ht="14.4" x14ac:dyDescent="0.3">
      <c r="FK80" s="567"/>
      <c r="FN80" s="567"/>
      <c r="FO80" s="567"/>
      <c r="FR80" s="567"/>
      <c r="FS80" s="567"/>
      <c r="FV80" s="567"/>
      <c r="FW80" s="567"/>
      <c r="FZ80" s="567"/>
      <c r="GA80" s="567"/>
      <c r="GD80" s="567"/>
    </row>
    <row r="81" spans="167:186" ht="14.4" x14ac:dyDescent="0.3">
      <c r="FK81" s="567"/>
      <c r="FN81" s="567"/>
      <c r="FO81" s="567"/>
      <c r="FR81" s="567"/>
      <c r="FS81" s="567"/>
      <c r="FV81" s="567"/>
      <c r="FW81" s="567"/>
      <c r="FZ81" s="567"/>
      <c r="GA81" s="567"/>
      <c r="GD81" s="567"/>
    </row>
    <row r="82" spans="167:186" ht="14.4" x14ac:dyDescent="0.3">
      <c r="FK82" s="567"/>
      <c r="FN82" s="567"/>
      <c r="FO82" s="567"/>
      <c r="FR82" s="567"/>
      <c r="FS82" s="567"/>
      <c r="FV82" s="567"/>
      <c r="FW82" s="567"/>
      <c r="FZ82" s="567"/>
      <c r="GA82" s="567"/>
      <c r="GD82" s="567"/>
    </row>
    <row r="83" spans="167:186" ht="14.4" x14ac:dyDescent="0.3">
      <c r="FK83" s="567"/>
      <c r="FN83" s="567"/>
      <c r="FO83" s="567"/>
      <c r="FR83" s="567"/>
      <c r="FS83" s="567"/>
      <c r="FV83" s="567"/>
      <c r="FW83" s="567"/>
      <c r="FZ83" s="567"/>
      <c r="GA83" s="567"/>
      <c r="GD83" s="567"/>
    </row>
    <row r="84" spans="167:186" ht="14.4" x14ac:dyDescent="0.3">
      <c r="FK84" s="567"/>
      <c r="FN84" s="567"/>
      <c r="FO84" s="567"/>
      <c r="FR84" s="567"/>
      <c r="FS84" s="567"/>
      <c r="FV84" s="567"/>
      <c r="FW84" s="567"/>
      <c r="FZ84" s="567"/>
      <c r="GA84" s="567"/>
      <c r="GD84" s="567"/>
    </row>
    <row r="85" spans="167:186" ht="14.4" x14ac:dyDescent="0.3">
      <c r="FK85" s="567"/>
      <c r="FN85" s="567"/>
      <c r="FO85" s="567"/>
      <c r="FR85" s="567"/>
      <c r="FS85" s="567"/>
      <c r="FV85" s="567"/>
      <c r="FW85" s="567"/>
      <c r="FZ85" s="567"/>
      <c r="GA85" s="567"/>
      <c r="GD85" s="567"/>
    </row>
    <row r="86" spans="167:186" ht="14.4" x14ac:dyDescent="0.3">
      <c r="FK86" s="567"/>
      <c r="FN86" s="567"/>
      <c r="FO86" s="567"/>
      <c r="FR86" s="567"/>
      <c r="FS86" s="567"/>
      <c r="FV86" s="567"/>
      <c r="FW86" s="567"/>
      <c r="FZ86" s="567"/>
      <c r="GA86" s="567"/>
      <c r="GD86" s="567"/>
    </row>
    <row r="87" spans="167:186" ht="14.4" x14ac:dyDescent="0.3">
      <c r="FK87" s="567"/>
      <c r="FN87" s="567"/>
      <c r="FO87" s="567"/>
      <c r="FR87" s="567"/>
      <c r="FS87" s="567"/>
      <c r="FV87" s="567"/>
      <c r="FW87" s="567"/>
      <c r="FZ87" s="567"/>
      <c r="GA87" s="567"/>
      <c r="GD87" s="567"/>
    </row>
    <row r="88" spans="167:186" ht="14.4" x14ac:dyDescent="0.3">
      <c r="FK88" s="567"/>
      <c r="FN88" s="567"/>
      <c r="FO88" s="567"/>
      <c r="FR88" s="567"/>
      <c r="FS88" s="567"/>
      <c r="FV88" s="567"/>
      <c r="FW88" s="567"/>
      <c r="FZ88" s="567"/>
      <c r="GA88" s="567"/>
      <c r="GD88" s="567"/>
    </row>
    <row r="89" spans="167:186" ht="14.4" x14ac:dyDescent="0.3">
      <c r="FK89" s="567"/>
      <c r="FN89" s="567"/>
      <c r="FO89" s="567"/>
      <c r="FR89" s="567"/>
      <c r="FS89" s="567"/>
      <c r="FV89" s="567"/>
      <c r="FW89" s="567"/>
      <c r="FZ89" s="567"/>
      <c r="GA89" s="567"/>
      <c r="GD89" s="567"/>
    </row>
    <row r="90" spans="167:186" ht="14.4" x14ac:dyDescent="0.3">
      <c r="FK90" s="567"/>
      <c r="FN90" s="567"/>
      <c r="FO90" s="567"/>
      <c r="FR90" s="567"/>
      <c r="FS90" s="567"/>
      <c r="FV90" s="567"/>
      <c r="FW90" s="567"/>
      <c r="FZ90" s="567"/>
      <c r="GA90" s="567"/>
      <c r="GD90" s="567"/>
    </row>
    <row r="91" spans="167:186" ht="14.4" x14ac:dyDescent="0.3">
      <c r="FK91" s="567"/>
      <c r="FN91" s="567"/>
      <c r="FO91" s="567"/>
      <c r="FR91" s="567"/>
      <c r="FS91" s="567"/>
      <c r="FV91" s="567"/>
      <c r="FW91" s="567"/>
      <c r="FZ91" s="567"/>
      <c r="GA91" s="567"/>
      <c r="GD91" s="567"/>
    </row>
    <row r="92" spans="167:186" ht="14.4" x14ac:dyDescent="0.3">
      <c r="FK92" s="567"/>
      <c r="FN92" s="567"/>
      <c r="FO92" s="567"/>
      <c r="FR92" s="567"/>
      <c r="FS92" s="567"/>
      <c r="FV92" s="567"/>
      <c r="FW92" s="567"/>
      <c r="FZ92" s="567"/>
      <c r="GA92" s="567"/>
      <c r="GD92" s="567"/>
    </row>
    <row r="93" spans="167:186" ht="14.4" x14ac:dyDescent="0.3">
      <c r="FK93" s="567"/>
      <c r="FN93" s="567"/>
      <c r="FO93" s="567"/>
      <c r="FR93" s="567"/>
      <c r="FS93" s="567"/>
      <c r="FV93" s="567"/>
      <c r="FW93" s="567"/>
      <c r="FZ93" s="567"/>
      <c r="GA93" s="567"/>
      <c r="GD93" s="567"/>
    </row>
    <row r="94" spans="167:186" ht="14.4" x14ac:dyDescent="0.3">
      <c r="FK94" s="567"/>
      <c r="FN94" s="567"/>
      <c r="FO94" s="567"/>
      <c r="FR94" s="567"/>
      <c r="FS94" s="567"/>
      <c r="FV94" s="567"/>
      <c r="FW94" s="567"/>
      <c r="FZ94" s="567"/>
      <c r="GA94" s="567"/>
      <c r="GD94" s="567"/>
    </row>
    <row r="95" spans="167:186" ht="14.4" x14ac:dyDescent="0.3">
      <c r="FK95" s="567"/>
      <c r="FN95" s="567"/>
      <c r="FO95" s="567"/>
      <c r="FR95" s="567"/>
      <c r="FS95" s="567"/>
      <c r="FV95" s="567"/>
      <c r="FW95" s="567"/>
      <c r="FZ95" s="567"/>
      <c r="GA95" s="567"/>
      <c r="GD95" s="567"/>
    </row>
    <row r="96" spans="167:186" ht="14.4" x14ac:dyDescent="0.3">
      <c r="FK96" s="567"/>
      <c r="FN96" s="567"/>
      <c r="FO96" s="567"/>
      <c r="FR96" s="567"/>
      <c r="FS96" s="567"/>
      <c r="FV96" s="567"/>
      <c r="FW96" s="567"/>
      <c r="FZ96" s="567"/>
      <c r="GA96" s="567"/>
      <c r="GD96" s="567"/>
    </row>
    <row r="97" spans="167:186" ht="14.4" x14ac:dyDescent="0.3">
      <c r="FK97" s="567"/>
      <c r="FN97" s="567"/>
      <c r="FO97" s="567"/>
      <c r="FR97" s="567"/>
      <c r="FS97" s="567"/>
      <c r="FV97" s="567"/>
      <c r="FW97" s="567"/>
      <c r="FZ97" s="567"/>
      <c r="GA97" s="567"/>
      <c r="GD97" s="567"/>
    </row>
    <row r="98" spans="167:186" ht="14.4" x14ac:dyDescent="0.3">
      <c r="FK98" s="567"/>
      <c r="FN98" s="567"/>
      <c r="FO98" s="567"/>
      <c r="FR98" s="567"/>
      <c r="FS98" s="567"/>
      <c r="FV98" s="567"/>
      <c r="FW98" s="567"/>
      <c r="FZ98" s="567"/>
      <c r="GA98" s="567"/>
      <c r="GD98" s="567"/>
    </row>
    <row r="99" spans="167:186" ht="14.4" x14ac:dyDescent="0.3">
      <c r="FK99" s="567"/>
      <c r="FN99" s="567"/>
      <c r="FO99" s="567"/>
      <c r="FR99" s="567"/>
      <c r="FS99" s="567"/>
      <c r="FV99" s="567"/>
      <c r="FW99" s="567"/>
      <c r="FZ99" s="567"/>
      <c r="GA99" s="567"/>
      <c r="GD99" s="567"/>
    </row>
    <row r="100" spans="167:186" ht="14.4" x14ac:dyDescent="0.3">
      <c r="FK100" s="567"/>
      <c r="FN100" s="567"/>
      <c r="FO100" s="567"/>
      <c r="FR100" s="567"/>
      <c r="FS100" s="567"/>
      <c r="FV100" s="567"/>
      <c r="FW100" s="567"/>
      <c r="FZ100" s="567"/>
      <c r="GA100" s="567"/>
      <c r="GD100" s="567"/>
    </row>
    <row r="101" spans="167:186" ht="14.4" x14ac:dyDescent="0.3">
      <c r="FK101" s="567"/>
      <c r="FN101" s="567"/>
      <c r="FO101" s="567"/>
      <c r="FR101" s="567"/>
      <c r="FS101" s="567"/>
      <c r="FV101" s="567"/>
      <c r="FW101" s="567"/>
      <c r="FZ101" s="567"/>
      <c r="GA101" s="567"/>
      <c r="GD101" s="567"/>
    </row>
    <row r="102" spans="167:186" ht="14.4" x14ac:dyDescent="0.3">
      <c r="FK102" s="567"/>
      <c r="FN102" s="567"/>
      <c r="FO102" s="567"/>
      <c r="FR102" s="567"/>
      <c r="FS102" s="567"/>
      <c r="FV102" s="567"/>
      <c r="FW102" s="567"/>
      <c r="FZ102" s="567"/>
      <c r="GA102" s="567"/>
      <c r="GD102" s="567"/>
    </row>
    <row r="103" spans="167:186" ht="14.4" x14ac:dyDescent="0.3">
      <c r="FK103" s="567"/>
      <c r="FN103" s="567"/>
      <c r="FO103" s="567"/>
      <c r="FR103" s="567"/>
      <c r="FS103" s="567"/>
      <c r="FV103" s="567"/>
      <c r="FW103" s="567"/>
      <c r="FZ103" s="567"/>
      <c r="GA103" s="567"/>
      <c r="GD103" s="567"/>
    </row>
    <row r="104" spans="167:186" ht="14.4" x14ac:dyDescent="0.3">
      <c r="FK104" s="567"/>
      <c r="FN104" s="567"/>
      <c r="FO104" s="567"/>
      <c r="FR104" s="567"/>
      <c r="FS104" s="567"/>
      <c r="FV104" s="567"/>
      <c r="FW104" s="567"/>
      <c r="FZ104" s="567"/>
      <c r="GA104" s="567"/>
      <c r="GD104" s="567"/>
    </row>
    <row r="105" spans="167:186" ht="14.4" x14ac:dyDescent="0.3">
      <c r="FK105" s="567"/>
      <c r="FN105" s="567"/>
      <c r="FO105" s="567"/>
      <c r="FR105" s="567"/>
      <c r="FS105" s="567"/>
      <c r="FV105" s="567"/>
      <c r="FW105" s="567"/>
      <c r="FZ105" s="567"/>
      <c r="GA105" s="567"/>
      <c r="GD105" s="567"/>
    </row>
    <row r="106" spans="167:186" ht="14.4" x14ac:dyDescent="0.3">
      <c r="FK106" s="567"/>
      <c r="FN106" s="567"/>
      <c r="FO106" s="567"/>
      <c r="FR106" s="567"/>
      <c r="FS106" s="567"/>
      <c r="FV106" s="567"/>
      <c r="FW106" s="567"/>
      <c r="FZ106" s="567"/>
      <c r="GA106" s="567"/>
      <c r="GD106" s="567"/>
    </row>
    <row r="107" spans="167:186" ht="14.4" x14ac:dyDescent="0.3">
      <c r="FK107" s="567"/>
      <c r="FN107" s="567"/>
      <c r="FO107" s="567"/>
      <c r="FR107" s="567"/>
      <c r="FS107" s="567"/>
      <c r="FV107" s="567"/>
      <c r="FW107" s="567"/>
      <c r="FZ107" s="567"/>
      <c r="GA107" s="567"/>
      <c r="GD107" s="567"/>
    </row>
    <row r="108" spans="167:186" ht="14.4" x14ac:dyDescent="0.3">
      <c r="FK108" s="567"/>
      <c r="FN108" s="567"/>
      <c r="FO108" s="567"/>
      <c r="FR108" s="567"/>
      <c r="FS108" s="567"/>
      <c r="FV108" s="567"/>
      <c r="FW108" s="567"/>
      <c r="FZ108" s="567"/>
      <c r="GA108" s="567"/>
      <c r="GD108" s="567"/>
    </row>
    <row r="109" spans="167:186" ht="14.4" x14ac:dyDescent="0.3">
      <c r="FK109" s="567"/>
      <c r="FN109" s="567"/>
      <c r="FO109" s="567"/>
      <c r="FR109" s="567"/>
      <c r="FS109" s="567"/>
      <c r="FV109" s="567"/>
      <c r="FW109" s="567"/>
      <c r="FZ109" s="567"/>
      <c r="GA109" s="567"/>
      <c r="GD109" s="567"/>
    </row>
    <row r="110" spans="167:186" ht="14.4" x14ac:dyDescent="0.3">
      <c r="FK110" s="567"/>
      <c r="FN110" s="567"/>
      <c r="FO110" s="567"/>
      <c r="FR110" s="567"/>
      <c r="FS110" s="567"/>
      <c r="FV110" s="567"/>
      <c r="FW110" s="567"/>
      <c r="FZ110" s="567"/>
      <c r="GA110" s="567"/>
      <c r="GD110" s="567"/>
    </row>
    <row r="111" spans="167:186" ht="14.4" x14ac:dyDescent="0.3">
      <c r="FK111" s="567"/>
      <c r="FN111" s="567"/>
      <c r="FO111" s="567"/>
      <c r="FR111" s="567"/>
      <c r="FS111" s="567"/>
      <c r="FV111" s="567"/>
      <c r="FW111" s="567"/>
      <c r="FZ111" s="567"/>
      <c r="GA111" s="567"/>
      <c r="GD111" s="567"/>
    </row>
    <row r="112" spans="167:186" ht="14.4" x14ac:dyDescent="0.3">
      <c r="FK112" s="567"/>
      <c r="FN112" s="567"/>
      <c r="FO112" s="567"/>
      <c r="FR112" s="567"/>
      <c r="FS112" s="567"/>
      <c r="FV112" s="567"/>
      <c r="FW112" s="567"/>
      <c r="FZ112" s="567"/>
      <c r="GA112" s="567"/>
      <c r="GD112" s="567"/>
    </row>
    <row r="113" spans="167:186" ht="14.4" x14ac:dyDescent="0.3">
      <c r="FK113" s="567"/>
      <c r="FN113" s="567"/>
      <c r="FO113" s="567"/>
      <c r="FR113" s="567"/>
      <c r="FS113" s="567"/>
      <c r="FV113" s="567"/>
      <c r="FW113" s="567"/>
      <c r="FZ113" s="567"/>
      <c r="GA113" s="567"/>
      <c r="GD113" s="567"/>
    </row>
    <row r="114" spans="167:186" ht="14.4" x14ac:dyDescent="0.3">
      <c r="FK114" s="567"/>
      <c r="FN114" s="567"/>
      <c r="FO114" s="567"/>
      <c r="FR114" s="567"/>
      <c r="FS114" s="567"/>
      <c r="FV114" s="567"/>
      <c r="FW114" s="567"/>
      <c r="FZ114" s="567"/>
      <c r="GA114" s="567"/>
      <c r="GD114" s="567"/>
    </row>
    <row r="115" spans="167:186" ht="14.4" x14ac:dyDescent="0.3">
      <c r="FK115" s="567"/>
      <c r="FN115" s="567"/>
      <c r="FO115" s="567"/>
      <c r="FR115" s="567"/>
      <c r="FS115" s="567"/>
      <c r="FV115" s="567"/>
      <c r="FW115" s="567"/>
      <c r="FZ115" s="567"/>
      <c r="GA115" s="567"/>
      <c r="GD115" s="567"/>
    </row>
    <row r="116" spans="167:186" ht="14.4" x14ac:dyDescent="0.3">
      <c r="FK116" s="567"/>
      <c r="FN116" s="567"/>
      <c r="FO116" s="567"/>
      <c r="FR116" s="567"/>
      <c r="FS116" s="567"/>
      <c r="FV116" s="567"/>
      <c r="FW116" s="567"/>
      <c r="FZ116" s="567"/>
      <c r="GA116" s="567"/>
      <c r="GD116" s="567"/>
    </row>
    <row r="117" spans="167:186" ht="14.4" x14ac:dyDescent="0.3">
      <c r="FK117" s="567"/>
      <c r="FN117" s="567"/>
      <c r="FO117" s="567"/>
      <c r="FR117" s="567"/>
      <c r="FS117" s="567"/>
      <c r="FV117" s="567"/>
      <c r="FW117" s="567"/>
      <c r="FZ117" s="567"/>
      <c r="GA117" s="567"/>
      <c r="GD117" s="567"/>
    </row>
    <row r="118" spans="167:186" ht="14.4" x14ac:dyDescent="0.3">
      <c r="FK118" s="567"/>
      <c r="FN118" s="567"/>
      <c r="FO118" s="567"/>
      <c r="FR118" s="567"/>
      <c r="FS118" s="567"/>
      <c r="FV118" s="567"/>
      <c r="FW118" s="567"/>
      <c r="FZ118" s="567"/>
      <c r="GA118" s="567"/>
      <c r="GD118" s="567"/>
    </row>
    <row r="119" spans="167:186" ht="14.4" x14ac:dyDescent="0.3">
      <c r="FK119" s="567"/>
      <c r="FN119" s="567"/>
      <c r="FO119" s="567"/>
      <c r="FR119" s="567"/>
      <c r="FS119" s="567"/>
      <c r="FV119" s="567"/>
      <c r="FW119" s="567"/>
      <c r="FZ119" s="567"/>
      <c r="GA119" s="567"/>
      <c r="GD119" s="567"/>
    </row>
    <row r="120" spans="167:186" ht="14.4" x14ac:dyDescent="0.3">
      <c r="FK120" s="567"/>
      <c r="FN120" s="567"/>
      <c r="FO120" s="567"/>
      <c r="FR120" s="567"/>
      <c r="FS120" s="567"/>
      <c r="FV120" s="567"/>
      <c r="FW120" s="567"/>
      <c r="FZ120" s="567"/>
      <c r="GA120" s="567"/>
      <c r="GD120" s="567"/>
    </row>
    <row r="121" spans="167:186" ht="14.4" x14ac:dyDescent="0.3">
      <c r="FK121" s="567"/>
      <c r="FN121" s="567"/>
      <c r="FO121" s="567"/>
      <c r="FR121" s="567"/>
      <c r="FS121" s="567"/>
      <c r="FV121" s="567"/>
      <c r="FW121" s="567"/>
      <c r="FZ121" s="567"/>
      <c r="GA121" s="567"/>
      <c r="GD121" s="567"/>
    </row>
    <row r="122" spans="167:186" ht="14.4" x14ac:dyDescent="0.3">
      <c r="FK122" s="567"/>
      <c r="FN122" s="567"/>
      <c r="FO122" s="567"/>
      <c r="FR122" s="567"/>
      <c r="FS122" s="567"/>
      <c r="FV122" s="567"/>
      <c r="FW122" s="567"/>
      <c r="FZ122" s="567"/>
      <c r="GA122" s="567"/>
      <c r="GD122" s="567"/>
    </row>
    <row r="123" spans="167:186" ht="14.4" x14ac:dyDescent="0.3">
      <c r="FK123" s="567"/>
      <c r="FN123" s="567"/>
      <c r="FO123" s="567"/>
      <c r="FR123" s="567"/>
      <c r="FS123" s="567"/>
      <c r="FV123" s="567"/>
      <c r="FW123" s="567"/>
      <c r="FZ123" s="567"/>
      <c r="GA123" s="567"/>
      <c r="GD123" s="567"/>
    </row>
    <row r="124" spans="167:186" ht="14.4" x14ac:dyDescent="0.3">
      <c r="FK124" s="567"/>
      <c r="FN124" s="567"/>
      <c r="FO124" s="567"/>
      <c r="FR124" s="567"/>
      <c r="FS124" s="567"/>
      <c r="FV124" s="567"/>
      <c r="FW124" s="567"/>
      <c r="FZ124" s="567"/>
      <c r="GA124" s="567"/>
      <c r="GD124" s="567"/>
    </row>
    <row r="125" spans="167:186" ht="14.4" x14ac:dyDescent="0.3">
      <c r="FK125" s="567"/>
      <c r="FN125" s="567"/>
      <c r="FO125" s="567"/>
      <c r="FR125" s="567"/>
      <c r="FS125" s="567"/>
      <c r="FV125" s="567"/>
      <c r="FW125" s="567"/>
      <c r="FZ125" s="567"/>
      <c r="GA125" s="567"/>
      <c r="GD125" s="567"/>
    </row>
    <row r="126" spans="167:186" ht="14.4" x14ac:dyDescent="0.3">
      <c r="FK126" s="567"/>
      <c r="FN126" s="567"/>
      <c r="FO126" s="567"/>
      <c r="FR126" s="567"/>
      <c r="FS126" s="567"/>
      <c r="FV126" s="567"/>
      <c r="FW126" s="567"/>
      <c r="FZ126" s="567"/>
      <c r="GA126" s="567"/>
      <c r="GD126" s="567"/>
    </row>
    <row r="127" spans="167:186" ht="14.4" x14ac:dyDescent="0.3">
      <c r="FK127" s="567"/>
      <c r="FN127" s="567"/>
      <c r="FO127" s="567"/>
      <c r="FR127" s="567"/>
      <c r="FS127" s="567"/>
      <c r="FV127" s="567"/>
      <c r="FW127" s="567"/>
      <c r="FZ127" s="567"/>
      <c r="GA127" s="567"/>
      <c r="GD127" s="567"/>
    </row>
    <row r="128" spans="167:186" ht="14.4" x14ac:dyDescent="0.3">
      <c r="FK128" s="567"/>
      <c r="FN128" s="567"/>
      <c r="FO128" s="567"/>
      <c r="FR128" s="567"/>
      <c r="FS128" s="567"/>
      <c r="FV128" s="567"/>
      <c r="FW128" s="567"/>
      <c r="FZ128" s="567"/>
      <c r="GA128" s="567"/>
      <c r="GD128" s="567"/>
    </row>
    <row r="129" spans="167:186" ht="14.4" x14ac:dyDescent="0.3">
      <c r="FK129" s="567"/>
      <c r="FN129" s="567"/>
      <c r="FO129" s="567"/>
      <c r="FR129" s="567"/>
      <c r="FS129" s="567"/>
      <c r="FV129" s="567"/>
      <c r="FW129" s="567"/>
      <c r="FZ129" s="567"/>
      <c r="GA129" s="567"/>
      <c r="GD129" s="567"/>
    </row>
  </sheetData>
  <sheetProtection algorithmName="SHA-512" hashValue="vuHhMfCPp4hcOdUtmhpPMZOtOClD0SeKU+rbmRlQBMGSM8ETsCRTlL+PmX+MLbPcMyUzoOsmOg6GAgy5dwZw+w==" saltValue="ZmNLbBpu9+yMIUrtmjiTcA==" spinCount="100000" sheet="1" objects="1" scenarios="1"/>
  <autoFilter ref="A9:Q51" xr:uid="{A400D443-3479-4C5A-9AE4-9CDF8E30F958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4B0CC-5A4A-463A-8A4C-9E6196A9DF78}">
  <sheetPr>
    <tabColor theme="4"/>
  </sheetPr>
  <dimension ref="A1:GL354"/>
  <sheetViews>
    <sheetView zoomScale="110" zoomScaleNormal="110" workbookViewId="0"/>
  </sheetViews>
  <sheetFormatPr defaultColWidth="8.88671875" defaultRowHeight="13.8" x14ac:dyDescent="0.25"/>
  <cols>
    <col min="1" max="1" width="28.6640625" style="1" bestFit="1" customWidth="1"/>
    <col min="2" max="2" width="28.88671875" style="1" bestFit="1" customWidth="1"/>
    <col min="3" max="4" width="8.88671875" style="1"/>
    <col min="5" max="5" width="9.88671875" style="1" bestFit="1" customWidth="1"/>
    <col min="6" max="6" width="11.33203125" style="163" customWidth="1"/>
    <col min="7" max="7" width="13.6640625" style="1" bestFit="1" customWidth="1"/>
    <col min="8" max="9" width="9.88671875" style="1" customWidth="1"/>
    <col min="10" max="10" width="9.88671875" style="15" customWidth="1"/>
    <col min="11" max="11" width="13.6640625" style="1" bestFit="1" customWidth="1"/>
    <col min="12" max="12" width="16.33203125" style="23" customWidth="1"/>
    <col min="13" max="13" width="13.5546875" style="1" customWidth="1"/>
    <col min="14" max="14" width="13.6640625" style="1" bestFit="1" customWidth="1"/>
    <col min="15" max="17" width="11.109375" style="1" bestFit="1" customWidth="1"/>
    <col min="18" max="18" width="13.109375" style="45" customWidth="1"/>
    <col min="19" max="22" width="8.88671875" style="1"/>
    <col min="23" max="23" width="11.109375" style="45" customWidth="1"/>
    <col min="24" max="24" width="12.6640625" style="1" bestFit="1" customWidth="1"/>
    <col min="25" max="25" width="10.33203125" style="1" bestFit="1" customWidth="1"/>
    <col min="26" max="26" width="9" style="1" bestFit="1" customWidth="1"/>
    <col min="27" max="27" width="11.33203125" style="1" bestFit="1" customWidth="1"/>
    <col min="28" max="28" width="10.33203125" style="1" bestFit="1" customWidth="1"/>
    <col min="29" max="40" width="10.33203125" style="1" customWidth="1"/>
    <col min="41" max="41" width="9" style="1" bestFit="1" customWidth="1"/>
    <col min="42" max="42" width="9.44140625" style="1" bestFit="1" customWidth="1"/>
    <col min="43" max="44" width="9" style="1" bestFit="1" customWidth="1"/>
    <col min="45" max="45" width="15.33203125" style="45" customWidth="1"/>
    <col min="46" max="46" width="9.88671875" style="1" bestFit="1" customWidth="1"/>
    <col min="47" max="80" width="8.88671875" style="1"/>
    <col min="81" max="81" width="5" style="45" customWidth="1"/>
    <col min="82" max="82" width="11.6640625" style="1" bestFit="1" customWidth="1"/>
    <col min="83" max="94" width="8.88671875" style="1"/>
    <col min="95" max="95" width="5" style="45" customWidth="1"/>
    <col min="96" max="96" width="20.6640625" style="242" bestFit="1" customWidth="1"/>
    <col min="97" max="98" width="20.6640625" style="242" customWidth="1"/>
    <col min="99" max="99" width="5" style="45" customWidth="1"/>
    <col min="100" max="100" width="20.6640625" style="242" customWidth="1"/>
    <col min="101" max="101" width="16.6640625" style="211" bestFit="1" customWidth="1"/>
    <col min="102" max="102" width="5" style="45" customWidth="1"/>
    <col min="103" max="107" width="8.88671875" style="1"/>
    <col min="108" max="108" width="5" style="45" customWidth="1"/>
    <col min="109" max="109" width="10.33203125" style="1" bestFit="1" customWidth="1"/>
    <col min="110" max="114" width="8.88671875" style="1"/>
    <col min="115" max="115" width="5" style="45" customWidth="1"/>
    <col min="116" max="116" width="9.88671875" style="1" bestFit="1" customWidth="1"/>
    <col min="117" max="124" width="8.88671875" style="1"/>
    <col min="125" max="125" width="5" style="45" customWidth="1"/>
    <col min="126" max="126" width="11.6640625" style="1" bestFit="1" customWidth="1"/>
    <col min="127" max="132" width="8.88671875" style="1"/>
    <col min="133" max="133" width="11.109375" style="1" bestFit="1" customWidth="1"/>
    <col min="134" max="146" width="8.88671875" style="1"/>
    <col min="147" max="147" width="11.109375" style="1" bestFit="1" customWidth="1"/>
    <col min="148" max="16384" width="8.88671875" style="1"/>
  </cols>
  <sheetData>
    <row r="1" spans="1:194" s="118" customFormat="1" x14ac:dyDescent="0.25">
      <c r="A1" s="119">
        <v>1</v>
      </c>
      <c r="B1" s="119">
        <f>A1+1</f>
        <v>2</v>
      </c>
      <c r="C1" s="119">
        <f t="shared" ref="C1:BY1" si="0">B1+1</f>
        <v>3</v>
      </c>
      <c r="D1" s="119">
        <f t="shared" si="0"/>
        <v>4</v>
      </c>
      <c r="E1" s="119">
        <f t="shared" si="0"/>
        <v>5</v>
      </c>
      <c r="F1" s="119">
        <f t="shared" si="0"/>
        <v>6</v>
      </c>
      <c r="G1" s="119">
        <f t="shared" si="0"/>
        <v>7</v>
      </c>
      <c r="H1" s="119">
        <f t="shared" si="0"/>
        <v>8</v>
      </c>
      <c r="I1" s="119">
        <f t="shared" si="0"/>
        <v>9</v>
      </c>
      <c r="J1" s="119">
        <f t="shared" si="0"/>
        <v>10</v>
      </c>
      <c r="K1" s="119">
        <f t="shared" si="0"/>
        <v>11</v>
      </c>
      <c r="L1" s="119">
        <f t="shared" si="0"/>
        <v>12</v>
      </c>
      <c r="M1" s="119">
        <f t="shared" si="0"/>
        <v>13</v>
      </c>
      <c r="N1" s="119">
        <f t="shared" si="0"/>
        <v>14</v>
      </c>
      <c r="O1" s="119">
        <f t="shared" si="0"/>
        <v>15</v>
      </c>
      <c r="P1" s="119">
        <f t="shared" si="0"/>
        <v>16</v>
      </c>
      <c r="Q1" s="119">
        <f t="shared" si="0"/>
        <v>17</v>
      </c>
      <c r="R1" s="119">
        <f t="shared" si="0"/>
        <v>18</v>
      </c>
      <c r="S1" s="119">
        <f t="shared" si="0"/>
        <v>19</v>
      </c>
      <c r="T1" s="119">
        <f t="shared" si="0"/>
        <v>20</v>
      </c>
      <c r="U1" s="119">
        <f t="shared" si="0"/>
        <v>21</v>
      </c>
      <c r="V1" s="119">
        <f t="shared" si="0"/>
        <v>22</v>
      </c>
      <c r="W1" s="119">
        <f t="shared" si="0"/>
        <v>23</v>
      </c>
      <c r="X1" s="119">
        <f t="shared" si="0"/>
        <v>24</v>
      </c>
      <c r="Y1" s="119">
        <f t="shared" si="0"/>
        <v>25</v>
      </c>
      <c r="Z1" s="119">
        <f t="shared" si="0"/>
        <v>26</v>
      </c>
      <c r="AA1" s="119">
        <f t="shared" si="0"/>
        <v>27</v>
      </c>
      <c r="AB1" s="119">
        <f t="shared" si="0"/>
        <v>28</v>
      </c>
      <c r="AC1" s="119">
        <f t="shared" ref="AC1" si="1">AB1+1</f>
        <v>29</v>
      </c>
      <c r="AD1" s="119">
        <f t="shared" ref="AD1" si="2">AC1+1</f>
        <v>30</v>
      </c>
      <c r="AE1" s="119">
        <f t="shared" ref="AE1" si="3">AD1+1</f>
        <v>31</v>
      </c>
      <c r="AF1" s="119">
        <f t="shared" ref="AF1" si="4">AE1+1</f>
        <v>32</v>
      </c>
      <c r="AG1" s="119">
        <f t="shared" ref="AG1" si="5">AF1+1</f>
        <v>33</v>
      </c>
      <c r="AH1" s="119">
        <f t="shared" ref="AH1" si="6">AG1+1</f>
        <v>34</v>
      </c>
      <c r="AI1" s="119">
        <f t="shared" ref="AI1" si="7">AH1+1</f>
        <v>35</v>
      </c>
      <c r="AJ1" s="119">
        <f t="shared" ref="AJ1" si="8">AI1+1</f>
        <v>36</v>
      </c>
      <c r="AK1" s="119">
        <f t="shared" ref="AK1" si="9">AJ1+1</f>
        <v>37</v>
      </c>
      <c r="AL1" s="119">
        <f t="shared" ref="AL1" si="10">AK1+1</f>
        <v>38</v>
      </c>
      <c r="AM1" s="119">
        <f t="shared" ref="AM1" si="11">AL1+1</f>
        <v>39</v>
      </c>
      <c r="AN1" s="119">
        <f t="shared" ref="AN1" si="12">AM1+1</f>
        <v>40</v>
      </c>
      <c r="AO1" s="119">
        <f t="shared" ref="AO1" si="13">AN1+1</f>
        <v>41</v>
      </c>
      <c r="AP1" s="119">
        <f t="shared" si="0"/>
        <v>42</v>
      </c>
      <c r="AQ1" s="119">
        <f t="shared" si="0"/>
        <v>43</v>
      </c>
      <c r="AR1" s="119">
        <f t="shared" si="0"/>
        <v>44</v>
      </c>
      <c r="AS1" s="119">
        <f t="shared" si="0"/>
        <v>45</v>
      </c>
      <c r="AT1" s="119">
        <f t="shared" si="0"/>
        <v>46</v>
      </c>
      <c r="AU1" s="119">
        <f t="shared" si="0"/>
        <v>47</v>
      </c>
      <c r="AV1" s="119">
        <f t="shared" si="0"/>
        <v>48</v>
      </c>
      <c r="AW1" s="119">
        <f t="shared" si="0"/>
        <v>49</v>
      </c>
      <c r="AX1" s="119">
        <f t="shared" si="0"/>
        <v>50</v>
      </c>
      <c r="AY1" s="119">
        <f t="shared" si="0"/>
        <v>51</v>
      </c>
      <c r="AZ1" s="119">
        <f t="shared" si="0"/>
        <v>52</v>
      </c>
      <c r="BA1" s="119">
        <f t="shared" si="0"/>
        <v>53</v>
      </c>
      <c r="BB1" s="119">
        <f t="shared" si="0"/>
        <v>54</v>
      </c>
      <c r="BC1" s="119">
        <f t="shared" si="0"/>
        <v>55</v>
      </c>
      <c r="BD1" s="119">
        <f t="shared" si="0"/>
        <v>56</v>
      </c>
      <c r="BE1" s="119">
        <f t="shared" si="0"/>
        <v>57</v>
      </c>
      <c r="BF1" s="119">
        <f t="shared" si="0"/>
        <v>58</v>
      </c>
      <c r="BG1" s="119">
        <f t="shared" si="0"/>
        <v>59</v>
      </c>
      <c r="BH1" s="119">
        <f t="shared" si="0"/>
        <v>60</v>
      </c>
      <c r="BI1" s="119">
        <f t="shared" si="0"/>
        <v>61</v>
      </c>
      <c r="BJ1" s="119">
        <f t="shared" ref="BJ1" si="14">BI1+1</f>
        <v>62</v>
      </c>
      <c r="BK1" s="119">
        <f t="shared" ref="BK1" si="15">BJ1+1</f>
        <v>63</v>
      </c>
      <c r="BL1" s="119">
        <f t="shared" ref="BL1" si="16">BK1+1</f>
        <v>64</v>
      </c>
      <c r="BM1" s="119">
        <f t="shared" ref="BM1:BN1" si="17">BL1+1</f>
        <v>65</v>
      </c>
      <c r="BN1" s="119">
        <f t="shared" si="17"/>
        <v>66</v>
      </c>
      <c r="BO1" s="119">
        <f t="shared" si="0"/>
        <v>67</v>
      </c>
      <c r="BP1" s="119">
        <f t="shared" si="0"/>
        <v>68</v>
      </c>
      <c r="BQ1" s="119">
        <f t="shared" si="0"/>
        <v>69</v>
      </c>
      <c r="BR1" s="119">
        <f t="shared" si="0"/>
        <v>70</v>
      </c>
      <c r="BS1" s="119">
        <f t="shared" si="0"/>
        <v>71</v>
      </c>
      <c r="BT1" s="119">
        <f t="shared" si="0"/>
        <v>72</v>
      </c>
      <c r="BU1" s="119">
        <f t="shared" si="0"/>
        <v>73</v>
      </c>
      <c r="BV1" s="119">
        <f t="shared" si="0"/>
        <v>74</v>
      </c>
      <c r="BW1" s="119">
        <f t="shared" si="0"/>
        <v>75</v>
      </c>
      <c r="BX1" s="119">
        <f t="shared" si="0"/>
        <v>76</v>
      </c>
      <c r="BY1" s="119">
        <f t="shared" si="0"/>
        <v>77</v>
      </c>
      <c r="BZ1" s="119">
        <f t="shared" ref="BZ1" si="18">BY1+1</f>
        <v>78</v>
      </c>
      <c r="CA1" s="119">
        <f t="shared" ref="CA1" si="19">BZ1+1</f>
        <v>79</v>
      </c>
      <c r="CB1" s="119">
        <f t="shared" ref="CB1" si="20">CA1+1</f>
        <v>80</v>
      </c>
      <c r="CC1" s="119">
        <f t="shared" ref="CC1" si="21">CB1+1</f>
        <v>81</v>
      </c>
      <c r="CD1" s="119">
        <f t="shared" ref="CD1" si="22">CC1+1</f>
        <v>82</v>
      </c>
      <c r="CE1" s="119">
        <f t="shared" ref="CE1" si="23">CD1+1</f>
        <v>83</v>
      </c>
      <c r="CF1" s="119">
        <f t="shared" ref="CF1" si="24">CE1+1</f>
        <v>84</v>
      </c>
      <c r="CG1" s="119">
        <f t="shared" ref="CG1" si="25">CF1+1</f>
        <v>85</v>
      </c>
      <c r="CH1" s="119">
        <f t="shared" ref="CH1" si="26">CG1+1</f>
        <v>86</v>
      </c>
      <c r="CI1" s="119">
        <f t="shared" ref="CI1" si="27">CH1+1</f>
        <v>87</v>
      </c>
      <c r="CJ1" s="119">
        <f t="shared" ref="CJ1" si="28">CI1+1</f>
        <v>88</v>
      </c>
      <c r="CK1" s="119">
        <f t="shared" ref="CK1" si="29">CJ1+1</f>
        <v>89</v>
      </c>
      <c r="CL1" s="119">
        <f t="shared" ref="CL1" si="30">CK1+1</f>
        <v>90</v>
      </c>
      <c r="CM1" s="119">
        <f t="shared" ref="CM1" si="31">CL1+1</f>
        <v>91</v>
      </c>
      <c r="CN1" s="119">
        <f t="shared" ref="CN1" si="32">CM1+1</f>
        <v>92</v>
      </c>
      <c r="CO1" s="119">
        <f t="shared" ref="CO1" si="33">CN1+1</f>
        <v>93</v>
      </c>
      <c r="CP1" s="119">
        <f t="shared" ref="CP1" si="34">CO1+1</f>
        <v>94</v>
      </c>
      <c r="CQ1" s="119">
        <f t="shared" ref="CQ1" si="35">CP1+1</f>
        <v>95</v>
      </c>
      <c r="CR1" s="119">
        <f t="shared" ref="CR1" si="36">CQ1+1</f>
        <v>96</v>
      </c>
      <c r="CS1" s="119">
        <f t="shared" ref="CS1" si="37">CR1+1</f>
        <v>97</v>
      </c>
      <c r="CT1" s="119">
        <f t="shared" ref="CT1" si="38">CS1+1</f>
        <v>98</v>
      </c>
      <c r="CU1" s="119">
        <f t="shared" ref="CU1" si="39">CT1+1</f>
        <v>99</v>
      </c>
      <c r="CV1" s="119">
        <f t="shared" ref="CV1" si="40">CU1+1</f>
        <v>100</v>
      </c>
      <c r="CW1" s="119">
        <f t="shared" ref="CW1" si="41">CV1+1</f>
        <v>101</v>
      </c>
      <c r="CX1" s="119">
        <f t="shared" ref="CX1" si="42">CW1+1</f>
        <v>102</v>
      </c>
      <c r="CY1" s="119">
        <f t="shared" ref="CY1" si="43">CX1+1</f>
        <v>103</v>
      </c>
      <c r="CZ1" s="119">
        <f t="shared" ref="CZ1" si="44">CY1+1</f>
        <v>104</v>
      </c>
      <c r="DA1" s="119">
        <f t="shared" ref="DA1" si="45">CZ1+1</f>
        <v>105</v>
      </c>
      <c r="DB1" s="119">
        <f t="shared" ref="DB1" si="46">DA1+1</f>
        <v>106</v>
      </c>
      <c r="DC1" s="119">
        <f t="shared" ref="DC1" si="47">DB1+1</f>
        <v>107</v>
      </c>
      <c r="DD1" s="119">
        <f t="shared" ref="DD1" si="48">DC1+1</f>
        <v>108</v>
      </c>
      <c r="DE1" s="119">
        <f t="shared" ref="DE1" si="49">DD1+1</f>
        <v>109</v>
      </c>
      <c r="DF1" s="119">
        <f t="shared" ref="DF1" si="50">DE1+1</f>
        <v>110</v>
      </c>
      <c r="DG1" s="119">
        <f t="shared" ref="DG1" si="51">DF1+1</f>
        <v>111</v>
      </c>
      <c r="DH1" s="119">
        <f t="shared" ref="DH1" si="52">DG1+1</f>
        <v>112</v>
      </c>
      <c r="DI1" s="119">
        <f t="shared" ref="DI1" si="53">DH1+1</f>
        <v>113</v>
      </c>
      <c r="DJ1" s="119">
        <f t="shared" ref="DJ1" si="54">DI1+1</f>
        <v>114</v>
      </c>
      <c r="DK1" s="119">
        <f t="shared" ref="DK1" si="55">DJ1+1</f>
        <v>115</v>
      </c>
      <c r="DL1" s="119">
        <f t="shared" ref="DL1" si="56">DK1+1</f>
        <v>116</v>
      </c>
      <c r="DM1" s="119">
        <f t="shared" ref="DM1" si="57">DL1+1</f>
        <v>117</v>
      </c>
      <c r="DN1" s="119">
        <f t="shared" ref="DN1" si="58">DM1+1</f>
        <v>118</v>
      </c>
      <c r="DO1" s="119">
        <f t="shared" ref="DO1" si="59">DN1+1</f>
        <v>119</v>
      </c>
      <c r="DP1" s="119">
        <f t="shared" ref="DP1" si="60">DO1+1</f>
        <v>120</v>
      </c>
      <c r="DQ1" s="119">
        <f t="shared" ref="DQ1" si="61">DP1+1</f>
        <v>121</v>
      </c>
      <c r="DR1" s="119">
        <f t="shared" ref="DR1" si="62">DQ1+1</f>
        <v>122</v>
      </c>
      <c r="DS1" s="119">
        <f t="shared" ref="DS1" si="63">DR1+1</f>
        <v>123</v>
      </c>
      <c r="DT1" s="119">
        <f t="shared" ref="DT1:DU1" si="64">DS1+1</f>
        <v>124</v>
      </c>
      <c r="DU1" s="119">
        <f t="shared" si="64"/>
        <v>125</v>
      </c>
      <c r="DV1" s="119">
        <f t="shared" ref="DV1" si="65">DU1+1</f>
        <v>126</v>
      </c>
      <c r="DW1" s="119">
        <f t="shared" ref="DW1" si="66">DV1+1</f>
        <v>127</v>
      </c>
      <c r="DX1" s="119">
        <f t="shared" ref="DX1:EJ1" si="67">DW1+1</f>
        <v>128</v>
      </c>
      <c r="DY1" s="119">
        <f t="shared" si="67"/>
        <v>129</v>
      </c>
      <c r="DZ1" s="119">
        <f t="shared" si="67"/>
        <v>130</v>
      </c>
      <c r="EA1" s="119">
        <f t="shared" si="67"/>
        <v>131</v>
      </c>
      <c r="EB1" s="119">
        <f t="shared" si="67"/>
        <v>132</v>
      </c>
      <c r="EC1" s="119">
        <f t="shared" si="67"/>
        <v>133</v>
      </c>
      <c r="ED1" s="119">
        <f t="shared" si="67"/>
        <v>134</v>
      </c>
      <c r="EE1" s="119">
        <f t="shared" si="67"/>
        <v>135</v>
      </c>
      <c r="EF1" s="119">
        <f t="shared" si="67"/>
        <v>136</v>
      </c>
      <c r="EG1" s="119">
        <f t="shared" si="67"/>
        <v>137</v>
      </c>
      <c r="EH1" s="119">
        <f t="shared" si="67"/>
        <v>138</v>
      </c>
      <c r="EI1" s="119">
        <f t="shared" si="67"/>
        <v>139</v>
      </c>
      <c r="EJ1" s="119">
        <f t="shared" si="67"/>
        <v>140</v>
      </c>
      <c r="EK1" s="119">
        <f t="shared" ref="EK1" si="68">EJ1+1</f>
        <v>141</v>
      </c>
      <c r="EL1" s="119">
        <f t="shared" ref="EL1" si="69">EK1+1</f>
        <v>142</v>
      </c>
      <c r="EM1" s="119">
        <f t="shared" ref="EM1:EN1" si="70">EL1+1</f>
        <v>143</v>
      </c>
      <c r="EN1" s="119">
        <f t="shared" si="70"/>
        <v>144</v>
      </c>
      <c r="EO1" s="119">
        <f t="shared" ref="EO1" si="71">EN1+1</f>
        <v>145</v>
      </c>
      <c r="EP1" s="119">
        <f t="shared" ref="EP1" si="72">EO1+1</f>
        <v>146</v>
      </c>
      <c r="EQ1" s="119">
        <f t="shared" ref="EQ1" si="73">EP1+1</f>
        <v>147</v>
      </c>
      <c r="ER1" s="119">
        <f t="shared" ref="ER1" si="74">EQ1+1</f>
        <v>148</v>
      </c>
      <c r="ES1" s="119">
        <f t="shared" ref="ES1" si="75">ER1+1</f>
        <v>149</v>
      </c>
      <c r="ET1" s="119">
        <f t="shared" ref="ET1" si="76">ES1+1</f>
        <v>150</v>
      </c>
      <c r="EU1" s="119">
        <f t="shared" ref="EU1" si="77">ET1+1</f>
        <v>151</v>
      </c>
      <c r="EV1" s="119">
        <f t="shared" ref="EV1" si="78">EU1+1</f>
        <v>152</v>
      </c>
      <c r="EW1" s="119">
        <f t="shared" ref="EW1" si="79">EV1+1</f>
        <v>153</v>
      </c>
      <c r="EX1" s="119">
        <f t="shared" ref="EX1" si="80">EW1+1</f>
        <v>154</v>
      </c>
      <c r="EY1" s="119">
        <f t="shared" ref="EY1" si="81">EX1+1</f>
        <v>155</v>
      </c>
      <c r="EZ1" s="119">
        <f t="shared" ref="EZ1" si="82">EY1+1</f>
        <v>156</v>
      </c>
      <c r="FA1" s="119">
        <f t="shared" ref="FA1" si="83">EZ1+1</f>
        <v>157</v>
      </c>
      <c r="FB1" s="119">
        <f t="shared" ref="FB1" si="84">FA1+1</f>
        <v>158</v>
      </c>
      <c r="FC1" s="119">
        <f t="shared" ref="FC1" si="85">FB1+1</f>
        <v>159</v>
      </c>
      <c r="FD1" s="119">
        <f t="shared" ref="FD1" si="86">FC1+1</f>
        <v>160</v>
      </c>
      <c r="FE1" s="119">
        <f t="shared" ref="FE1" si="87">FD1+1</f>
        <v>161</v>
      </c>
      <c r="FF1" s="119">
        <f t="shared" ref="FF1" si="88">FE1+1</f>
        <v>162</v>
      </c>
      <c r="FG1" s="119">
        <f t="shared" ref="FG1" si="89">FF1+1</f>
        <v>163</v>
      </c>
      <c r="FH1" s="119">
        <f t="shared" ref="FH1" si="90">FG1+1</f>
        <v>164</v>
      </c>
      <c r="FI1" s="119">
        <f t="shared" ref="FI1" si="91">FH1+1</f>
        <v>165</v>
      </c>
      <c r="FJ1" s="119">
        <f t="shared" ref="FJ1" si="92">FI1+1</f>
        <v>166</v>
      </c>
      <c r="FK1" s="119">
        <f t="shared" ref="FK1" si="93">FJ1+1</f>
        <v>167</v>
      </c>
      <c r="FL1" s="119">
        <f t="shared" ref="FL1" si="94">FK1+1</f>
        <v>168</v>
      </c>
      <c r="FM1" s="119">
        <f t="shared" ref="FM1" si="95">FL1+1</f>
        <v>169</v>
      </c>
      <c r="FN1" s="119">
        <f t="shared" ref="FN1" si="96">FM1+1</f>
        <v>170</v>
      </c>
      <c r="FO1" s="119">
        <f t="shared" ref="FO1" si="97">FN1+1</f>
        <v>171</v>
      </c>
      <c r="FP1" s="119">
        <f t="shared" ref="FP1" si="98">FO1+1</f>
        <v>172</v>
      </c>
      <c r="FQ1" s="119">
        <f t="shared" ref="FQ1" si="99">FP1+1</f>
        <v>173</v>
      </c>
      <c r="FR1" s="119">
        <f t="shared" ref="FR1" si="100">FQ1+1</f>
        <v>174</v>
      </c>
      <c r="FS1" s="119">
        <f t="shared" ref="FS1" si="101">FR1+1</f>
        <v>175</v>
      </c>
      <c r="FT1" s="119">
        <f t="shared" ref="FT1" si="102">FS1+1</f>
        <v>176</v>
      </c>
      <c r="FU1" s="119">
        <f t="shared" ref="FU1" si="103">FT1+1</f>
        <v>177</v>
      </c>
      <c r="FV1" s="119">
        <f t="shared" ref="FV1" si="104">FU1+1</f>
        <v>178</v>
      </c>
      <c r="FW1" s="119">
        <f t="shared" ref="FW1" si="105">FV1+1</f>
        <v>179</v>
      </c>
      <c r="FX1" s="119">
        <f t="shared" ref="FX1" si="106">FW1+1</f>
        <v>180</v>
      </c>
      <c r="FY1" s="119">
        <f t="shared" ref="FY1" si="107">FX1+1</f>
        <v>181</v>
      </c>
      <c r="FZ1" s="119">
        <f t="shared" ref="FZ1" si="108">FY1+1</f>
        <v>182</v>
      </c>
      <c r="GA1" s="119">
        <f t="shared" ref="GA1" si="109">FZ1+1</f>
        <v>183</v>
      </c>
      <c r="GB1" s="119">
        <f t="shared" ref="GB1" si="110">GA1+1</f>
        <v>184</v>
      </c>
      <c r="GC1" s="119">
        <f t="shared" ref="GC1" si="111">GB1+1</f>
        <v>185</v>
      </c>
      <c r="GD1" s="119">
        <f t="shared" ref="GD1" si="112">GC1+1</f>
        <v>186</v>
      </c>
      <c r="GE1" s="119">
        <f t="shared" ref="GE1" si="113">GD1+1</f>
        <v>187</v>
      </c>
      <c r="GF1" s="119">
        <f t="shared" ref="GF1" si="114">GE1+1</f>
        <v>188</v>
      </c>
    </row>
    <row r="2" spans="1:194" s="4" customFormat="1" ht="16.2" thickBot="1" x14ac:dyDescent="0.35">
      <c r="A2" s="4" t="s">
        <v>611</v>
      </c>
      <c r="B2" s="4" t="s">
        <v>612</v>
      </c>
      <c r="C2" s="4" t="s">
        <v>613</v>
      </c>
      <c r="D2" s="4" t="s">
        <v>614</v>
      </c>
      <c r="E2" s="4" t="s">
        <v>615</v>
      </c>
      <c r="F2" s="163" t="s">
        <v>42</v>
      </c>
      <c r="G2" s="20"/>
      <c r="H2" s="4" t="s">
        <v>616</v>
      </c>
      <c r="I2" s="4" t="s">
        <v>617</v>
      </c>
      <c r="J2" s="14" t="s">
        <v>43</v>
      </c>
      <c r="K2" s="20" t="s">
        <v>605</v>
      </c>
      <c r="L2" s="22" t="s">
        <v>618</v>
      </c>
      <c r="M2" s="164" t="s">
        <v>44</v>
      </c>
      <c r="N2" s="20" t="s">
        <v>605</v>
      </c>
      <c r="O2" s="12"/>
      <c r="P2" s="12"/>
      <c r="Q2" s="12"/>
      <c r="R2" s="68" t="s">
        <v>496</v>
      </c>
      <c r="S2" s="83" t="s">
        <v>497</v>
      </c>
      <c r="T2" s="72" t="s">
        <v>498</v>
      </c>
      <c r="U2" s="75" t="s">
        <v>499</v>
      </c>
      <c r="V2" s="75" t="s">
        <v>500</v>
      </c>
      <c r="W2" s="68" t="s">
        <v>501</v>
      </c>
      <c r="X2" s="165" t="s">
        <v>619</v>
      </c>
      <c r="Y2" s="165" t="s">
        <v>620</v>
      </c>
      <c r="Z2" s="166" t="s">
        <v>621</v>
      </c>
      <c r="AA2" s="165" t="s">
        <v>505</v>
      </c>
      <c r="AB2" s="165" t="s">
        <v>506</v>
      </c>
      <c r="AC2" s="365" t="s">
        <v>507</v>
      </c>
      <c r="AD2" s="365" t="s">
        <v>508</v>
      </c>
      <c r="AE2" s="365" t="s">
        <v>509</v>
      </c>
      <c r="AF2" s="365" t="s">
        <v>510</v>
      </c>
      <c r="AG2" s="365" t="s">
        <v>511</v>
      </c>
      <c r="AH2" s="365" t="s">
        <v>512</v>
      </c>
      <c r="AI2" s="365" t="s">
        <v>513</v>
      </c>
      <c r="AJ2" s="365" t="s">
        <v>514</v>
      </c>
      <c r="AK2" s="365" t="s">
        <v>515</v>
      </c>
      <c r="AL2" s="165" t="s">
        <v>516</v>
      </c>
      <c r="AM2" s="165" t="s">
        <v>517</v>
      </c>
      <c r="AN2" s="165" t="s">
        <v>518</v>
      </c>
      <c r="AO2" s="166" t="s">
        <v>519</v>
      </c>
      <c r="AP2" s="165" t="s">
        <v>520</v>
      </c>
      <c r="AQ2" s="165" t="s">
        <v>521</v>
      </c>
      <c r="AR2" s="166" t="s">
        <v>522</v>
      </c>
      <c r="AS2" s="68" t="s">
        <v>523</v>
      </c>
      <c r="AT2" s="167" t="s">
        <v>524</v>
      </c>
      <c r="AU2" s="167" t="s">
        <v>525</v>
      </c>
      <c r="AV2" s="167" t="s">
        <v>526</v>
      </c>
      <c r="AW2" s="167" t="s">
        <v>527</v>
      </c>
      <c r="AX2" s="167" t="s">
        <v>524</v>
      </c>
      <c r="AY2" s="167" t="s">
        <v>525</v>
      </c>
      <c r="AZ2" s="167" t="s">
        <v>526</v>
      </c>
      <c r="BA2" s="167" t="s">
        <v>527</v>
      </c>
      <c r="BB2" s="167" t="s">
        <v>524</v>
      </c>
      <c r="BC2" s="167" t="s">
        <v>525</v>
      </c>
      <c r="BD2" s="167" t="s">
        <v>526</v>
      </c>
      <c r="BE2" s="167" t="s">
        <v>527</v>
      </c>
      <c r="BF2" s="167" t="s">
        <v>524</v>
      </c>
      <c r="BG2" s="167" t="s">
        <v>525</v>
      </c>
      <c r="BH2" s="167" t="s">
        <v>526</v>
      </c>
      <c r="BI2" s="167" t="s">
        <v>527</v>
      </c>
      <c r="BJ2" s="167" t="s">
        <v>524</v>
      </c>
      <c r="BK2" s="167" t="s">
        <v>525</v>
      </c>
      <c r="BL2" s="167" t="s">
        <v>526</v>
      </c>
      <c r="BM2" s="167" t="s">
        <v>527</v>
      </c>
      <c r="BN2" s="168" t="s">
        <v>525</v>
      </c>
      <c r="BO2" s="168" t="s">
        <v>526</v>
      </c>
      <c r="BP2" s="168" t="s">
        <v>527</v>
      </c>
      <c r="BQ2" s="168" t="s">
        <v>525</v>
      </c>
      <c r="BR2" s="168" t="s">
        <v>526</v>
      </c>
      <c r="BS2" s="168" t="s">
        <v>527</v>
      </c>
      <c r="BT2" s="168" t="s">
        <v>525</v>
      </c>
      <c r="BU2" s="168" t="s">
        <v>526</v>
      </c>
      <c r="BV2" s="168" t="s">
        <v>527</v>
      </c>
      <c r="BW2" s="168" t="s">
        <v>525</v>
      </c>
      <c r="BX2" s="168" t="s">
        <v>526</v>
      </c>
      <c r="BY2" s="168" t="s">
        <v>527</v>
      </c>
      <c r="BZ2" s="168" t="s">
        <v>525</v>
      </c>
      <c r="CA2" s="168" t="s">
        <v>526</v>
      </c>
      <c r="CB2" s="168" t="s">
        <v>527</v>
      </c>
      <c r="CC2" s="68" t="s">
        <v>528</v>
      </c>
      <c r="CD2" s="169" t="s">
        <v>32</v>
      </c>
      <c r="CE2" s="169" t="s">
        <v>535</v>
      </c>
      <c r="CF2" s="169" t="s">
        <v>536</v>
      </c>
      <c r="CG2" s="169" t="s">
        <v>622</v>
      </c>
      <c r="CH2" s="169" t="s">
        <v>623</v>
      </c>
      <c r="CI2" s="169" t="s">
        <v>624</v>
      </c>
      <c r="CJ2" s="541" t="s">
        <v>625</v>
      </c>
      <c r="CK2" s="170" t="s">
        <v>529</v>
      </c>
      <c r="CL2" s="171" t="s">
        <v>530</v>
      </c>
      <c r="CM2" s="172" t="s">
        <v>531</v>
      </c>
      <c r="CN2" s="173" t="s">
        <v>532</v>
      </c>
      <c r="CO2" s="173" t="s">
        <v>533</v>
      </c>
      <c r="CP2" s="173" t="s">
        <v>534</v>
      </c>
      <c r="CQ2" s="68" t="s">
        <v>541</v>
      </c>
      <c r="CR2" s="240" t="s">
        <v>542</v>
      </c>
      <c r="CS2" s="240" t="s">
        <v>543</v>
      </c>
      <c r="CT2" s="240" t="s">
        <v>544</v>
      </c>
      <c r="CU2" s="68" t="s">
        <v>545</v>
      </c>
      <c r="CV2" s="267" t="s">
        <v>626</v>
      </c>
      <c r="CW2" s="267" t="s">
        <v>627</v>
      </c>
      <c r="CX2" s="68" t="s">
        <v>551</v>
      </c>
      <c r="CY2" s="281" t="s">
        <v>546</v>
      </c>
      <c r="CZ2" s="281" t="s">
        <v>547</v>
      </c>
      <c r="DA2" s="281" t="s">
        <v>548</v>
      </c>
      <c r="DB2" s="281" t="s">
        <v>549</v>
      </c>
      <c r="DC2" s="281" t="s">
        <v>550</v>
      </c>
      <c r="DD2" s="68" t="s">
        <v>554</v>
      </c>
      <c r="DE2" s="331" t="s">
        <v>628</v>
      </c>
      <c r="DF2" s="331" t="s">
        <v>629</v>
      </c>
      <c r="DG2" s="331" t="s">
        <v>630</v>
      </c>
      <c r="DH2" s="331" t="s">
        <v>631</v>
      </c>
      <c r="DI2" s="327" t="s">
        <v>552</v>
      </c>
      <c r="DJ2" s="327" t="s">
        <v>553</v>
      </c>
      <c r="DK2" s="68" t="s">
        <v>560</v>
      </c>
      <c r="DL2" s="165" t="s">
        <v>555</v>
      </c>
      <c r="DM2" s="165" t="s">
        <v>556</v>
      </c>
      <c r="DN2" s="166" t="s">
        <v>546</v>
      </c>
      <c r="DO2" s="165" t="s">
        <v>505</v>
      </c>
      <c r="DP2" s="165" t="s">
        <v>506</v>
      </c>
      <c r="DQ2" s="166" t="s">
        <v>519</v>
      </c>
      <c r="DR2" s="165" t="s">
        <v>520</v>
      </c>
      <c r="DS2" s="165" t="s">
        <v>521</v>
      </c>
      <c r="DT2" s="166" t="s">
        <v>522</v>
      </c>
      <c r="DU2" s="68" t="s">
        <v>560</v>
      </c>
      <c r="DV2" s="169" t="s">
        <v>32</v>
      </c>
      <c r="DW2" s="169" t="s">
        <v>535</v>
      </c>
      <c r="DX2" s="169" t="s">
        <v>536</v>
      </c>
      <c r="DY2" s="169" t="s">
        <v>622</v>
      </c>
      <c r="DZ2" s="169" t="s">
        <v>538</v>
      </c>
      <c r="EA2" s="169" t="s">
        <v>632</v>
      </c>
      <c r="EB2" s="169" t="s">
        <v>540</v>
      </c>
      <c r="EC2" s="170" t="s">
        <v>529</v>
      </c>
      <c r="ED2" s="171" t="s">
        <v>530</v>
      </c>
      <c r="EE2" s="172" t="s">
        <v>531</v>
      </c>
      <c r="EF2" s="173" t="s">
        <v>532</v>
      </c>
      <c r="EG2" s="173" t="s">
        <v>533</v>
      </c>
      <c r="EH2" s="173" t="s">
        <v>534</v>
      </c>
      <c r="EI2" s="169" t="s">
        <v>622</v>
      </c>
      <c r="EJ2" s="510" t="s">
        <v>633</v>
      </c>
      <c r="EK2" s="4" t="s">
        <v>634</v>
      </c>
      <c r="EL2" s="4" t="s">
        <v>635</v>
      </c>
      <c r="EM2" s="4" t="s">
        <v>636</v>
      </c>
      <c r="EN2" s="510" t="s">
        <v>637</v>
      </c>
      <c r="EO2" s="169" t="s">
        <v>32</v>
      </c>
      <c r="EP2" s="169" t="s">
        <v>32</v>
      </c>
      <c r="EQ2" s="170" t="s">
        <v>529</v>
      </c>
      <c r="ER2" s="171" t="s">
        <v>582</v>
      </c>
      <c r="ES2" s="172" t="s">
        <v>583</v>
      </c>
      <c r="ET2" s="173" t="s">
        <v>584</v>
      </c>
      <c r="EU2" s="173" t="s">
        <v>585</v>
      </c>
      <c r="EV2" s="541" t="s">
        <v>586</v>
      </c>
      <c r="EW2" s="169" t="s">
        <v>32</v>
      </c>
      <c r="EX2" s="170" t="s">
        <v>529</v>
      </c>
      <c r="EY2" s="171" t="s">
        <v>582</v>
      </c>
      <c r="EZ2" s="172" t="s">
        <v>583</v>
      </c>
      <c r="FA2" s="173" t="s">
        <v>584</v>
      </c>
      <c r="FB2" s="173" t="s">
        <v>585</v>
      </c>
      <c r="FC2" s="541" t="s">
        <v>586</v>
      </c>
      <c r="FD2" s="169" t="s">
        <v>32</v>
      </c>
      <c r="FE2" s="170" t="s">
        <v>529</v>
      </c>
      <c r="FF2" s="171" t="s">
        <v>582</v>
      </c>
      <c r="FG2" s="172" t="s">
        <v>583</v>
      </c>
      <c r="FH2" s="173" t="s">
        <v>584</v>
      </c>
      <c r="FI2" s="173" t="s">
        <v>585</v>
      </c>
      <c r="FJ2" s="541" t="s">
        <v>586</v>
      </c>
      <c r="FK2" s="169" t="s">
        <v>32</v>
      </c>
      <c r="FL2" s="169" t="s">
        <v>32</v>
      </c>
      <c r="FM2" s="170" t="s">
        <v>529</v>
      </c>
      <c r="FN2" s="171" t="s">
        <v>582</v>
      </c>
      <c r="FO2" s="172" t="s">
        <v>583</v>
      </c>
      <c r="FP2" s="173" t="s">
        <v>584</v>
      </c>
      <c r="FQ2" s="173" t="s">
        <v>585</v>
      </c>
      <c r="FR2" s="541" t="s">
        <v>586</v>
      </c>
      <c r="FS2" s="169" t="s">
        <v>32</v>
      </c>
      <c r="FT2" s="170" t="s">
        <v>529</v>
      </c>
      <c r="FU2" s="171" t="s">
        <v>582</v>
      </c>
      <c r="FV2" s="172" t="s">
        <v>583</v>
      </c>
      <c r="FW2" s="173" t="s">
        <v>584</v>
      </c>
      <c r="FX2" s="173" t="s">
        <v>585</v>
      </c>
      <c r="FY2" s="541" t="s">
        <v>586</v>
      </c>
      <c r="FZ2" s="169" t="s">
        <v>32</v>
      </c>
      <c r="GA2" s="170" t="s">
        <v>529</v>
      </c>
      <c r="GB2" s="171" t="s">
        <v>582</v>
      </c>
      <c r="GC2" s="172" t="s">
        <v>583</v>
      </c>
      <c r="GD2" s="173" t="s">
        <v>584</v>
      </c>
      <c r="GE2" s="173" t="s">
        <v>585</v>
      </c>
      <c r="GF2" s="541" t="s">
        <v>586</v>
      </c>
    </row>
    <row r="3" spans="1:194" ht="15" thickBot="1" x14ac:dyDescent="0.35">
      <c r="A3" s="174" t="str">
        <f>'Selectie Benchmark Gemeenten'!D3</f>
        <v>'s-Hertogenbosch</v>
      </c>
      <c r="B3" s="175" t="str">
        <f>VLOOKUP($A$3,$A$9:$CP$350,B1,FALSE)</f>
        <v>Noord-Oost-Brabant</v>
      </c>
      <c r="C3" s="644" t="str">
        <f>VLOOKUP($A$3,$A$9:$CP$350,C1,FALSE)</f>
        <v>MC36</v>
      </c>
      <c r="D3" s="175">
        <f>VLOOKUP($A$3,$A$9:$CP$350,D1,FALSE)</f>
        <v>7</v>
      </c>
      <c r="E3" s="176">
        <f>VLOOKUP($A$3,$A$9:$CP$350,E1,FALSE)</f>
        <v>71500</v>
      </c>
      <c r="F3" s="279">
        <f>VLOOKUP($A$3,$A$9:$CP$350,F1,FALSE)</f>
        <v>9.8000000000000004E-2</v>
      </c>
      <c r="G3" s="49"/>
      <c r="H3" s="176">
        <f>VLOOKUP($A$3,$A$9:$CP$350,H1,FALSE)</f>
        <v>156538</v>
      </c>
      <c r="I3" s="176">
        <f>VLOOKUP($A$3,$A$9:$CP$350,I1,FALSE)</f>
        <v>1430</v>
      </c>
      <c r="J3" s="177">
        <f>VLOOKUP($A$3,$A$9:$CP$350,J1,FALSE)</f>
        <v>0.21046337817638266</v>
      </c>
      <c r="K3" s="49"/>
      <c r="L3" s="178">
        <f>VLOOKUP($A$3,$A$9:$CP$350,L1,FALSE)</f>
        <v>1</v>
      </c>
      <c r="M3" s="179">
        <f>VLOOKUP($A$3,$A$9:$CP$350,M1,FALSE)</f>
        <v>0.24991261796574624</v>
      </c>
      <c r="N3" s="55"/>
      <c r="O3" s="12"/>
      <c r="P3" s="12"/>
      <c r="Q3" s="12"/>
      <c r="R3" s="117" t="s">
        <v>587</v>
      </c>
      <c r="S3" s="79">
        <f>VLOOKUP($A$3,$A$9:$CE$350,S1,FALSE)</f>
        <v>8.0419999999999998</v>
      </c>
      <c r="T3" s="79">
        <f>VLOOKUP($A$3,$A$9:$CE$350,T1,FALSE)</f>
        <v>9.6050000000000004</v>
      </c>
      <c r="U3" s="120">
        <f>VLOOKUP($A$3,$A$9:$CE$350,U1,FALSE)</f>
        <v>0.45700000000000002</v>
      </c>
      <c r="V3" s="120">
        <f>VLOOKUP($A$3,$A$9:$CE$350,V1,FALSE)</f>
        <v>7.1999999999999995E-2</v>
      </c>
      <c r="W3" s="116" t="s">
        <v>588</v>
      </c>
      <c r="X3" s="180">
        <f t="shared" ref="X3:AH3" si="115">VLOOKUP($A$3,$A$9:$CE$350,X1,FALSE)</f>
        <v>10608</v>
      </c>
      <c r="Y3" s="180">
        <f t="shared" si="115"/>
        <v>266</v>
      </c>
      <c r="Z3" s="339">
        <f t="shared" si="115"/>
        <v>2.5075414781297135E-2</v>
      </c>
      <c r="AA3" s="180">
        <f t="shared" si="115"/>
        <v>2862</v>
      </c>
      <c r="AB3" s="180">
        <f t="shared" si="115"/>
        <v>216</v>
      </c>
      <c r="AC3" s="180">
        <f t="shared" si="115"/>
        <v>77</v>
      </c>
      <c r="AD3" s="180">
        <f t="shared" si="115"/>
        <v>447</v>
      </c>
      <c r="AE3" s="180">
        <f t="shared" si="115"/>
        <v>19</v>
      </c>
      <c r="AF3" s="182">
        <f t="shared" si="115"/>
        <v>0.24675324675324675</v>
      </c>
      <c r="AG3" s="180">
        <f t="shared" si="115"/>
        <v>63</v>
      </c>
      <c r="AH3" s="182">
        <f t="shared" si="115"/>
        <v>0.14093959731543623</v>
      </c>
      <c r="AI3" s="121">
        <f>AA3-AC3-AD3</f>
        <v>2338</v>
      </c>
      <c r="AJ3" s="121">
        <f>(AB3-AE3-AG3)</f>
        <v>134</v>
      </c>
      <c r="AK3" s="182">
        <f t="shared" ref="AK3:AR3" si="116">VLOOKUP($A$3,$A$9:$CE$350,AK1,FALSE)</f>
        <v>5.731394354148845E-2</v>
      </c>
      <c r="AL3" s="339">
        <f t="shared" si="116"/>
        <v>1.7911010558069381E-3</v>
      </c>
      <c r="AM3" s="339">
        <f t="shared" si="116"/>
        <v>5.938914027149321E-3</v>
      </c>
      <c r="AN3" s="339">
        <f t="shared" si="116"/>
        <v>1.2631975867269985E-2</v>
      </c>
      <c r="AO3" s="339">
        <f t="shared" si="116"/>
        <v>2.0361990950226245E-2</v>
      </c>
      <c r="AP3" s="180">
        <f t="shared" si="116"/>
        <v>7746</v>
      </c>
      <c r="AQ3" s="180">
        <f t="shared" si="116"/>
        <v>50</v>
      </c>
      <c r="AR3" s="339">
        <f t="shared" si="116"/>
        <v>4.7134238310708896E-3</v>
      </c>
      <c r="AS3" s="116" t="s">
        <v>589</v>
      </c>
      <c r="AT3" s="645">
        <f t="shared" ref="AT3:CB3" si="117">VLOOKUP($A$3,$A$9:$CE$350,AT1,FALSE)</f>
        <v>246</v>
      </c>
      <c r="AU3" s="645">
        <f t="shared" si="117"/>
        <v>77</v>
      </c>
      <c r="AV3" s="645">
        <f t="shared" si="117"/>
        <v>50</v>
      </c>
      <c r="AW3" s="645">
        <f t="shared" si="117"/>
        <v>119</v>
      </c>
      <c r="AX3" s="645">
        <f t="shared" si="117"/>
        <v>245</v>
      </c>
      <c r="AY3" s="645">
        <f t="shared" si="117"/>
        <v>84</v>
      </c>
      <c r="AZ3" s="645">
        <f t="shared" si="117"/>
        <v>56</v>
      </c>
      <c r="BA3" s="645">
        <f t="shared" si="117"/>
        <v>105</v>
      </c>
      <c r="BB3" s="645">
        <f t="shared" si="117"/>
        <v>230</v>
      </c>
      <c r="BC3" s="645">
        <f t="shared" si="117"/>
        <v>74</v>
      </c>
      <c r="BD3" s="645">
        <f t="shared" si="117"/>
        <v>51</v>
      </c>
      <c r="BE3" s="645">
        <f t="shared" si="117"/>
        <v>105</v>
      </c>
      <c r="BF3" s="645">
        <f t="shared" si="117"/>
        <v>230</v>
      </c>
      <c r="BG3" s="645">
        <f t="shared" si="117"/>
        <v>81</v>
      </c>
      <c r="BH3" s="645">
        <f t="shared" si="117"/>
        <v>43</v>
      </c>
      <c r="BI3" s="645">
        <f t="shared" si="117"/>
        <v>106</v>
      </c>
      <c r="BJ3" s="645">
        <f t="shared" si="117"/>
        <v>276</v>
      </c>
      <c r="BK3" s="645">
        <f t="shared" si="117"/>
        <v>93</v>
      </c>
      <c r="BL3" s="645">
        <f t="shared" si="117"/>
        <v>59</v>
      </c>
      <c r="BM3" s="645">
        <f t="shared" si="117"/>
        <v>124</v>
      </c>
      <c r="BN3" s="125">
        <f t="shared" si="117"/>
        <v>0.31300813008130079</v>
      </c>
      <c r="BO3" s="124">
        <f t="shared" si="117"/>
        <v>0.2032520325203252</v>
      </c>
      <c r="BP3" s="126">
        <f t="shared" si="117"/>
        <v>0.48373983739837401</v>
      </c>
      <c r="BQ3" s="125">
        <f t="shared" si="117"/>
        <v>0.34285714285714286</v>
      </c>
      <c r="BR3" s="124">
        <f t="shared" si="117"/>
        <v>0.22857142857142856</v>
      </c>
      <c r="BS3" s="126">
        <f t="shared" si="117"/>
        <v>0.42857142857142855</v>
      </c>
      <c r="BT3" s="125">
        <f t="shared" si="117"/>
        <v>0.32173913043478258</v>
      </c>
      <c r="BU3" s="124">
        <f t="shared" si="117"/>
        <v>0.22173913043478261</v>
      </c>
      <c r="BV3" s="126">
        <f t="shared" si="117"/>
        <v>0.45652173913043476</v>
      </c>
      <c r="BW3" s="125">
        <f t="shared" si="117"/>
        <v>0.35217391304347828</v>
      </c>
      <c r="BX3" s="124">
        <f t="shared" si="117"/>
        <v>0.18695652173913044</v>
      </c>
      <c r="BY3" s="126">
        <f t="shared" si="117"/>
        <v>0.46086956521739131</v>
      </c>
      <c r="BZ3" s="125">
        <f t="shared" si="117"/>
        <v>0.33695652173913043</v>
      </c>
      <c r="CA3" s="124">
        <f t="shared" si="117"/>
        <v>0.21376811594202899</v>
      </c>
      <c r="CB3" s="126">
        <f t="shared" si="117"/>
        <v>0.44927536231884058</v>
      </c>
      <c r="CC3" s="116" t="s">
        <v>590</v>
      </c>
      <c r="CD3" s="181">
        <f t="shared" ref="CD3:CP3" si="118">VLOOKUP($A$3,$A$9:$CP$350,CD1,FALSE)</f>
        <v>23080</v>
      </c>
      <c r="CE3" s="182">
        <f t="shared" si="118"/>
        <v>0.54202772963604851</v>
      </c>
      <c r="CF3" s="183">
        <f t="shared" si="118"/>
        <v>0.37694974003466203</v>
      </c>
      <c r="CG3" s="184">
        <f t="shared" si="118"/>
        <v>8.1022530329289424E-2</v>
      </c>
      <c r="CH3" s="184">
        <f t="shared" si="118"/>
        <v>3.292894280762565E-2</v>
      </c>
      <c r="CI3" s="184">
        <f t="shared" si="118"/>
        <v>2.5996533795493936E-3</v>
      </c>
      <c r="CJ3" s="184">
        <f t="shared" si="118"/>
        <v>4.5493934142114383E-2</v>
      </c>
      <c r="CK3" s="185">
        <f t="shared" si="118"/>
        <v>12510</v>
      </c>
      <c r="CL3" s="186">
        <f t="shared" si="118"/>
        <v>8700</v>
      </c>
      <c r="CM3" s="187">
        <f t="shared" si="118"/>
        <v>1870</v>
      </c>
      <c r="CN3" s="187">
        <f t="shared" si="118"/>
        <v>760</v>
      </c>
      <c r="CO3" s="187">
        <f t="shared" si="118"/>
        <v>60</v>
      </c>
      <c r="CP3" s="187">
        <f t="shared" si="118"/>
        <v>1050</v>
      </c>
      <c r="CQ3" s="116"/>
      <c r="CR3" s="241">
        <f>VLOOKUP($A$3,$A$9:$CR$350,CR1,FALSE)</f>
        <v>12399.16</v>
      </c>
      <c r="CS3" s="241">
        <f>VLOOKUP($A$3,$A$9:$CT$350,CS1,FALSE)</f>
        <v>14572</v>
      </c>
      <c r="CT3" s="250">
        <f>CR3/CS3</f>
        <v>0.85088937688718091</v>
      </c>
      <c r="CU3" s="116"/>
      <c r="CV3" s="268">
        <f>VLOOKUP($A$3,$A$9:$CW$350,CV1,FALSE)</f>
        <v>2.9469653121103515E-2</v>
      </c>
      <c r="CW3" s="268">
        <f>VLOOKUP($A$3,$A$9:$CW$350,CW1,FALSE)</f>
        <v>0.25587157940099114</v>
      </c>
      <c r="CX3" s="116"/>
      <c r="CY3" s="306">
        <f>VLOOKUP($A$3,$A$9:$DC$350,CY1,FALSE)</f>
        <v>2.5864492549901603E-2</v>
      </c>
      <c r="CZ3" s="306">
        <f>VLOOKUP($A$3,$A$9:$DC$350,CZ1,FALSE)</f>
        <v>2.1425244527247322E-2</v>
      </c>
      <c r="DA3" s="306">
        <f>VLOOKUP($A$3,$A$9:$DC$350,DA1,FALSE)</f>
        <v>2.1095111437219115E-2</v>
      </c>
      <c r="DB3" s="306">
        <f>VLOOKUP($A$3,$A$9:$DC$350,DB1,FALSE)</f>
        <v>2.2157909016912364E-2</v>
      </c>
      <c r="DC3" s="306">
        <f>VLOOKUP($A$3,$A$9:$DC$350,DC1,FALSE)</f>
        <v>2.2256400977110288E-2</v>
      </c>
      <c r="DD3" s="116"/>
      <c r="DE3" s="333">
        <f>VLOOKUP($A$3,$A$9:$DJ$350,DE1,FALSE)</f>
        <v>495</v>
      </c>
      <c r="DF3" s="333">
        <f>VLOOKUP($A$3,$A$9:$DJ$350,DF1,FALSE)</f>
        <v>55</v>
      </c>
      <c r="DG3" s="333">
        <f>VLOOKUP($A$3,$A$9:$DJ$350,DG1,FALSE)</f>
        <v>465</v>
      </c>
      <c r="DH3" s="333">
        <f>VLOOKUP($A$3,$A$9:$DJ$350,DH1,FALSE)</f>
        <v>87</v>
      </c>
      <c r="DI3" s="334">
        <f>DF3/DE3</f>
        <v>0.1111111111111111</v>
      </c>
      <c r="DJ3" s="334">
        <f>DH3/DG3</f>
        <v>0.18709677419354839</v>
      </c>
      <c r="DK3" s="116"/>
      <c r="DL3" s="180">
        <f t="shared" ref="DL3:DT3" si="119">VLOOKUP($A$3,$A$9:$DT$350,DL1,FALSE)</f>
        <v>10671</v>
      </c>
      <c r="DM3" s="180">
        <f t="shared" si="119"/>
        <v>276</v>
      </c>
      <c r="DN3" s="339">
        <f t="shared" si="119"/>
        <v>2.5864492549901603E-2</v>
      </c>
      <c r="DO3" s="180">
        <f t="shared" si="119"/>
        <v>2987</v>
      </c>
      <c r="DP3" s="180">
        <f t="shared" si="119"/>
        <v>234</v>
      </c>
      <c r="DQ3" s="339">
        <f t="shared" si="119"/>
        <v>2.1928591509699186E-2</v>
      </c>
      <c r="DR3" s="180">
        <f t="shared" si="119"/>
        <v>7684</v>
      </c>
      <c r="DS3" s="180">
        <f t="shared" si="119"/>
        <v>42</v>
      </c>
      <c r="DT3" s="339">
        <f t="shared" si="119"/>
        <v>3.9359010402024181E-3</v>
      </c>
      <c r="DU3" s="116"/>
      <c r="DV3" s="181">
        <f t="shared" ref="DV3:EG3" si="120">VLOOKUP($A$3,$A$9:$EH$350,DV1,FALSE)</f>
        <v>22630</v>
      </c>
      <c r="DW3" s="182">
        <f t="shared" si="120"/>
        <v>0.5663716814159292</v>
      </c>
      <c r="DX3" s="183">
        <f t="shared" si="120"/>
        <v>0.3584070796460177</v>
      </c>
      <c r="DY3" s="184">
        <f t="shared" si="120"/>
        <v>7.5221238938053103E-2</v>
      </c>
      <c r="DZ3" s="184">
        <f t="shared" si="120"/>
        <v>3.9823008849557522E-2</v>
      </c>
      <c r="EA3" s="184">
        <f t="shared" si="120"/>
        <v>0</v>
      </c>
      <c r="EB3" s="184">
        <f t="shared" si="120"/>
        <v>3.5398230088495575E-2</v>
      </c>
      <c r="EC3" s="185">
        <f t="shared" si="120"/>
        <v>12800</v>
      </c>
      <c r="ED3" s="186">
        <f t="shared" si="120"/>
        <v>8100</v>
      </c>
      <c r="EE3" s="187">
        <f t="shared" si="120"/>
        <v>1730</v>
      </c>
      <c r="EF3" s="187">
        <f t="shared" si="120"/>
        <v>400</v>
      </c>
      <c r="EG3" s="187">
        <f t="shared" si="120"/>
        <v>50</v>
      </c>
      <c r="EH3" s="187">
        <f>VLOOKUP($A$3,$A$9:$EH$350,EH1,FALSE)</f>
        <v>1280</v>
      </c>
      <c r="EI3" s="184">
        <f>VLOOKUP($A$3,$A$9:$EI$350,EI1,FALSE)</f>
        <v>0.08</v>
      </c>
      <c r="EJ3" s="512">
        <f>VLOOKUP($A$3,$A$9:$EM$350,EJ1,FALSE)</f>
        <v>2.5049999999999999E-2</v>
      </c>
      <c r="EK3" s="329">
        <f t="shared" ref="EK3:EL3" si="121">VLOOKUP($A$3,$A$9:$EM$350,EK1,FALSE)</f>
        <v>0.255</v>
      </c>
      <c r="EL3" s="329">
        <f t="shared" si="121"/>
        <v>0.36</v>
      </c>
      <c r="EM3" s="329">
        <f>VLOOKUP($A$3,$A$9:$EN$350,EM1,FALSE)</f>
        <v>0.38500000000000001</v>
      </c>
      <c r="EN3" s="329">
        <f>VLOOKUP($A$3,$A$9:$EN$350,EN1,FALSE)</f>
        <v>8.0678799999999995E-2</v>
      </c>
      <c r="EO3" s="187">
        <f>VLOOKUP($A$3,$A$9:$GF$350,EO1,FALSE)</f>
        <v>22670</v>
      </c>
      <c r="EP3" s="187">
        <f t="shared" ref="EP3:GF3" si="122">VLOOKUP($A$3,$A$9:$GF$350,EP1,FALSE)</f>
        <v>4930</v>
      </c>
      <c r="EQ3" s="187">
        <f t="shared" si="122"/>
        <v>4820</v>
      </c>
      <c r="ER3" s="187">
        <f t="shared" si="122"/>
        <v>70</v>
      </c>
      <c r="ES3" s="187">
        <f t="shared" si="122"/>
        <v>40</v>
      </c>
      <c r="ET3" s="187">
        <f t="shared" si="122"/>
        <v>0</v>
      </c>
      <c r="EU3" s="187">
        <f t="shared" si="122"/>
        <v>0</v>
      </c>
      <c r="EV3" s="187">
        <f t="shared" si="122"/>
        <v>40</v>
      </c>
      <c r="EW3" s="187">
        <f t="shared" si="122"/>
        <v>9120</v>
      </c>
      <c r="EX3" s="187">
        <f t="shared" si="122"/>
        <v>5940</v>
      </c>
      <c r="EY3" s="187">
        <f t="shared" si="122"/>
        <v>2350</v>
      </c>
      <c r="EZ3" s="187">
        <f t="shared" si="122"/>
        <v>830</v>
      </c>
      <c r="FA3" s="187">
        <f t="shared" si="122"/>
        <v>190</v>
      </c>
      <c r="FB3" s="187">
        <f t="shared" si="122"/>
        <v>30</v>
      </c>
      <c r="FC3" s="187">
        <f t="shared" si="122"/>
        <v>610</v>
      </c>
      <c r="FD3" s="187">
        <f t="shared" si="122"/>
        <v>8620</v>
      </c>
      <c r="FE3" s="187">
        <f t="shared" si="122"/>
        <v>2040</v>
      </c>
      <c r="FF3" s="187">
        <f t="shared" si="122"/>
        <v>5720</v>
      </c>
      <c r="FG3" s="187">
        <f t="shared" si="122"/>
        <v>860</v>
      </c>
      <c r="FH3" s="187">
        <f t="shared" si="122"/>
        <v>210</v>
      </c>
      <c r="FI3" s="187">
        <f t="shared" si="122"/>
        <v>20</v>
      </c>
      <c r="FJ3" s="187">
        <f t="shared" si="122"/>
        <v>630</v>
      </c>
      <c r="FK3" s="187">
        <f t="shared" si="122"/>
        <v>23080</v>
      </c>
      <c r="FL3" s="187">
        <f t="shared" si="122"/>
        <v>4920</v>
      </c>
      <c r="FM3" s="187">
        <f t="shared" si="122"/>
        <v>4800</v>
      </c>
      <c r="FN3" s="187">
        <f t="shared" si="122"/>
        <v>70</v>
      </c>
      <c r="FO3" s="187">
        <f t="shared" si="122"/>
        <v>50</v>
      </c>
      <c r="FP3" s="187">
        <f t="shared" si="122"/>
        <v>0</v>
      </c>
      <c r="FQ3" s="187">
        <f t="shared" si="122"/>
        <v>0</v>
      </c>
      <c r="FR3" s="187">
        <f t="shared" si="122"/>
        <v>50</v>
      </c>
      <c r="FS3" s="187">
        <f t="shared" si="122"/>
        <v>9190</v>
      </c>
      <c r="FT3" s="187">
        <f t="shared" si="122"/>
        <v>5700</v>
      </c>
      <c r="FU3" s="187">
        <f t="shared" si="122"/>
        <v>2610</v>
      </c>
      <c r="FV3" s="187">
        <f t="shared" si="122"/>
        <v>880</v>
      </c>
      <c r="FW3" s="187">
        <f t="shared" si="122"/>
        <v>300</v>
      </c>
      <c r="FX3" s="187">
        <f t="shared" si="122"/>
        <v>20</v>
      </c>
      <c r="FY3" s="187">
        <f t="shared" si="122"/>
        <v>560</v>
      </c>
      <c r="FZ3" s="187">
        <f t="shared" si="122"/>
        <v>8970</v>
      </c>
      <c r="GA3" s="187">
        <f t="shared" si="122"/>
        <v>2010</v>
      </c>
      <c r="GB3" s="187">
        <f t="shared" si="122"/>
        <v>6020</v>
      </c>
      <c r="GC3" s="187">
        <f t="shared" si="122"/>
        <v>940</v>
      </c>
      <c r="GD3" s="187">
        <f t="shared" si="122"/>
        <v>460</v>
      </c>
      <c r="GE3" s="187">
        <f t="shared" si="122"/>
        <v>40</v>
      </c>
      <c r="GF3" s="187">
        <f t="shared" si="122"/>
        <v>440</v>
      </c>
    </row>
    <row r="4" spans="1:194" ht="14.4" thickBot="1" x14ac:dyDescent="0.3">
      <c r="A4" s="56" t="s">
        <v>34</v>
      </c>
      <c r="B4" s="283"/>
      <c r="C4" s="57"/>
      <c r="D4" s="57">
        <f>SUMPRODUCT(D9:D350,$Q$9:$Q$350)</f>
        <v>33</v>
      </c>
      <c r="E4" s="594">
        <f>SUMPRODUCT(E9:E350,$Q$9:$Q$350)/SUM(Q9:Q350)</f>
        <v>41862.5</v>
      </c>
      <c r="F4" s="280">
        <f>SUMPRODUCT(F9:F350,$Q$9:$Q$350)/SUM($Q$9:$Q$350)</f>
        <v>9.862499999999999E-2</v>
      </c>
      <c r="G4" s="58"/>
      <c r="H4" s="57"/>
      <c r="I4" s="57"/>
      <c r="J4" s="189">
        <f>SUMPRODUCT(J9:J350,$Q$9:$Q$350)/SUM($Q$9:$Q$350)</f>
        <v>0.17727952167414049</v>
      </c>
      <c r="K4" s="58"/>
      <c r="L4" s="190"/>
      <c r="M4" s="189">
        <f>SUMPRODUCT(M9:M350,$Q$9:$Q$350)/SUM($Q$9:$Q$350)</f>
        <v>0.30017617068805258</v>
      </c>
      <c r="N4" s="191"/>
      <c r="O4" s="12"/>
      <c r="P4" s="12"/>
      <c r="Q4" s="12"/>
      <c r="S4" s="131">
        <f>SUMPRODUCT(S9:S350,$Q$9:$Q$350)/SUM($Q$9:$Q$350)</f>
        <v>8.0776250000000012</v>
      </c>
      <c r="T4" s="131">
        <f>SUMPRODUCT(T9:T350,$Q$9:$Q$350)/SUM($Q$9:$Q$350)</f>
        <v>2.4561250000000001</v>
      </c>
      <c r="U4" s="40">
        <f>SUMPRODUCT(U9:U350,$Q$9:$Q$350)/SUM($Q$9:$Q$350)</f>
        <v>0.47787500000000005</v>
      </c>
      <c r="V4" s="40">
        <f>SUMPRODUCT(V9:V350,$Q$9:$Q$350)/SUM($Q$9:$Q$350)</f>
        <v>7.4499999999999997E-2</v>
      </c>
      <c r="X4" s="192">
        <f>SUMPRODUCT(X9:X350,$Q$9:$Q$350)</f>
        <v>55229</v>
      </c>
      <c r="Y4" s="192">
        <f>SUMPRODUCT(Y9:Y350,$Q$9:$Q$350)</f>
        <v>1382</v>
      </c>
      <c r="Z4" s="344">
        <f>SUMPRODUCT(Z9:Z350,$Q$9:$Q$350)/SUM($Q$9:$Q$350)</f>
        <v>2.4800859497862232E-2</v>
      </c>
      <c r="AA4" s="192">
        <f>SUMPRODUCT(AA9:AA350,$Q$9:$Q$350)</f>
        <v>15543</v>
      </c>
      <c r="AB4" s="192">
        <f>SUMPRODUCT(AB9:AB350,$Q$9:$Q$350)</f>
        <v>1123</v>
      </c>
      <c r="AC4" s="192">
        <f t="shared" ref="AC4:AD4" si="123">SUMPRODUCT(AC9:AC350,$Q$9:$Q$350)</f>
        <v>558</v>
      </c>
      <c r="AD4" s="192">
        <f t="shared" si="123"/>
        <v>2463</v>
      </c>
      <c r="AE4" s="192">
        <f t="shared" ref="AE4:AG4" si="124">SUMPRODUCT(AE9:AE350,$Q$9:$Q$350)</f>
        <v>149</v>
      </c>
      <c r="AF4" s="371">
        <f t="shared" ref="AF4" si="125">SUMPRODUCT(AF9:AF350,$Q$9:$Q$350)/SUM($Q$9:$Q$350)</f>
        <v>0.24398019034702498</v>
      </c>
      <c r="AG4" s="192">
        <f t="shared" si="124"/>
        <v>293</v>
      </c>
      <c r="AH4" s="371">
        <f t="shared" ref="AH4" si="126">SUMPRODUCT(AH9:AH350,$Q$9:$Q$350)/SUM($Q$9:$Q$350)</f>
        <v>0.11404869333588299</v>
      </c>
      <c r="AI4" s="136">
        <f>AA4-AC4-AD4</f>
        <v>12522</v>
      </c>
      <c r="AJ4" s="136">
        <f>(AB4-AE4-AG4)</f>
        <v>681</v>
      </c>
      <c r="AK4" s="371">
        <f t="shared" ref="AK4:AN4" si="127">SUMPRODUCT(AK9:AK350,$Q$9:$Q$350)/SUM($Q$9:$Q$350)</f>
        <v>5.268383884989232E-2</v>
      </c>
      <c r="AL4" s="344">
        <f t="shared" si="127"/>
        <v>2.5878705945757128E-3</v>
      </c>
      <c r="AM4" s="344">
        <f t="shared" si="127"/>
        <v>5.3218126090974205E-3</v>
      </c>
      <c r="AN4" s="344">
        <f t="shared" si="127"/>
        <v>1.2199644635543979E-2</v>
      </c>
      <c r="AO4" s="344">
        <f>SUMPRODUCT(AO9:AO350,$Q$9:$Q$350)/SUM($Q$9:$Q$350)</f>
        <v>2.0109327839217112E-2</v>
      </c>
      <c r="AP4" s="192">
        <f>SUMPRODUCT(AP9:AP350,$Q$9:$Q$350)</f>
        <v>39686</v>
      </c>
      <c r="AQ4" s="192">
        <f>SUMPRODUCT(AQ9:AQ350,$Q$9:$Q$350)</f>
        <v>259</v>
      </c>
      <c r="AR4" s="344">
        <f>SUMPRODUCT(AR9:AR350,$Q$9:$Q$350)/SUM($Q$9:$Q$350)</f>
        <v>4.691531658645119E-3</v>
      </c>
      <c r="AT4" s="192">
        <f t="shared" ref="AT4:BI4" si="128">SUMPRODUCT(AT9:AT350,$Q$9:$Q$350)</f>
        <v>1160</v>
      </c>
      <c r="AU4" s="192">
        <f t="shared" si="128"/>
        <v>383</v>
      </c>
      <c r="AV4" s="192">
        <f t="shared" si="128"/>
        <v>308</v>
      </c>
      <c r="AW4" s="192">
        <f t="shared" si="128"/>
        <v>469</v>
      </c>
      <c r="AX4" s="192">
        <f t="shared" si="128"/>
        <v>1253</v>
      </c>
      <c r="AY4" s="192">
        <f t="shared" si="128"/>
        <v>382</v>
      </c>
      <c r="AZ4" s="192">
        <f t="shared" si="128"/>
        <v>332</v>
      </c>
      <c r="BA4" s="192">
        <f t="shared" si="128"/>
        <v>539</v>
      </c>
      <c r="BB4" s="192">
        <f t="shared" si="128"/>
        <v>1113</v>
      </c>
      <c r="BC4" s="192">
        <f t="shared" si="128"/>
        <v>400</v>
      </c>
      <c r="BD4" s="192">
        <f t="shared" si="128"/>
        <v>263</v>
      </c>
      <c r="BE4" s="192">
        <f t="shared" si="128"/>
        <v>450</v>
      </c>
      <c r="BF4" s="192">
        <f t="shared" si="128"/>
        <v>1197</v>
      </c>
      <c r="BG4" s="192">
        <f t="shared" si="128"/>
        <v>432</v>
      </c>
      <c r="BH4" s="192">
        <f t="shared" si="128"/>
        <v>231</v>
      </c>
      <c r="BI4" s="192">
        <f t="shared" si="128"/>
        <v>534</v>
      </c>
      <c r="BJ4" s="192">
        <f t="shared" ref="BJ4:BM4" si="129">SUMPRODUCT(BJ9:BJ350,$Q$9:$Q$350)</f>
        <v>1447</v>
      </c>
      <c r="BK4" s="192">
        <f t="shared" si="129"/>
        <v>495</v>
      </c>
      <c r="BL4" s="192">
        <f t="shared" si="129"/>
        <v>316</v>
      </c>
      <c r="BM4" s="192">
        <f t="shared" si="129"/>
        <v>636</v>
      </c>
      <c r="BN4" s="134">
        <f>IFERROR(AU4/$AT4,0)</f>
        <v>0.33017241379310347</v>
      </c>
      <c r="BO4" s="133">
        <f>IFERROR(AV4/$AT4,0)</f>
        <v>0.26551724137931032</v>
      </c>
      <c r="BP4" s="135">
        <f>IFERROR(AW4/$AT4,0)</f>
        <v>0.40431034482758621</v>
      </c>
      <c r="BQ4" s="134">
        <f>IFERROR(AY4/$AX4,0)</f>
        <v>0.30486831604150039</v>
      </c>
      <c r="BR4" s="133">
        <f>IFERROR(AZ4/$AX4,0)</f>
        <v>0.26496408619313649</v>
      </c>
      <c r="BS4" s="135">
        <f>IFERROR(BA4/$AX4,0)</f>
        <v>0.43016759776536312</v>
      </c>
      <c r="BT4" s="134">
        <f>IFERROR(BC4/$BB4,0)</f>
        <v>0.35938903863432164</v>
      </c>
      <c r="BU4" s="133">
        <f>IFERROR(BD4/$BB4,0)</f>
        <v>0.2362982929020665</v>
      </c>
      <c r="BV4" s="135">
        <f>IFERROR(BE4/$BB4,0)</f>
        <v>0.40431266846361186</v>
      </c>
      <c r="BW4" s="134">
        <f>IFERROR(BG4/$BF4,0)</f>
        <v>0.36090225563909772</v>
      </c>
      <c r="BX4" s="133">
        <f>IFERROR(BH4/$BF4,0)</f>
        <v>0.19298245614035087</v>
      </c>
      <c r="BY4" s="135">
        <f>IFERROR(BI4/$BF4,0)</f>
        <v>0.44611528822055135</v>
      </c>
      <c r="BZ4" s="134">
        <f>IFERROR(BK4/$BJ4,0)</f>
        <v>0.34208707671043537</v>
      </c>
      <c r="CA4" s="133">
        <f t="shared" ref="CA4" si="130">IFERROR(BL4/$BJ4,0)</f>
        <v>0.21838286109191429</v>
      </c>
      <c r="CB4" s="135">
        <f t="shared" ref="CB4" si="131">IFERROR(BM4/$BJ4,0)</f>
        <v>0.43953006219765028</v>
      </c>
      <c r="CD4" s="194">
        <f>SUMPRODUCT(CD9:CD350,$Q$9:$Q$350)</f>
        <v>112070</v>
      </c>
      <c r="CE4" s="195">
        <f t="shared" ref="CE4:CI4" si="132">SUMPRODUCT(CE9:CE350,$Q$9:$Q$350)/SUM($Q$9:$Q$350)</f>
        <v>0.57548193153765281</v>
      </c>
      <c r="CF4" s="196">
        <f t="shared" si="132"/>
        <v>0.3359512797253284</v>
      </c>
      <c r="CG4" s="197">
        <f t="shared" si="132"/>
        <v>8.8566788737018759E-2</v>
      </c>
      <c r="CH4" s="197">
        <f>SUMPRODUCT(CH9:CH350,$Q$9:$Q$350)/SUM($Q$9:$Q$350)</f>
        <v>3.4829457233070973E-2</v>
      </c>
      <c r="CI4" s="197">
        <f t="shared" si="132"/>
        <v>2.5594264757313788E-3</v>
      </c>
      <c r="CJ4" s="197">
        <f>SUMPRODUCT(CJ9:CJ350,$Q$9:$Q$350)/SUM($Q$9:$Q$350)</f>
        <v>5.1177905028216418E-2</v>
      </c>
      <c r="CK4" s="198">
        <f t="shared" ref="CK4:CP4" si="133">SUMPRODUCT(CK9:CK350,$Q$9:$Q$350)</f>
        <v>65420</v>
      </c>
      <c r="CL4" s="199">
        <f t="shared" si="133"/>
        <v>36990</v>
      </c>
      <c r="CM4" s="200">
        <f t="shared" si="133"/>
        <v>9660</v>
      </c>
      <c r="CN4" s="200">
        <f t="shared" si="133"/>
        <v>3670</v>
      </c>
      <c r="CO4" s="200">
        <f t="shared" si="133"/>
        <v>280</v>
      </c>
      <c r="CP4" s="200">
        <f t="shared" si="133"/>
        <v>5710</v>
      </c>
      <c r="CR4" s="241">
        <f>SUMPRODUCT(CR9:CR350,$Q$9:$Q$350)</f>
        <v>55620.130000000005</v>
      </c>
      <c r="CS4" s="241">
        <f>SUMPRODUCT(CS9:CS350,$Q$9:$Q$350)</f>
        <v>71060</v>
      </c>
      <c r="CT4" s="250">
        <f>CR4/CS4</f>
        <v>0.78272065859836759</v>
      </c>
      <c r="CV4" s="266">
        <f>Z4/CT4</f>
        <v>3.1685454095811895E-2</v>
      </c>
      <c r="CW4" s="266">
        <f>Z4/F4</f>
        <v>0.25146625599860312</v>
      </c>
      <c r="CY4" s="10"/>
      <c r="CZ4" s="10"/>
      <c r="DA4" s="10"/>
      <c r="DB4" s="10"/>
      <c r="DC4" s="10"/>
      <c r="DE4" s="194">
        <f>SUMPRODUCT(DE9:DE350,$Q$9:$Q$350)</f>
        <v>3009</v>
      </c>
      <c r="DF4" s="194">
        <f>SUMPRODUCT(DF9:DF350,$Q$9:$Q$350)</f>
        <v>653</v>
      </c>
      <c r="DG4" s="194">
        <f>SUMPRODUCT(DG9:DG350,$Q$9:$Q$350)</f>
        <v>2826</v>
      </c>
      <c r="DH4" s="194">
        <f>SUMPRODUCT(DH9:DH350,$Q$9:$Q$350)</f>
        <v>537</v>
      </c>
      <c r="DI4" s="335">
        <f>DF4/DE4</f>
        <v>0.21701561980724493</v>
      </c>
      <c r="DJ4" s="335">
        <f>DH4/DG4</f>
        <v>0.19002123142250532</v>
      </c>
      <c r="DL4" s="192">
        <f>SUMPRODUCT(DL9:DL350,$Q$9:$Q$350)</f>
        <v>55795</v>
      </c>
      <c r="DM4" s="192">
        <f>SUMPRODUCT(DM9:DM350,$Q$9:$Q$350)</f>
        <v>1447</v>
      </c>
      <c r="DN4" s="193">
        <f>SUMPRODUCT(DN9:DN350,$Q$9:$Q$350)/SUM($Q$9:$Q$350)</f>
        <v>2.6262949028667069E-2</v>
      </c>
      <c r="DO4" s="192">
        <f>SUMPRODUCT(DO9:DO350,$Q$9:$Q$350)</f>
        <v>16186</v>
      </c>
      <c r="DP4" s="192">
        <f>SUMPRODUCT(DP9:DP350,$Q$9:$Q$350)</f>
        <v>1211</v>
      </c>
      <c r="DQ4" s="193">
        <f>SUMPRODUCT(DQ9:DQ350,$Q$9:$Q$350)/SUM($Q$9:$Q$350)</f>
        <v>2.1773930320547464E-2</v>
      </c>
      <c r="DR4" s="192">
        <f>SUMPRODUCT(DR9:DR350,$Q$9:$Q$350)</f>
        <v>39609</v>
      </c>
      <c r="DS4" s="192">
        <f>SUMPRODUCT(DS9:DS350,$Q$9:$Q$350)</f>
        <v>236</v>
      </c>
      <c r="DT4" s="193">
        <f>SUMPRODUCT(DT9:DT350,$Q$9:$Q$350)/SUM($Q$9:$Q$350)</f>
        <v>4.4890187081196055E-3</v>
      </c>
      <c r="DV4" s="194">
        <f>SUMPRODUCT(DV9:DV350,$Q$9:$Q$350)</f>
        <v>106690</v>
      </c>
      <c r="DW4" s="195">
        <f>EC4/$DV4</f>
        <v>0.62536320179960636</v>
      </c>
      <c r="DX4" s="196">
        <f t="shared" ref="DX4:EB4" si="134">ED4/$DV4</f>
        <v>0.29524791451869903</v>
      </c>
      <c r="DY4" s="197">
        <f>EE4/$DV4</f>
        <v>7.9388883681694625E-2</v>
      </c>
      <c r="DZ4" s="197">
        <f t="shared" si="134"/>
        <v>1.3778236010872622E-2</v>
      </c>
      <c r="EA4" s="197">
        <f t="shared" si="134"/>
        <v>2.3432374168150718E-3</v>
      </c>
      <c r="EB4" s="197">
        <f t="shared" si="134"/>
        <v>6.3267410254006937E-2</v>
      </c>
      <c r="EC4" s="198">
        <f>SUMPRODUCT(EC9:EC350,$Q$9:$Q$350)</f>
        <v>66720</v>
      </c>
      <c r="ED4" s="199">
        <f t="shared" ref="ED4:EH4" si="135">SUMPRODUCT(ED9:ED350,$Q$9:$Q$350)</f>
        <v>31500</v>
      </c>
      <c r="EE4" s="200">
        <f t="shared" si="135"/>
        <v>8470</v>
      </c>
      <c r="EF4" s="200">
        <f t="shared" si="135"/>
        <v>1470</v>
      </c>
      <c r="EG4" s="200">
        <f t="shared" si="135"/>
        <v>250</v>
      </c>
      <c r="EH4" s="200">
        <f t="shared" si="135"/>
        <v>6750</v>
      </c>
      <c r="EI4" s="197">
        <f>SUMPRODUCT(DV9:DV350,$Q$9:$Q$350,EI9:EI350)/DV4</f>
        <v>7.9421080870087549E-2</v>
      </c>
      <c r="EJ4" s="513">
        <f>SUMPRODUCT(EJ9:EJ350,$Q$9:$Q$350)/SUM($Q$9:$Q$350)</f>
        <v>2.5159375000000001E-2</v>
      </c>
      <c r="EK4" s="371">
        <f t="shared" ref="EK4:EN4" si="136">SUMPRODUCT(EK9:EK350,$Q$9:$Q$350)/SUM($Q$9:$Q$350)</f>
        <v>0.25237500000000002</v>
      </c>
      <c r="EL4" s="371">
        <f t="shared" si="136"/>
        <v>0.41762500000000002</v>
      </c>
      <c r="EM4" s="371">
        <f t="shared" si="136"/>
        <v>0.32999999999999996</v>
      </c>
      <c r="EN4" s="371">
        <f t="shared" si="136"/>
        <v>8.1047925000000007E-2</v>
      </c>
      <c r="EO4" s="194">
        <f>SUMPRODUCT(EO9:EO350,$Q$9:$Q$350)</f>
        <v>110070</v>
      </c>
      <c r="EP4" s="194">
        <f t="shared" ref="EP4:GF4" si="137">SUMPRODUCT(EP9:EP350,$Q$9:$Q$350)</f>
        <v>25810</v>
      </c>
      <c r="EQ4" s="194">
        <f t="shared" si="137"/>
        <v>25270</v>
      </c>
      <c r="ER4" s="194">
        <f t="shared" si="137"/>
        <v>290</v>
      </c>
      <c r="ES4" s="194">
        <f t="shared" si="137"/>
        <v>250</v>
      </c>
      <c r="ET4" s="194">
        <f t="shared" si="137"/>
        <v>0</v>
      </c>
      <c r="EU4" s="194">
        <f t="shared" si="137"/>
        <v>0</v>
      </c>
      <c r="EV4" s="194">
        <f t="shared" si="137"/>
        <v>250</v>
      </c>
      <c r="EW4" s="194">
        <f t="shared" si="137"/>
        <v>46710</v>
      </c>
      <c r="EX4" s="194">
        <f t="shared" si="137"/>
        <v>31880</v>
      </c>
      <c r="EY4" s="194">
        <f t="shared" si="137"/>
        <v>10910</v>
      </c>
      <c r="EZ4" s="194">
        <f t="shared" si="137"/>
        <v>3920</v>
      </c>
      <c r="FA4" s="194">
        <f t="shared" si="137"/>
        <v>660</v>
      </c>
      <c r="FB4" s="194">
        <f t="shared" si="137"/>
        <v>120</v>
      </c>
      <c r="FC4" s="194">
        <f t="shared" si="137"/>
        <v>3140</v>
      </c>
      <c r="FD4" s="194">
        <f t="shared" si="137"/>
        <v>37550</v>
      </c>
      <c r="FE4" s="194">
        <f t="shared" si="137"/>
        <v>9570</v>
      </c>
      <c r="FF4" s="194">
        <f t="shared" si="137"/>
        <v>23680</v>
      </c>
      <c r="FG4" s="194">
        <f t="shared" si="137"/>
        <v>4300</v>
      </c>
      <c r="FH4" s="194">
        <f t="shared" si="137"/>
        <v>810</v>
      </c>
      <c r="FI4" s="194">
        <f t="shared" si="137"/>
        <v>130</v>
      </c>
      <c r="FJ4" s="194">
        <f t="shared" si="137"/>
        <v>3360</v>
      </c>
      <c r="FK4" s="194">
        <f t="shared" si="137"/>
        <v>112070</v>
      </c>
      <c r="FL4" s="194">
        <f t="shared" si="137"/>
        <v>25730</v>
      </c>
      <c r="FM4" s="194">
        <f t="shared" si="137"/>
        <v>25110</v>
      </c>
      <c r="FN4" s="194">
        <f t="shared" si="137"/>
        <v>360</v>
      </c>
      <c r="FO4" s="194">
        <f t="shared" si="137"/>
        <v>260</v>
      </c>
      <c r="FP4" s="194">
        <f t="shared" si="137"/>
        <v>0</v>
      </c>
      <c r="FQ4" s="194">
        <f t="shared" si="137"/>
        <v>0</v>
      </c>
      <c r="FR4" s="194">
        <f t="shared" si="137"/>
        <v>260</v>
      </c>
      <c r="FS4" s="194">
        <f t="shared" si="137"/>
        <v>47830</v>
      </c>
      <c r="FT4" s="194">
        <f t="shared" si="137"/>
        <v>30920</v>
      </c>
      <c r="FU4" s="194">
        <f t="shared" si="137"/>
        <v>12270</v>
      </c>
      <c r="FV4" s="194">
        <f t="shared" si="137"/>
        <v>4640</v>
      </c>
      <c r="FW4" s="194">
        <f t="shared" si="137"/>
        <v>1430</v>
      </c>
      <c r="FX4" s="194">
        <f t="shared" si="137"/>
        <v>130</v>
      </c>
      <c r="FY4" s="194">
        <f t="shared" si="137"/>
        <v>3080</v>
      </c>
      <c r="FZ4" s="194">
        <f t="shared" si="137"/>
        <v>38510</v>
      </c>
      <c r="GA4" s="194">
        <f t="shared" si="137"/>
        <v>9390</v>
      </c>
      <c r="GB4" s="194">
        <f t="shared" si="137"/>
        <v>24360</v>
      </c>
      <c r="GC4" s="194">
        <f t="shared" si="137"/>
        <v>4760</v>
      </c>
      <c r="GD4" s="194">
        <f t="shared" si="137"/>
        <v>2240</v>
      </c>
      <c r="GE4" s="194">
        <f t="shared" si="137"/>
        <v>150</v>
      </c>
      <c r="GF4" s="194">
        <f t="shared" si="137"/>
        <v>2370</v>
      </c>
    </row>
    <row r="5" spans="1:194" s="12" customFormat="1" x14ac:dyDescent="0.25">
      <c r="A5" s="65"/>
      <c r="F5" s="284"/>
      <c r="G5" s="63"/>
      <c r="J5" s="275"/>
      <c r="K5" s="63"/>
      <c r="L5" s="18"/>
      <c r="M5" s="275"/>
      <c r="N5" s="63"/>
      <c r="S5" s="285">
        <f>MAX(S9:S350)</f>
        <v>9.8079999999999998</v>
      </c>
      <c r="T5" s="285"/>
      <c r="U5" s="286"/>
      <c r="V5" s="286"/>
      <c r="X5" s="287"/>
      <c r="Y5" s="287"/>
      <c r="Z5" s="288"/>
      <c r="AA5" s="287"/>
      <c r="AB5" s="287"/>
      <c r="AC5" s="287"/>
      <c r="AD5" s="287"/>
      <c r="AE5" s="19"/>
      <c r="AF5" s="19"/>
      <c r="AG5" s="19"/>
      <c r="AH5" s="19"/>
      <c r="AI5" s="19"/>
      <c r="AJ5" s="19"/>
      <c r="AK5" s="19"/>
      <c r="AL5" s="287"/>
      <c r="AM5" s="287"/>
      <c r="AN5" s="287"/>
      <c r="AO5" s="288"/>
      <c r="AP5" s="287"/>
      <c r="AQ5" s="287"/>
      <c r="AR5" s="288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125"/>
      <c r="BO5" s="124"/>
      <c r="BP5" s="126"/>
      <c r="BQ5" s="125"/>
      <c r="BR5" s="124"/>
      <c r="BS5" s="126"/>
      <c r="BT5" s="125"/>
      <c r="BU5" s="124"/>
      <c r="BV5" s="126"/>
      <c r="BW5" s="125"/>
      <c r="BX5" s="124"/>
      <c r="BY5" s="126"/>
      <c r="BZ5" s="125"/>
      <c r="CA5" s="124"/>
      <c r="CB5" s="126"/>
      <c r="CC5" s="45"/>
      <c r="CD5" s="181"/>
      <c r="CE5" s="182"/>
      <c r="CF5" s="183"/>
      <c r="CG5" s="184"/>
      <c r="CH5" s="184"/>
      <c r="CI5" s="184"/>
      <c r="CJ5" s="184"/>
      <c r="CK5" s="185"/>
      <c r="CL5" s="186"/>
      <c r="CM5" s="187"/>
      <c r="CN5" s="187"/>
      <c r="CO5" s="187"/>
      <c r="CP5" s="187"/>
      <c r="CQ5" s="45"/>
      <c r="CR5" s="289"/>
      <c r="CS5" s="289"/>
      <c r="CT5" s="268"/>
      <c r="CU5" s="45"/>
      <c r="CV5" s="268"/>
      <c r="CW5" s="268"/>
      <c r="CX5" s="45"/>
      <c r="DD5" s="45"/>
      <c r="DK5" s="45"/>
      <c r="DL5" s="287"/>
      <c r="DM5" s="287"/>
      <c r="DN5" s="288"/>
      <c r="DO5" s="287"/>
      <c r="DP5" s="287"/>
      <c r="DQ5" s="288"/>
      <c r="DR5" s="287"/>
      <c r="DS5" s="287"/>
      <c r="DT5" s="288"/>
      <c r="DU5" s="45"/>
      <c r="DV5" s="181"/>
      <c r="DW5" s="182"/>
      <c r="DX5" s="183"/>
      <c r="DY5" s="184"/>
      <c r="DZ5" s="184"/>
      <c r="EA5" s="184"/>
      <c r="EB5" s="184"/>
      <c r="EC5" s="185"/>
      <c r="ED5" s="186"/>
      <c r="EE5" s="187"/>
      <c r="EF5" s="187"/>
      <c r="EG5" s="187"/>
      <c r="EH5" s="187"/>
      <c r="EI5" s="184"/>
    </row>
    <row r="6" spans="1:194" hidden="1" x14ac:dyDescent="0.25">
      <c r="A6" s="12"/>
      <c r="B6" s="12"/>
      <c r="C6" s="12"/>
      <c r="D6" s="12"/>
      <c r="E6" s="12"/>
      <c r="F6" s="110"/>
      <c r="G6" s="66">
        <f>$F$3-'Selectie Benchmark Gemeenten'!$D$7*'gemeenten info'!$F$7</f>
        <v>9.3230000000000007E-2</v>
      </c>
      <c r="H6" s="12"/>
      <c r="I6" s="201">
        <f>MAX(I9:I350)</f>
        <v>6712</v>
      </c>
      <c r="J6" s="12"/>
      <c r="K6" s="112">
        <f>$J$3-'Selectie Benchmark Gemeenten'!$D$8*'gemeenten info'!$J$7</f>
        <v>0.11046337817638266</v>
      </c>
      <c r="L6" s="18"/>
      <c r="M6" s="12"/>
      <c r="N6" s="112">
        <f>$M$3-'Selectie Benchmark Gemeenten'!$D$9*'gemeenten info'!$M$7</f>
        <v>7.1198684560003361E-2</v>
      </c>
      <c r="O6" s="12"/>
      <c r="P6" s="12"/>
      <c r="Q6" s="12"/>
      <c r="S6" s="79"/>
      <c r="T6" s="70"/>
      <c r="U6" s="19"/>
      <c r="V6" s="19"/>
      <c r="X6" s="188"/>
      <c r="Y6" s="188"/>
      <c r="Z6" s="12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2"/>
      <c r="AP6" s="188"/>
      <c r="AQ6" s="188"/>
      <c r="AR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R6" s="305"/>
      <c r="CS6" s="305"/>
      <c r="CT6" s="305"/>
      <c r="CV6" s="305"/>
      <c r="CW6" s="120"/>
      <c r="CY6" s="12"/>
      <c r="CZ6" s="12"/>
      <c r="DA6" s="12"/>
      <c r="DB6" s="12"/>
      <c r="DC6" s="12"/>
      <c r="DE6" s="12"/>
      <c r="DF6" s="12"/>
      <c r="DG6" s="12"/>
      <c r="DH6" s="12"/>
      <c r="DI6" s="12"/>
      <c r="DJ6" s="12"/>
      <c r="DL6" s="188"/>
      <c r="DM6" s="188"/>
      <c r="DN6" s="12"/>
      <c r="DO6" s="188"/>
      <c r="DP6" s="188"/>
      <c r="DQ6" s="12"/>
      <c r="DR6" s="188"/>
      <c r="DS6" s="188"/>
      <c r="DT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O6" s="533">
        <v>2021</v>
      </c>
      <c r="EP6" s="533">
        <v>2021</v>
      </c>
      <c r="EQ6" s="533">
        <v>2021</v>
      </c>
      <c r="ER6" s="533">
        <v>2021</v>
      </c>
      <c r="ES6" s="533">
        <v>2021</v>
      </c>
      <c r="ET6" s="533">
        <v>2021</v>
      </c>
      <c r="EU6" s="533">
        <v>2021</v>
      </c>
      <c r="EV6" s="533">
        <v>2021</v>
      </c>
      <c r="EW6" s="533">
        <v>2021</v>
      </c>
      <c r="EX6" s="533">
        <v>2021</v>
      </c>
      <c r="EY6" s="533">
        <v>2021</v>
      </c>
      <c r="EZ6" s="533">
        <v>2021</v>
      </c>
      <c r="FA6" s="533">
        <v>2021</v>
      </c>
      <c r="FB6" s="533">
        <v>2021</v>
      </c>
      <c r="FC6" s="533">
        <v>2021</v>
      </c>
      <c r="FD6" s="533">
        <v>2021</v>
      </c>
      <c r="FE6" s="533">
        <v>2021</v>
      </c>
      <c r="FF6" s="533">
        <v>2021</v>
      </c>
      <c r="FG6" s="533">
        <v>2021</v>
      </c>
      <c r="FH6" s="533">
        <v>2021</v>
      </c>
      <c r="FI6" s="533">
        <v>2021</v>
      </c>
      <c r="FJ6" s="533">
        <v>2021</v>
      </c>
      <c r="FL6" s="533">
        <v>2022</v>
      </c>
      <c r="FM6" s="533">
        <v>2022</v>
      </c>
      <c r="FN6" s="533">
        <v>2022</v>
      </c>
      <c r="FO6" s="533">
        <v>2022</v>
      </c>
      <c r="FP6" s="533">
        <v>2022</v>
      </c>
      <c r="FQ6" s="533">
        <v>2022</v>
      </c>
      <c r="FR6" s="533">
        <v>2022</v>
      </c>
      <c r="FS6" s="533">
        <v>2022</v>
      </c>
      <c r="FT6" s="533">
        <v>2022</v>
      </c>
      <c r="FU6" s="533">
        <v>2022</v>
      </c>
      <c r="FV6" s="533">
        <v>2022</v>
      </c>
      <c r="FW6" s="533">
        <v>2022</v>
      </c>
      <c r="FX6" s="533">
        <v>2022</v>
      </c>
      <c r="FY6" s="533">
        <v>2022</v>
      </c>
      <c r="FZ6" s="533">
        <v>2022</v>
      </c>
      <c r="GA6" s="533">
        <v>2022</v>
      </c>
      <c r="GB6" s="533">
        <v>2022</v>
      </c>
      <c r="GC6" s="533">
        <v>2022</v>
      </c>
      <c r="GD6" s="533">
        <v>2022</v>
      </c>
      <c r="GE6" s="533">
        <v>2022</v>
      </c>
      <c r="GF6" s="533">
        <v>2022</v>
      </c>
    </row>
    <row r="7" spans="1:194" hidden="1" x14ac:dyDescent="0.25">
      <c r="A7" s="12"/>
      <c r="B7" s="12"/>
      <c r="C7" s="12"/>
      <c r="D7" s="12"/>
      <c r="E7" s="12"/>
      <c r="F7" s="66">
        <f>'Selectie Benchmark Gemeenten'!G7-'Selectie Benchmark Gemeenten'!F7</f>
        <v>0.15900000000000003</v>
      </c>
      <c r="G7" s="264">
        <f>$F$3+'Selectie Benchmark Gemeenten'!$D$7*'gemeenten info'!$F$7</f>
        <v>0.10277</v>
      </c>
      <c r="H7" s="12"/>
      <c r="I7" s="201">
        <f>MIN(I9:I350)</f>
        <v>22</v>
      </c>
      <c r="J7" s="63">
        <v>1</v>
      </c>
      <c r="K7" s="112">
        <f>$J$3+'Selectie Benchmark Gemeenten'!$D$8*'gemeenten info'!$J$7</f>
        <v>0.3104633781763827</v>
      </c>
      <c r="L7" s="18"/>
      <c r="M7" s="112">
        <f>'Selectie Benchmark Gemeenten'!G9-'Selectie Benchmark Gemeenten'!F9</f>
        <v>0.66190345705830689</v>
      </c>
      <c r="N7" s="112">
        <f>$M$3+'Selectie Benchmark Gemeenten'!$D$9*'gemeenten info'!$M$7</f>
        <v>0.42862655137148908</v>
      </c>
      <c r="O7" s="18">
        <f>SUM(O9:O350)</f>
        <v>21</v>
      </c>
      <c r="P7" s="18">
        <f>SUM(P9:P350)</f>
        <v>9</v>
      </c>
      <c r="Q7" s="18">
        <f>SUM(Q9:Q350)</f>
        <v>8</v>
      </c>
      <c r="S7" s="80"/>
      <c r="T7" s="71"/>
      <c r="U7" s="37"/>
      <c r="V7" s="37"/>
      <c r="X7" s="352" t="s">
        <v>638</v>
      </c>
      <c r="Y7" s="202"/>
      <c r="Z7" s="10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10"/>
      <c r="AP7" s="202"/>
      <c r="AQ7" s="202"/>
      <c r="AR7" s="10"/>
      <c r="AT7" s="203"/>
      <c r="AU7" s="204" t="s">
        <v>592</v>
      </c>
      <c r="AV7" s="204"/>
      <c r="AW7" s="205"/>
      <c r="AX7" s="204" t="s">
        <v>593</v>
      </c>
      <c r="AY7" s="204"/>
      <c r="AZ7" s="205"/>
      <c r="BA7" s="205"/>
      <c r="BB7" s="204" t="s">
        <v>594</v>
      </c>
      <c r="BC7" s="204"/>
      <c r="BD7" s="205"/>
      <c r="BE7" s="205"/>
      <c r="BF7" s="204" t="s">
        <v>595</v>
      </c>
      <c r="BG7" s="204"/>
      <c r="BH7" s="205"/>
      <c r="BI7" s="205"/>
      <c r="BJ7" s="340" t="s">
        <v>596</v>
      </c>
      <c r="BK7" s="204"/>
      <c r="BL7" s="205"/>
      <c r="BM7" s="205"/>
      <c r="BN7" s="204" t="s">
        <v>592</v>
      </c>
      <c r="BO7" s="204"/>
      <c r="BP7" s="205"/>
      <c r="BQ7" s="204" t="s">
        <v>593</v>
      </c>
      <c r="BR7" s="205"/>
      <c r="BS7" s="205"/>
      <c r="BT7" s="204" t="s">
        <v>594</v>
      </c>
      <c r="BU7" s="205"/>
      <c r="BV7" s="205"/>
      <c r="BW7" s="204" t="s">
        <v>595</v>
      </c>
      <c r="BX7" s="205"/>
      <c r="BY7" s="205"/>
      <c r="BZ7" s="340" t="s">
        <v>596</v>
      </c>
      <c r="CA7" s="205"/>
      <c r="CB7" s="205"/>
      <c r="CD7" s="345">
        <v>2022</v>
      </c>
      <c r="CE7" s="12"/>
      <c r="CF7" s="12"/>
      <c r="CG7" s="345">
        <v>2022</v>
      </c>
      <c r="CH7" s="12"/>
      <c r="CI7" s="12"/>
      <c r="CJ7" s="12"/>
      <c r="CK7" s="12"/>
      <c r="CL7" s="12"/>
      <c r="CM7" s="12"/>
      <c r="CN7" s="12"/>
      <c r="CO7" s="12"/>
      <c r="CP7" s="12"/>
      <c r="CR7" s="305"/>
      <c r="CS7" s="305"/>
      <c r="CT7" s="305"/>
      <c r="CV7" s="305"/>
      <c r="CW7" s="120"/>
      <c r="CY7" s="12"/>
      <c r="CZ7" s="12"/>
      <c r="DA7" s="12"/>
      <c r="DB7" s="12"/>
      <c r="DC7" s="12"/>
      <c r="DE7" s="12"/>
      <c r="DF7" s="12"/>
      <c r="DG7" s="12"/>
      <c r="DH7" s="12"/>
      <c r="DI7" s="12"/>
      <c r="DJ7" s="12"/>
      <c r="DL7" s="202"/>
      <c r="DM7" s="202"/>
      <c r="DN7" s="10"/>
      <c r="DO7" s="202"/>
      <c r="DP7" s="202"/>
      <c r="DQ7" s="10"/>
      <c r="DR7" s="202"/>
      <c r="DS7" s="202"/>
      <c r="DT7" s="10"/>
      <c r="DV7" s="345">
        <v>2021</v>
      </c>
      <c r="DW7" s="12"/>
      <c r="DX7" s="12"/>
      <c r="DY7" s="345">
        <v>2021</v>
      </c>
      <c r="DZ7" s="12"/>
      <c r="EA7" s="12"/>
      <c r="EB7" s="12"/>
      <c r="EC7" s="12"/>
      <c r="ED7" s="12"/>
      <c r="EE7" s="12"/>
      <c r="EF7" s="12"/>
      <c r="EG7" s="12"/>
      <c r="EH7" s="12"/>
      <c r="EI7" s="345">
        <v>2020</v>
      </c>
      <c r="EJ7" s="345"/>
      <c r="EK7" s="345" t="s">
        <v>639</v>
      </c>
      <c r="EN7" s="345"/>
      <c r="EO7" s="533">
        <v>2021</v>
      </c>
      <c r="EP7" s="536" t="s">
        <v>601</v>
      </c>
      <c r="EQ7" s="534"/>
      <c r="ER7" s="535"/>
      <c r="ES7" s="535"/>
      <c r="ET7" s="535"/>
      <c r="EU7" s="535"/>
      <c r="EV7" s="535"/>
      <c r="EW7" s="537" t="s">
        <v>602</v>
      </c>
      <c r="EX7" s="538"/>
      <c r="EY7" s="538"/>
      <c r="EZ7" s="538"/>
      <c r="FA7" s="538"/>
      <c r="FB7" s="538"/>
      <c r="FC7" s="538"/>
      <c r="FD7" s="539" t="s">
        <v>602</v>
      </c>
      <c r="FE7" s="540"/>
      <c r="FF7" s="540"/>
      <c r="FG7" s="540"/>
      <c r="FH7" s="540"/>
      <c r="FI7" s="540"/>
      <c r="FJ7" s="540"/>
      <c r="FK7" s="533">
        <v>2022</v>
      </c>
      <c r="FL7" s="536" t="s">
        <v>601</v>
      </c>
      <c r="FM7" s="534"/>
      <c r="FN7" s="535"/>
      <c r="FO7" s="535"/>
      <c r="FP7" s="535"/>
      <c r="FQ7" s="535"/>
      <c r="FR7" s="535"/>
      <c r="FS7" s="537" t="s">
        <v>602</v>
      </c>
      <c r="FT7" s="538"/>
      <c r="FU7" s="538"/>
      <c r="FV7" s="538"/>
      <c r="FW7" s="538"/>
      <c r="FX7" s="538"/>
      <c r="FY7" s="538"/>
      <c r="FZ7" s="539" t="s">
        <v>603</v>
      </c>
      <c r="GA7" s="540"/>
      <c r="GB7" s="540"/>
      <c r="GC7" s="540"/>
      <c r="GD7" s="540"/>
      <c r="GE7" s="540"/>
      <c r="GF7" s="540"/>
    </row>
    <row r="8" spans="1:194" s="4" customFormat="1" ht="15.6" hidden="1" x14ac:dyDescent="0.3">
      <c r="A8" s="4" t="s">
        <v>611</v>
      </c>
      <c r="B8" s="4" t="s">
        <v>612</v>
      </c>
      <c r="C8" s="4" t="s">
        <v>613</v>
      </c>
      <c r="D8" s="4" t="s">
        <v>614</v>
      </c>
      <c r="E8" s="4" t="s">
        <v>615</v>
      </c>
      <c r="F8" s="163" t="s">
        <v>42</v>
      </c>
      <c r="G8" s="20" t="s">
        <v>605</v>
      </c>
      <c r="H8" s="4" t="s">
        <v>616</v>
      </c>
      <c r="I8" s="4" t="s">
        <v>617</v>
      </c>
      <c r="J8" s="14" t="s">
        <v>43</v>
      </c>
      <c r="K8" s="20" t="s">
        <v>605</v>
      </c>
      <c r="L8" s="22" t="s">
        <v>618</v>
      </c>
      <c r="M8" s="164" t="s">
        <v>44</v>
      </c>
      <c r="N8" s="20" t="s">
        <v>605</v>
      </c>
      <c r="O8" s="24" t="s">
        <v>607</v>
      </c>
      <c r="P8" s="24" t="s">
        <v>608</v>
      </c>
      <c r="Q8" s="24" t="s">
        <v>138</v>
      </c>
      <c r="R8" s="68" t="str">
        <f>R2</f>
        <v>I</v>
      </c>
      <c r="S8" s="83" t="s">
        <v>497</v>
      </c>
      <c r="T8" s="72" t="s">
        <v>498</v>
      </c>
      <c r="U8" s="75" t="s">
        <v>499</v>
      </c>
      <c r="V8" s="75" t="s">
        <v>500</v>
      </c>
      <c r="W8" s="45" t="str">
        <f>W2</f>
        <v>II</v>
      </c>
      <c r="X8" s="165" t="s">
        <v>619</v>
      </c>
      <c r="Y8" s="165" t="s">
        <v>620</v>
      </c>
      <c r="Z8" s="166" t="s">
        <v>621</v>
      </c>
      <c r="AA8" s="165" t="s">
        <v>505</v>
      </c>
      <c r="AB8" s="165" t="s">
        <v>506</v>
      </c>
      <c r="AC8" s="365" t="s">
        <v>507</v>
      </c>
      <c r="AD8" s="365" t="s">
        <v>508</v>
      </c>
      <c r="AE8" s="365" t="s">
        <v>509</v>
      </c>
      <c r="AF8" s="365" t="s">
        <v>510</v>
      </c>
      <c r="AG8" s="365" t="s">
        <v>511</v>
      </c>
      <c r="AH8" s="365" t="s">
        <v>512</v>
      </c>
      <c r="AI8" s="365" t="s">
        <v>513</v>
      </c>
      <c r="AJ8" s="365" t="s">
        <v>514</v>
      </c>
      <c r="AK8" s="365" t="s">
        <v>515</v>
      </c>
      <c r="AL8" s="165" t="s">
        <v>516</v>
      </c>
      <c r="AM8" s="165" t="s">
        <v>517</v>
      </c>
      <c r="AN8" s="165" t="s">
        <v>518</v>
      </c>
      <c r="AO8" s="166" t="s">
        <v>519</v>
      </c>
      <c r="AP8" s="165" t="s">
        <v>520</v>
      </c>
      <c r="AQ8" s="165" t="s">
        <v>521</v>
      </c>
      <c r="AR8" s="166" t="s">
        <v>522</v>
      </c>
      <c r="AS8" s="68" t="str">
        <f>AS2</f>
        <v>III</v>
      </c>
      <c r="AT8" s="168" t="s">
        <v>524</v>
      </c>
      <c r="AU8" s="168" t="s">
        <v>525</v>
      </c>
      <c r="AV8" s="168" t="s">
        <v>526</v>
      </c>
      <c r="AW8" s="168" t="s">
        <v>527</v>
      </c>
      <c r="AX8" s="168" t="s">
        <v>524</v>
      </c>
      <c r="AY8" s="168" t="s">
        <v>525</v>
      </c>
      <c r="AZ8" s="168" t="s">
        <v>526</v>
      </c>
      <c r="BA8" s="168" t="s">
        <v>527</v>
      </c>
      <c r="BB8" s="168" t="s">
        <v>524</v>
      </c>
      <c r="BC8" s="168" t="s">
        <v>525</v>
      </c>
      <c r="BD8" s="168" t="s">
        <v>526</v>
      </c>
      <c r="BE8" s="168" t="s">
        <v>527</v>
      </c>
      <c r="BF8" s="168" t="s">
        <v>524</v>
      </c>
      <c r="BG8" s="168" t="s">
        <v>525</v>
      </c>
      <c r="BH8" s="168" t="s">
        <v>526</v>
      </c>
      <c r="BI8" s="168" t="s">
        <v>527</v>
      </c>
      <c r="BJ8" s="168" t="s">
        <v>524</v>
      </c>
      <c r="BK8" s="168" t="s">
        <v>525</v>
      </c>
      <c r="BL8" s="168" t="s">
        <v>526</v>
      </c>
      <c r="BM8" s="168" t="s">
        <v>527</v>
      </c>
      <c r="BN8" s="168" t="s">
        <v>525</v>
      </c>
      <c r="BO8" s="168" t="s">
        <v>526</v>
      </c>
      <c r="BP8" s="168" t="s">
        <v>527</v>
      </c>
      <c r="BQ8" s="168" t="s">
        <v>525</v>
      </c>
      <c r="BR8" s="168" t="s">
        <v>526</v>
      </c>
      <c r="BS8" s="168" t="s">
        <v>527</v>
      </c>
      <c r="BT8" s="168" t="s">
        <v>525</v>
      </c>
      <c r="BU8" s="168" t="s">
        <v>526</v>
      </c>
      <c r="BV8" s="168" t="s">
        <v>527</v>
      </c>
      <c r="BW8" s="168" t="s">
        <v>525</v>
      </c>
      <c r="BX8" s="168" t="s">
        <v>526</v>
      </c>
      <c r="BY8" s="168" t="s">
        <v>527</v>
      </c>
      <c r="BZ8" s="168" t="s">
        <v>525</v>
      </c>
      <c r="CA8" s="168" t="s">
        <v>526</v>
      </c>
      <c r="CB8" s="168" t="s">
        <v>527</v>
      </c>
      <c r="CC8" s="45" t="str">
        <f>CC2</f>
        <v>IV</v>
      </c>
      <c r="CD8" s="169" t="s">
        <v>32</v>
      </c>
      <c r="CE8" s="169" t="s">
        <v>535</v>
      </c>
      <c r="CF8" s="169" t="s">
        <v>536</v>
      </c>
      <c r="CG8" s="169" t="s">
        <v>622</v>
      </c>
      <c r="CH8" s="169" t="s">
        <v>538</v>
      </c>
      <c r="CI8" s="169" t="s">
        <v>632</v>
      </c>
      <c r="CJ8" s="169" t="s">
        <v>540</v>
      </c>
      <c r="CK8" s="170" t="s">
        <v>529</v>
      </c>
      <c r="CL8" s="171" t="s">
        <v>582</v>
      </c>
      <c r="CM8" s="172" t="s">
        <v>583</v>
      </c>
      <c r="CN8" s="173" t="s">
        <v>584</v>
      </c>
      <c r="CO8" s="173" t="s">
        <v>585</v>
      </c>
      <c r="CP8" s="541" t="s">
        <v>586</v>
      </c>
      <c r="CQ8" s="45" t="s">
        <v>541</v>
      </c>
      <c r="CR8" s="240" t="s">
        <v>542</v>
      </c>
      <c r="CS8" s="240" t="s">
        <v>543</v>
      </c>
      <c r="CT8" s="240" t="s">
        <v>544</v>
      </c>
      <c r="CU8" s="45" t="str">
        <f>CU2</f>
        <v>VI</v>
      </c>
      <c r="CV8" s="269" t="s">
        <v>626</v>
      </c>
      <c r="CW8" s="267" t="s">
        <v>627</v>
      </c>
      <c r="CX8" s="45" t="str">
        <f>CX2</f>
        <v>VII</v>
      </c>
      <c r="CY8" s="281" t="s">
        <v>546</v>
      </c>
      <c r="CZ8" s="281" t="s">
        <v>547</v>
      </c>
      <c r="DA8" s="281" t="s">
        <v>548</v>
      </c>
      <c r="DB8" s="281" t="s">
        <v>549</v>
      </c>
      <c r="DC8" s="281" t="s">
        <v>550</v>
      </c>
      <c r="DD8" s="45" t="str">
        <f>DD2</f>
        <v>VIII</v>
      </c>
      <c r="DE8" s="331" t="s">
        <v>628</v>
      </c>
      <c r="DF8" s="331" t="s">
        <v>629</v>
      </c>
      <c r="DG8" s="331" t="s">
        <v>630</v>
      </c>
      <c r="DH8" s="331" t="s">
        <v>631</v>
      </c>
      <c r="DI8" s="327" t="s">
        <v>552</v>
      </c>
      <c r="DJ8" s="327" t="s">
        <v>553</v>
      </c>
      <c r="DK8" s="45" t="str">
        <f>DK2</f>
        <v>IX</v>
      </c>
      <c r="DL8" s="165" t="s">
        <v>555</v>
      </c>
      <c r="DM8" s="165" t="s">
        <v>556</v>
      </c>
      <c r="DN8" s="166" t="s">
        <v>546</v>
      </c>
      <c r="DO8" s="165" t="s">
        <v>505</v>
      </c>
      <c r="DP8" s="165" t="s">
        <v>506</v>
      </c>
      <c r="DQ8" s="166" t="s">
        <v>519</v>
      </c>
      <c r="DR8" s="165" t="s">
        <v>520</v>
      </c>
      <c r="DS8" s="165" t="s">
        <v>521</v>
      </c>
      <c r="DT8" s="166" t="s">
        <v>522</v>
      </c>
      <c r="DU8" s="45" t="str">
        <f>DU2</f>
        <v>IX</v>
      </c>
      <c r="DV8" s="169" t="s">
        <v>32</v>
      </c>
      <c r="DW8" s="169" t="s">
        <v>535</v>
      </c>
      <c r="DX8" s="169" t="s">
        <v>536</v>
      </c>
      <c r="DY8" s="169" t="s">
        <v>622</v>
      </c>
      <c r="DZ8" s="169" t="s">
        <v>538</v>
      </c>
      <c r="EA8" s="169" t="s">
        <v>632</v>
      </c>
      <c r="EB8" s="169" t="s">
        <v>540</v>
      </c>
      <c r="EC8" s="170" t="s">
        <v>529</v>
      </c>
      <c r="ED8" s="171" t="s">
        <v>582</v>
      </c>
      <c r="EE8" s="172" t="s">
        <v>583</v>
      </c>
      <c r="EF8" s="173" t="s">
        <v>584</v>
      </c>
      <c r="EG8" s="173" t="s">
        <v>585</v>
      </c>
      <c r="EH8" s="541" t="s">
        <v>586</v>
      </c>
      <c r="EI8" s="169" t="s">
        <v>622</v>
      </c>
      <c r="EJ8" s="510" t="s">
        <v>633</v>
      </c>
      <c r="EK8" s="4" t="s">
        <v>634</v>
      </c>
      <c r="EL8" s="4" t="s">
        <v>635</v>
      </c>
      <c r="EM8" s="4" t="s">
        <v>636</v>
      </c>
      <c r="EN8" s="510" t="s">
        <v>637</v>
      </c>
      <c r="EO8" s="169" t="s">
        <v>32</v>
      </c>
      <c r="EP8" s="169" t="s">
        <v>32</v>
      </c>
      <c r="EQ8" s="170" t="s">
        <v>529</v>
      </c>
      <c r="ER8" s="171" t="s">
        <v>582</v>
      </c>
      <c r="ES8" s="172" t="s">
        <v>583</v>
      </c>
      <c r="ET8" s="173" t="s">
        <v>584</v>
      </c>
      <c r="EU8" s="173" t="s">
        <v>585</v>
      </c>
      <c r="EV8" s="541" t="s">
        <v>586</v>
      </c>
      <c r="EW8" s="169" t="s">
        <v>32</v>
      </c>
      <c r="EX8" s="170" t="s">
        <v>529</v>
      </c>
      <c r="EY8" s="171" t="s">
        <v>582</v>
      </c>
      <c r="EZ8" s="172" t="s">
        <v>583</v>
      </c>
      <c r="FA8" s="173" t="s">
        <v>584</v>
      </c>
      <c r="FB8" s="173" t="s">
        <v>585</v>
      </c>
      <c r="FC8" s="541" t="s">
        <v>586</v>
      </c>
      <c r="FD8" s="169" t="s">
        <v>32</v>
      </c>
      <c r="FE8" s="170" t="s">
        <v>529</v>
      </c>
      <c r="FF8" s="171" t="s">
        <v>582</v>
      </c>
      <c r="FG8" s="172" t="s">
        <v>583</v>
      </c>
      <c r="FH8" s="173" t="s">
        <v>584</v>
      </c>
      <c r="FI8" s="173" t="s">
        <v>585</v>
      </c>
      <c r="FJ8" s="541" t="s">
        <v>586</v>
      </c>
      <c r="FK8" s="169" t="s">
        <v>32</v>
      </c>
      <c r="FL8" s="169" t="s">
        <v>32</v>
      </c>
      <c r="FM8" s="170" t="s">
        <v>529</v>
      </c>
      <c r="FN8" s="171" t="s">
        <v>582</v>
      </c>
      <c r="FO8" s="172" t="s">
        <v>583</v>
      </c>
      <c r="FP8" s="173" t="s">
        <v>584</v>
      </c>
      <c r="FQ8" s="173" t="s">
        <v>585</v>
      </c>
      <c r="FR8" s="541" t="s">
        <v>586</v>
      </c>
      <c r="FS8" s="169" t="s">
        <v>32</v>
      </c>
      <c r="FT8" s="170" t="s">
        <v>529</v>
      </c>
      <c r="FU8" s="171" t="s">
        <v>582</v>
      </c>
      <c r="FV8" s="172" t="s">
        <v>583</v>
      </c>
      <c r="FW8" s="173" t="s">
        <v>584</v>
      </c>
      <c r="FX8" s="173" t="s">
        <v>585</v>
      </c>
      <c r="FY8" s="541" t="s">
        <v>586</v>
      </c>
      <c r="FZ8" s="169" t="s">
        <v>32</v>
      </c>
      <c r="GA8" s="170" t="s">
        <v>529</v>
      </c>
      <c r="GB8" s="171" t="s">
        <v>582</v>
      </c>
      <c r="GC8" s="172" t="s">
        <v>583</v>
      </c>
      <c r="GD8" s="173" t="s">
        <v>584</v>
      </c>
      <c r="GE8" s="173" t="s">
        <v>585</v>
      </c>
      <c r="GF8" s="541" t="s">
        <v>586</v>
      </c>
      <c r="GG8" s="1"/>
      <c r="GH8" s="1"/>
      <c r="GI8" s="1"/>
      <c r="GJ8" s="1"/>
      <c r="GK8" s="1"/>
      <c r="GL8" s="1"/>
    </row>
    <row r="9" spans="1:194" hidden="1" x14ac:dyDescent="0.25">
      <c r="A9" s="622" t="s">
        <v>156</v>
      </c>
      <c r="B9" s="622" t="s">
        <v>73</v>
      </c>
      <c r="C9" s="622" t="s">
        <v>74</v>
      </c>
      <c r="D9" s="1">
        <v>0.7</v>
      </c>
      <c r="E9" s="206">
        <v>11100</v>
      </c>
      <c r="F9" s="207">
        <v>6.7000000000000004E-2</v>
      </c>
      <c r="G9" s="208">
        <f>IF(AND(F9&gt;=$F$3-'Selectie Benchmark Gemeenten'!$D$7*'gemeenten info'!$F$7,F9&lt;=$F$3+'Selectie Benchmark Gemeenten'!$D$7*'gemeenten info'!$F$7),1,0)</f>
        <v>0</v>
      </c>
      <c r="H9" s="206">
        <v>25579</v>
      </c>
      <c r="I9" s="206">
        <v>93</v>
      </c>
      <c r="J9" s="209">
        <f>(I9-$I$7)/($I$6-$I$7)</f>
        <v>1.0612855007473842E-2</v>
      </c>
      <c r="K9" s="208">
        <f>IF(AND(J9&gt;=$J$3-'Selectie Benchmark Gemeenten'!$D$8*'gemeenten info'!$J$7,J9&lt;=$J$3+'Selectie Benchmark Gemeenten'!$D$8*'gemeenten info'!$J$7),1,0)</f>
        <v>0</v>
      </c>
      <c r="L9" s="23">
        <v>0</v>
      </c>
      <c r="M9" s="210">
        <v>0.13089622641509435</v>
      </c>
      <c r="N9" s="208">
        <f>IF(AND(M9&gt;=$M$3-'Selectie Benchmark Gemeenten'!$D$9*'gemeenten info'!$M$7,M9&lt;=$M$3+'Selectie Benchmark Gemeenten'!$D$9*'gemeenten info'!$M$7),1,0)</f>
        <v>1</v>
      </c>
      <c r="O9" s="29">
        <f>IF(A9=$A$3,0,IF(G9=1,1,0))</f>
        <v>0</v>
      </c>
      <c r="P9" s="29">
        <f>IF(AND(O9=1,K9=1),1,0)</f>
        <v>0</v>
      </c>
      <c r="Q9" s="29">
        <f>IF(AND(P9=1,N9=1),1,0)</f>
        <v>0</v>
      </c>
      <c r="S9" s="78">
        <v>7.7539999999999996</v>
      </c>
      <c r="T9" s="78">
        <v>-14.061999999999999</v>
      </c>
      <c r="U9" s="211">
        <v>0.51400000000000001</v>
      </c>
      <c r="V9" s="211">
        <v>6.8000000000000005E-2</v>
      </c>
      <c r="X9" s="212">
        <v>1883</v>
      </c>
      <c r="Y9" s="212">
        <v>35</v>
      </c>
      <c r="Z9" s="341">
        <f>Y9/$X9</f>
        <v>1.858736059479554E-2</v>
      </c>
      <c r="AA9" s="212">
        <v>608</v>
      </c>
      <c r="AB9" s="212">
        <v>28</v>
      </c>
      <c r="AC9" s="212">
        <v>11</v>
      </c>
      <c r="AD9" s="212">
        <v>89</v>
      </c>
      <c r="AE9" s="212">
        <v>5</v>
      </c>
      <c r="AF9" s="372">
        <f>IFERROR(AE9/AC9,"")</f>
        <v>0.45454545454545453</v>
      </c>
      <c r="AG9" s="212">
        <v>7</v>
      </c>
      <c r="AH9" s="372">
        <f>IFERROR(AG9/AD9,"")</f>
        <v>7.8651685393258425E-2</v>
      </c>
      <c r="AI9" s="212">
        <f>AA9-AC9-AD9</f>
        <v>508</v>
      </c>
      <c r="AJ9" s="212">
        <f>(AB9-AE9-AG9)</f>
        <v>16</v>
      </c>
      <c r="AK9" s="372">
        <f>IFERROR(AJ9/AI9,"")</f>
        <v>3.1496062992125984E-2</v>
      </c>
      <c r="AL9" s="341">
        <f>AE9/X9</f>
        <v>2.6553372278279343E-3</v>
      </c>
      <c r="AM9" s="341">
        <f>AG9/X9</f>
        <v>3.7174721189591076E-3</v>
      </c>
      <c r="AN9" s="341">
        <f>(AB9-AE9-AG9)/X9</f>
        <v>8.4970791290493886E-3</v>
      </c>
      <c r="AO9" s="341">
        <f>AB9/$X9</f>
        <v>1.4869888475836431E-2</v>
      </c>
      <c r="AP9" s="214">
        <v>1275</v>
      </c>
      <c r="AQ9" s="214">
        <v>7</v>
      </c>
      <c r="AR9" s="341">
        <f>AQ9/$X9</f>
        <v>3.7174721189591076E-3</v>
      </c>
      <c r="AT9" s="1">
        <v>20</v>
      </c>
      <c r="AU9" s="1">
        <v>8</v>
      </c>
      <c r="AV9" s="1">
        <v>6</v>
      </c>
      <c r="AW9" s="1">
        <v>6</v>
      </c>
      <c r="AX9" s="1">
        <v>25</v>
      </c>
      <c r="AY9" s="1">
        <v>9</v>
      </c>
      <c r="AZ9" s="1">
        <v>6</v>
      </c>
      <c r="BA9" s="1">
        <v>10</v>
      </c>
      <c r="BB9" s="1">
        <v>15</v>
      </c>
      <c r="BC9" s="1">
        <v>0</v>
      </c>
      <c r="BD9" s="1">
        <v>0</v>
      </c>
      <c r="BE9" s="1">
        <v>15</v>
      </c>
      <c r="BF9" s="1">
        <v>31</v>
      </c>
      <c r="BG9" s="1">
        <v>12</v>
      </c>
      <c r="BH9" s="1">
        <v>9</v>
      </c>
      <c r="BI9" s="1">
        <v>10</v>
      </c>
      <c r="BJ9" s="1">
        <v>32</v>
      </c>
      <c r="BK9" s="1">
        <v>10</v>
      </c>
      <c r="BL9" s="1">
        <v>7</v>
      </c>
      <c r="BM9" s="1">
        <v>15</v>
      </c>
      <c r="BN9" s="125">
        <v>0.4</v>
      </c>
      <c r="BO9" s="124">
        <v>0.3</v>
      </c>
      <c r="BP9" s="126">
        <v>0.3</v>
      </c>
      <c r="BQ9" s="125">
        <v>0.36</v>
      </c>
      <c r="BR9" s="124">
        <v>0.24</v>
      </c>
      <c r="BS9" s="126">
        <v>0.4</v>
      </c>
      <c r="BT9" s="125">
        <v>0</v>
      </c>
      <c r="BU9" s="124">
        <v>0</v>
      </c>
      <c r="BV9" s="126">
        <v>1</v>
      </c>
      <c r="BW9" s="125">
        <v>0.38709677419354838</v>
      </c>
      <c r="BX9" s="124">
        <v>0.29032258064516131</v>
      </c>
      <c r="BY9" s="126">
        <v>0.32258064516129031</v>
      </c>
      <c r="BZ9" s="125">
        <f>IFERROR(BK9/$BJ9,0)</f>
        <v>0.3125</v>
      </c>
      <c r="CA9" s="124">
        <f t="shared" ref="CA9:CB9" si="138">IFERROR(BL9/$BJ9,0)</f>
        <v>0.21875</v>
      </c>
      <c r="CB9" s="126">
        <f t="shared" si="138"/>
        <v>0.46875</v>
      </c>
      <c r="CD9" s="215">
        <f>FK9</f>
        <v>2930</v>
      </c>
      <c r="CE9" s="216">
        <f>CK9/$CD9</f>
        <v>0.63822525597269619</v>
      </c>
      <c r="CF9" s="216">
        <f t="shared" ref="CF9:CJ9" si="139">CL9/$CD9</f>
        <v>0.29351535836177473</v>
      </c>
      <c r="CG9" s="216">
        <f t="shared" si="139"/>
        <v>6.8259385665529013E-2</v>
      </c>
      <c r="CH9" s="216">
        <f t="shared" si="139"/>
        <v>3.4129692832764506E-2</v>
      </c>
      <c r="CI9" s="216">
        <f t="shared" si="139"/>
        <v>3.4129692832764505E-3</v>
      </c>
      <c r="CJ9" s="216">
        <f t="shared" si="139"/>
        <v>3.0716723549488054E-2</v>
      </c>
      <c r="CK9" s="217">
        <f>FM9+FT9+GA9</f>
        <v>1870</v>
      </c>
      <c r="CL9" s="218">
        <f t="shared" ref="CL9:CP9" si="140">FN9+FU9+GB9</f>
        <v>860</v>
      </c>
      <c r="CM9" s="219">
        <f t="shared" si="140"/>
        <v>200</v>
      </c>
      <c r="CN9" s="219">
        <f t="shared" si="140"/>
        <v>100</v>
      </c>
      <c r="CO9" s="219">
        <f t="shared" si="140"/>
        <v>10</v>
      </c>
      <c r="CP9" s="219">
        <f t="shared" si="140"/>
        <v>90</v>
      </c>
      <c r="CR9" s="243">
        <v>798.04</v>
      </c>
      <c r="CS9" s="243">
        <v>1906</v>
      </c>
      <c r="CT9" s="247">
        <f>CR9/CS9</f>
        <v>0.41869884575026228</v>
      </c>
      <c r="CV9" s="247">
        <f t="shared" ref="CV9:CV72" si="141">Z9/CT9</f>
        <v>4.4393149834194151E-2</v>
      </c>
      <c r="CW9" s="211">
        <f t="shared" ref="CW9:CW72" si="142">Z9/F9</f>
        <v>0.27742329245963493</v>
      </c>
      <c r="CY9" s="300">
        <v>1.6546018614270942E-2</v>
      </c>
      <c r="CZ9" s="300">
        <v>1.5672396359959553E-2</v>
      </c>
      <c r="DA9" s="300">
        <v>7.3277967757694185E-3</v>
      </c>
      <c r="DB9" s="300">
        <v>1.172607879924953E-2</v>
      </c>
      <c r="DC9" s="300">
        <v>9.1869545245751028E-3</v>
      </c>
      <c r="DE9" s="332">
        <v>43</v>
      </c>
      <c r="DF9" s="332">
        <v>6</v>
      </c>
      <c r="DG9" s="332">
        <v>33</v>
      </c>
      <c r="DH9" s="332">
        <v>1</v>
      </c>
      <c r="DL9" s="212">
        <v>1934</v>
      </c>
      <c r="DM9" s="212">
        <v>32</v>
      </c>
      <c r="DN9" s="213">
        <v>1.6546018614270942E-2</v>
      </c>
      <c r="DO9" s="212">
        <v>664</v>
      </c>
      <c r="DP9" s="212">
        <v>27</v>
      </c>
      <c r="DQ9" s="213">
        <v>1.3960703205791106E-2</v>
      </c>
      <c r="DR9" s="214">
        <v>1270</v>
      </c>
      <c r="DS9" s="214">
        <v>5</v>
      </c>
      <c r="DT9" s="213">
        <v>2.5853154084798345E-3</v>
      </c>
      <c r="DV9" s="215">
        <f>EC9+ED9+EE9</f>
        <v>2940</v>
      </c>
      <c r="DW9" s="216">
        <v>0.66666666666666663</v>
      </c>
      <c r="DX9" s="216">
        <v>0.26666666666666666</v>
      </c>
      <c r="DY9" s="216">
        <v>6.6666666666666666E-2</v>
      </c>
      <c r="DZ9" s="216">
        <v>3.3333333333333333E-2</v>
      </c>
      <c r="EA9" s="216">
        <v>0</v>
      </c>
      <c r="EB9" s="216">
        <v>3.3333333333333333E-2</v>
      </c>
      <c r="EC9" s="217">
        <f>EQ9+EX9+FE9</f>
        <v>1950</v>
      </c>
      <c r="ED9" s="218">
        <f t="shared" ref="ED9:EE9" si="143">ER9+EY9+FF9</f>
        <v>810</v>
      </c>
      <c r="EE9" s="219">
        <f t="shared" si="143"/>
        <v>180</v>
      </c>
      <c r="EF9" s="219">
        <f t="shared" ref="EF9" si="144">ET9+FA9+FH9</f>
        <v>110</v>
      </c>
      <c r="EG9" s="219">
        <f t="shared" ref="EG9" si="145">EU9+FB9+FI9</f>
        <v>0</v>
      </c>
      <c r="EH9" s="219">
        <f t="shared" ref="EH9" si="146">EV9+FC9+FJ9</f>
        <v>70</v>
      </c>
      <c r="EI9" s="216">
        <v>6.6666666666666666E-2</v>
      </c>
      <c r="EJ9" s="511">
        <v>1.9625E-2</v>
      </c>
      <c r="EK9" s="3">
        <v>0.23899999999999999</v>
      </c>
      <c r="EL9" s="3">
        <v>0.44900000000000001</v>
      </c>
      <c r="EM9" s="496">
        <f>1-EK9-EL9</f>
        <v>0.312</v>
      </c>
      <c r="EN9" s="528">
        <v>6.2370200000000001E-2</v>
      </c>
      <c r="EO9" s="545">
        <f>EP9+EW9+FD9</f>
        <v>2940</v>
      </c>
      <c r="EP9" s="314">
        <f>EQ9+ER9+ES9</f>
        <v>880</v>
      </c>
      <c r="EQ9" s="542">
        <v>860</v>
      </c>
      <c r="ER9" s="543">
        <v>10</v>
      </c>
      <c r="ES9" s="544">
        <v>10</v>
      </c>
      <c r="ET9" s="242">
        <v>0</v>
      </c>
      <c r="EU9" s="242">
        <v>0</v>
      </c>
      <c r="EV9" s="314">
        <f>ES9-ET9-EU9</f>
        <v>10</v>
      </c>
      <c r="EW9" s="314">
        <f>EX9+EY9+EZ9</f>
        <v>1320</v>
      </c>
      <c r="EX9" s="542">
        <v>920</v>
      </c>
      <c r="EY9" s="543">
        <v>300</v>
      </c>
      <c r="EZ9" s="544">
        <v>100</v>
      </c>
      <c r="FA9" s="242">
        <v>60</v>
      </c>
      <c r="FB9" s="242">
        <v>0</v>
      </c>
      <c r="FC9" s="314">
        <f>EZ9-FA9-FB9</f>
        <v>40</v>
      </c>
      <c r="FD9" s="314">
        <f>FE9+FF9+FG9</f>
        <v>740</v>
      </c>
      <c r="FE9" s="542">
        <v>170</v>
      </c>
      <c r="FF9" s="543">
        <v>500</v>
      </c>
      <c r="FG9" s="544">
        <v>70</v>
      </c>
      <c r="FH9" s="242">
        <v>50</v>
      </c>
      <c r="FI9" s="242">
        <f>VLOOKUP($A9,'[3]Tabel 3'!$E$3350:$K$3691,7,FALSE)</f>
        <v>0</v>
      </c>
      <c r="FJ9" s="314">
        <f>FG9-FH9-FI9</f>
        <v>20</v>
      </c>
      <c r="FK9" s="545">
        <f>FL9+FS9+FZ9</f>
        <v>2930</v>
      </c>
      <c r="FL9" s="314">
        <f>FM9+FN9+FO9</f>
        <v>860</v>
      </c>
      <c r="FM9" s="542">
        <v>840</v>
      </c>
      <c r="FN9" s="543">
        <v>10</v>
      </c>
      <c r="FO9" s="544">
        <v>10</v>
      </c>
      <c r="FP9" s="242">
        <v>0</v>
      </c>
      <c r="FQ9" s="242">
        <v>0</v>
      </c>
      <c r="FR9" s="314">
        <f>FO9-FP9-FQ9</f>
        <v>10</v>
      </c>
      <c r="FS9" s="314">
        <f>FT9+FU9+FV9</f>
        <v>1290</v>
      </c>
      <c r="FT9" s="542">
        <v>860</v>
      </c>
      <c r="FU9" s="543">
        <v>330</v>
      </c>
      <c r="FV9" s="544">
        <v>100</v>
      </c>
      <c r="FW9" s="242">
        <v>40</v>
      </c>
      <c r="FX9" s="242">
        <v>10</v>
      </c>
      <c r="FY9" s="314">
        <f>FV9-FW9-FX9</f>
        <v>50</v>
      </c>
      <c r="FZ9" s="314">
        <f>GA9+GB9+GC9</f>
        <v>780</v>
      </c>
      <c r="GA9" s="542">
        <v>170</v>
      </c>
      <c r="GB9" s="543">
        <v>520</v>
      </c>
      <c r="GC9" s="544">
        <v>90</v>
      </c>
      <c r="GD9" s="242">
        <v>60</v>
      </c>
      <c r="GE9" s="242">
        <v>0</v>
      </c>
      <c r="GF9" s="314">
        <f>GC9-GD9-GE9</f>
        <v>30</v>
      </c>
    </row>
    <row r="10" spans="1:194" hidden="1" x14ac:dyDescent="0.25">
      <c r="A10" s="622" t="s">
        <v>157</v>
      </c>
      <c r="B10" s="622" t="s">
        <v>96</v>
      </c>
      <c r="C10" s="622" t="s">
        <v>97</v>
      </c>
      <c r="D10" s="1">
        <v>0.7</v>
      </c>
      <c r="E10" s="206">
        <v>13200</v>
      </c>
      <c r="F10" s="207">
        <v>5.4000000000000006E-2</v>
      </c>
      <c r="G10" s="208">
        <f>IF(AND(F10&gt;=$F$3-'Selectie Benchmark Gemeenten'!$D$7*'gemeenten info'!$F$7,F10&lt;=$F$3+'Selectie Benchmark Gemeenten'!$D$7*'gemeenten info'!$F$7),1,0)</f>
        <v>0</v>
      </c>
      <c r="H10" s="206">
        <v>32452</v>
      </c>
      <c r="I10" s="206">
        <v>1615</v>
      </c>
      <c r="J10" s="209">
        <f t="shared" ref="J10:J73" si="147">(I10-$I$7)/($I$6-$I$7)</f>
        <v>0.23811659192825113</v>
      </c>
      <c r="K10" s="208">
        <f>IF(AND(J10&gt;=$J$3-'Selectie Benchmark Gemeenten'!$D$8*'gemeenten info'!$J$7,J10&lt;=$J$3+'Selectie Benchmark Gemeenten'!$D$8*'gemeenten info'!$J$7),1,0)</f>
        <v>1</v>
      </c>
      <c r="L10" s="23">
        <v>0</v>
      </c>
      <c r="M10" s="210">
        <v>1.7964071856287425E-2</v>
      </c>
      <c r="N10" s="208">
        <f>IF(AND(M10&gt;=$M$3-'Selectie Benchmark Gemeenten'!$D$9*'gemeenten info'!$M$7,M10&lt;=$M$3+'Selectie Benchmark Gemeenten'!$D$9*'gemeenten info'!$M$7),1,0)</f>
        <v>0</v>
      </c>
      <c r="O10" s="29">
        <f t="shared" ref="O10:O72" si="148">IF(A10=$A$3,0,IF(G10=1,1,0))</f>
        <v>0</v>
      </c>
      <c r="P10" s="29">
        <f t="shared" ref="P10:P72" si="149">IF(AND(O10=1,K10=1),1,0)</f>
        <v>0</v>
      </c>
      <c r="Q10" s="29">
        <f t="shared" ref="Q10:Q72" si="150">IF(AND(P10=1,N10=1),1,0)</f>
        <v>0</v>
      </c>
      <c r="S10" s="78">
        <v>8.1460000000000008</v>
      </c>
      <c r="T10" s="78">
        <v>-7.0309999999999997</v>
      </c>
      <c r="U10" s="211">
        <v>0.42</v>
      </c>
      <c r="V10" s="211">
        <v>4.9000000000000002E-2</v>
      </c>
      <c r="X10" s="212">
        <v>2809</v>
      </c>
      <c r="Y10" s="212">
        <v>73</v>
      </c>
      <c r="Z10" s="341">
        <f t="shared" ref="Z10:Z73" si="151">Y10/$X10</f>
        <v>2.5987896048415806E-2</v>
      </c>
      <c r="AA10" s="212">
        <v>644</v>
      </c>
      <c r="AB10" s="212">
        <v>56</v>
      </c>
      <c r="AC10" s="212">
        <v>12</v>
      </c>
      <c r="AD10" s="212">
        <v>99</v>
      </c>
      <c r="AE10" s="212">
        <v>5</v>
      </c>
      <c r="AF10" s="372">
        <f t="shared" ref="AF10:AF73" si="152">IFERROR(AE10/AC10,"")</f>
        <v>0.41666666666666669</v>
      </c>
      <c r="AG10" s="212">
        <v>16</v>
      </c>
      <c r="AH10" s="372">
        <f t="shared" ref="AH10:AH73" si="153">IFERROR(AG10/AD10,"")</f>
        <v>0.16161616161616163</v>
      </c>
      <c r="AI10" s="212">
        <f t="shared" ref="AI10:AI73" si="154">AA10-AC10-AD10</f>
        <v>533</v>
      </c>
      <c r="AJ10" s="212">
        <f t="shared" ref="AJ10:AJ73" si="155">(AB10-AE10-AG10)</f>
        <v>35</v>
      </c>
      <c r="AK10" s="372">
        <f t="shared" ref="AK10:AK73" si="156">IFERROR(AJ10/AI10,"")</f>
        <v>6.5666041275797379E-2</v>
      </c>
      <c r="AL10" s="341">
        <f t="shared" ref="AL10:AL73" si="157">AE10/X10</f>
        <v>1.77999288002848E-3</v>
      </c>
      <c r="AM10" s="341">
        <f t="shared" ref="AM10:AM73" si="158">AG10/X10</f>
        <v>5.6959772160911359E-3</v>
      </c>
      <c r="AN10" s="341">
        <f t="shared" ref="AN10:AN73" si="159">(AB10-AE10-AG10)/X10</f>
        <v>1.245995016019936E-2</v>
      </c>
      <c r="AO10" s="341">
        <f t="shared" ref="AO10:AO73" si="160">AB10/$X10</f>
        <v>1.9935920256318976E-2</v>
      </c>
      <c r="AP10" s="214">
        <v>2165</v>
      </c>
      <c r="AQ10" s="214">
        <v>17</v>
      </c>
      <c r="AR10" s="341">
        <f t="shared" ref="AR10:AR73" si="161">AQ10/$X10</f>
        <v>6.0519757920968319E-3</v>
      </c>
      <c r="AT10" s="1">
        <v>38</v>
      </c>
      <c r="AU10" s="1">
        <v>21</v>
      </c>
      <c r="AV10" s="1">
        <v>8</v>
      </c>
      <c r="AW10" s="1">
        <v>9</v>
      </c>
      <c r="AX10" s="1">
        <v>39</v>
      </c>
      <c r="AY10" s="1">
        <v>15</v>
      </c>
      <c r="AZ10" s="1">
        <v>9</v>
      </c>
      <c r="BA10" s="1">
        <v>15</v>
      </c>
      <c r="BB10" s="1">
        <v>37</v>
      </c>
      <c r="BC10" s="1">
        <v>19</v>
      </c>
      <c r="BD10" s="1">
        <v>7</v>
      </c>
      <c r="BE10" s="1">
        <v>11</v>
      </c>
      <c r="BF10" s="1">
        <v>35</v>
      </c>
      <c r="BG10" s="1">
        <v>11</v>
      </c>
      <c r="BH10" s="1">
        <v>9</v>
      </c>
      <c r="BI10" s="1">
        <v>15</v>
      </c>
      <c r="BJ10" s="1">
        <v>55</v>
      </c>
      <c r="BK10" s="1">
        <v>31</v>
      </c>
      <c r="BL10" s="1">
        <v>8</v>
      </c>
      <c r="BM10" s="1">
        <v>16</v>
      </c>
      <c r="BN10" s="125">
        <v>0.55263157894736847</v>
      </c>
      <c r="BO10" s="124">
        <v>0.21052631578947367</v>
      </c>
      <c r="BP10" s="126">
        <v>0.23684210526315788</v>
      </c>
      <c r="BQ10" s="125">
        <v>0.38461538461538464</v>
      </c>
      <c r="BR10" s="124">
        <v>0.23076923076923078</v>
      </c>
      <c r="BS10" s="126">
        <v>0.38461538461538464</v>
      </c>
      <c r="BT10" s="125">
        <v>0.51351351351351349</v>
      </c>
      <c r="BU10" s="124">
        <v>0.1891891891891892</v>
      </c>
      <c r="BV10" s="126">
        <v>0.29729729729729731</v>
      </c>
      <c r="BW10" s="125">
        <v>0.31428571428571428</v>
      </c>
      <c r="BX10" s="124">
        <v>0.25714285714285712</v>
      </c>
      <c r="BY10" s="126">
        <v>0.42857142857142855</v>
      </c>
      <c r="BZ10" s="125">
        <f t="shared" ref="BZ10:BZ73" si="162">IFERROR(BK10/$BJ10,0)</f>
        <v>0.5636363636363636</v>
      </c>
      <c r="CA10" s="124">
        <f t="shared" ref="CA10:CA73" si="163">IFERROR(BL10/$BJ10,0)</f>
        <v>0.14545454545454545</v>
      </c>
      <c r="CB10" s="126">
        <f t="shared" ref="CB10:CB73" si="164">IFERROR(BM10/$BJ10,0)</f>
        <v>0.29090909090909089</v>
      </c>
      <c r="CD10" s="215">
        <f t="shared" ref="CD10:CD73" si="165">FK10</f>
        <v>4800</v>
      </c>
      <c r="CE10" s="216">
        <f t="shared" ref="CE10:CE73" si="166">CK10/$CD10</f>
        <v>0.6</v>
      </c>
      <c r="CF10" s="216">
        <f t="shared" ref="CF10:CF73" si="167">CL10/$CD10</f>
        <v>0.32708333333333334</v>
      </c>
      <c r="CG10" s="216">
        <f t="shared" ref="CG10:CG72" si="168">CM10/$CD10</f>
        <v>7.2916666666666671E-2</v>
      </c>
      <c r="CH10" s="216">
        <f t="shared" ref="CH10:CH73" si="169">CN10/$CD10</f>
        <v>1.4583333333333334E-2</v>
      </c>
      <c r="CI10" s="216">
        <f t="shared" ref="CI10:CI73" si="170">CO10/$CD10</f>
        <v>2.0833333333333333E-3</v>
      </c>
      <c r="CJ10" s="216">
        <f t="shared" ref="CJ10:CJ73" si="171">CP10/$CD10</f>
        <v>5.6250000000000001E-2</v>
      </c>
      <c r="CK10" s="217">
        <f t="shared" ref="CK10:CK73" si="172">FM10+FT10+GA10</f>
        <v>2880</v>
      </c>
      <c r="CL10" s="218">
        <f t="shared" ref="CL10:CL73" si="173">FN10+FU10+GB10</f>
        <v>1570</v>
      </c>
      <c r="CM10" s="219">
        <f t="shared" ref="CM10:CM73" si="174">FO10+FV10+GC10</f>
        <v>350</v>
      </c>
      <c r="CN10" s="219">
        <f t="shared" ref="CN10:CN73" si="175">FP10+FW10+GD10</f>
        <v>70</v>
      </c>
      <c r="CO10" s="219">
        <f t="shared" ref="CO10:CO73" si="176">FQ10+FX10+GE10</f>
        <v>10</v>
      </c>
      <c r="CP10" s="219">
        <f t="shared" ref="CP10:CP73" si="177">FR10+FY10+GF10</f>
        <v>270</v>
      </c>
      <c r="CR10" s="243">
        <v>1396.7</v>
      </c>
      <c r="CS10" s="243">
        <v>3183</v>
      </c>
      <c r="CT10" s="247">
        <f t="shared" ref="CT10:CT72" si="178">CR10/CS10</f>
        <v>0.43879987433239082</v>
      </c>
      <c r="CV10" s="247">
        <f t="shared" si="141"/>
        <v>5.9224939587676315E-2</v>
      </c>
      <c r="CW10" s="211">
        <f t="shared" si="142"/>
        <v>0.48125733422992228</v>
      </c>
      <c r="CY10" s="300">
        <v>1.9237495627841904E-2</v>
      </c>
      <c r="CZ10" s="300">
        <v>1.2140131807145335E-2</v>
      </c>
      <c r="DA10" s="300">
        <v>1.3101983002832862E-2</v>
      </c>
      <c r="DB10" s="300">
        <v>1.4186977082575483E-2</v>
      </c>
      <c r="DC10" s="300">
        <v>1.3838310269482883E-2</v>
      </c>
      <c r="DE10" s="332">
        <v>83</v>
      </c>
      <c r="DF10" s="332">
        <v>6</v>
      </c>
      <c r="DG10" s="332">
        <v>103</v>
      </c>
      <c r="DH10" s="332">
        <v>17</v>
      </c>
      <c r="DL10" s="212">
        <v>2859</v>
      </c>
      <c r="DM10" s="212">
        <v>55</v>
      </c>
      <c r="DN10" s="213">
        <v>1.9237495627841904E-2</v>
      </c>
      <c r="DO10" s="212">
        <v>666</v>
      </c>
      <c r="DP10" s="212">
        <v>49</v>
      </c>
      <c r="DQ10" s="213">
        <v>1.7138859741168241E-2</v>
      </c>
      <c r="DR10" s="214">
        <v>2193</v>
      </c>
      <c r="DS10" s="214">
        <v>6</v>
      </c>
      <c r="DT10" s="213">
        <v>2.0986358866736622E-3</v>
      </c>
      <c r="DV10" s="215">
        <f t="shared" ref="DV10:DV73" si="179">EC10+ED10+EE10</f>
        <v>4620</v>
      </c>
      <c r="DW10" s="216">
        <v>0.60869565217391308</v>
      </c>
      <c r="DX10" s="216">
        <v>0.32608695652173914</v>
      </c>
      <c r="DY10" s="216">
        <v>6.5217391304347824E-2</v>
      </c>
      <c r="DZ10" s="216">
        <v>2.1739130434782608E-2</v>
      </c>
      <c r="EA10" s="216">
        <v>0</v>
      </c>
      <c r="EB10" s="216">
        <v>4.3478260869565216E-2</v>
      </c>
      <c r="EC10" s="217">
        <f t="shared" ref="EC10:EC73" si="180">EQ10+EX10+FE10</f>
        <v>2830</v>
      </c>
      <c r="ED10" s="218">
        <v>1500</v>
      </c>
      <c r="EE10" s="219">
        <f t="shared" ref="EE10:EE73" si="181">ES10+EZ10+FG10</f>
        <v>290</v>
      </c>
      <c r="EF10" s="219">
        <f t="shared" ref="EF10:EF73" si="182">ET10+FA10+FH10</f>
        <v>40</v>
      </c>
      <c r="EG10" s="219">
        <f t="shared" ref="EG10:EG73" si="183">EU10+FB10+FI10</f>
        <v>10</v>
      </c>
      <c r="EH10" s="219">
        <f t="shared" ref="EH10:EH73" si="184">EV10+FC10+FJ10</f>
        <v>240</v>
      </c>
      <c r="EI10" s="216">
        <v>4.5454545454545456E-2</v>
      </c>
      <c r="EJ10" s="511">
        <v>1.7350000000000001E-2</v>
      </c>
      <c r="EK10" s="3">
        <v>0.26899999999999996</v>
      </c>
      <c r="EL10" s="3">
        <v>0.41799999999999998</v>
      </c>
      <c r="EM10" s="496">
        <f t="shared" ref="EM10:EM73" si="185">1-EK10-EL10</f>
        <v>0.31300000000000011</v>
      </c>
      <c r="EN10" s="528">
        <v>5.4692400000000002E-2</v>
      </c>
      <c r="EO10" s="545">
        <f t="shared" ref="EO10:EO73" si="186">EP10+EW10+FD10</f>
        <v>4610</v>
      </c>
      <c r="EP10" s="314">
        <f t="shared" ref="EP10:EP73" si="187">EQ10+ER10+ES10</f>
        <v>1320</v>
      </c>
      <c r="EQ10" s="542">
        <v>1290</v>
      </c>
      <c r="ER10" s="543">
        <v>10</v>
      </c>
      <c r="ES10" s="544">
        <v>20</v>
      </c>
      <c r="ET10" s="242">
        <v>0</v>
      </c>
      <c r="EU10" s="242">
        <v>0</v>
      </c>
      <c r="EV10" s="314">
        <f t="shared" ref="EV10:EV73" si="188">ES10-ET10-EU10</f>
        <v>20</v>
      </c>
      <c r="EW10" s="314">
        <f t="shared" ref="EW10:EW73" si="189">EX10+EY10+EZ10</f>
        <v>2000</v>
      </c>
      <c r="EX10" s="542">
        <v>1280</v>
      </c>
      <c r="EY10" s="543">
        <v>560</v>
      </c>
      <c r="EZ10" s="544">
        <v>160</v>
      </c>
      <c r="FA10" s="242">
        <v>20</v>
      </c>
      <c r="FB10" s="242">
        <v>0</v>
      </c>
      <c r="FC10" s="314">
        <f t="shared" ref="FC10:FC73" si="190">EZ10-FA10-FB10</f>
        <v>140</v>
      </c>
      <c r="FD10" s="314">
        <f t="shared" ref="FD10:FD73" si="191">FE10+FF10+FG10</f>
        <v>1290</v>
      </c>
      <c r="FE10" s="542">
        <v>260</v>
      </c>
      <c r="FF10" s="543">
        <v>920</v>
      </c>
      <c r="FG10" s="544">
        <v>110</v>
      </c>
      <c r="FH10" s="242">
        <v>20</v>
      </c>
      <c r="FI10" s="242">
        <f>VLOOKUP($A10,'[3]Tabel 3'!$E$3350:$K$3691,7,FALSE)</f>
        <v>10</v>
      </c>
      <c r="FJ10" s="314">
        <f t="shared" ref="FJ10:FJ73" si="192">FG10-FH10-FI10</f>
        <v>80</v>
      </c>
      <c r="FK10" s="545">
        <f t="shared" ref="FK10:FK73" si="193">FL10+FS10+FZ10</f>
        <v>4800</v>
      </c>
      <c r="FL10" s="314">
        <f t="shared" ref="FL10:FL73" si="194">FM10+FN10+FO10</f>
        <v>1380</v>
      </c>
      <c r="FM10" s="542">
        <v>1330</v>
      </c>
      <c r="FN10" s="543">
        <v>30</v>
      </c>
      <c r="FO10" s="544">
        <v>20</v>
      </c>
      <c r="FP10" s="242">
        <v>0</v>
      </c>
      <c r="FQ10" s="242">
        <v>0</v>
      </c>
      <c r="FR10" s="314">
        <f t="shared" ref="FR10:FR73" si="195">FO10-FP10-FQ10</f>
        <v>20</v>
      </c>
      <c r="FS10" s="314">
        <f t="shared" ref="FS10:FS73" si="196">FT10+FU10+FV10</f>
        <v>2120</v>
      </c>
      <c r="FT10" s="542">
        <v>1300</v>
      </c>
      <c r="FU10" s="543">
        <v>630</v>
      </c>
      <c r="FV10" s="544">
        <v>190</v>
      </c>
      <c r="FW10" s="242">
        <v>30</v>
      </c>
      <c r="FX10" s="242">
        <v>10</v>
      </c>
      <c r="FY10" s="314">
        <f t="shared" ref="FY10:FY73" si="197">FV10-FW10-FX10</f>
        <v>150</v>
      </c>
      <c r="FZ10" s="314">
        <f t="shared" ref="FZ10:FZ73" si="198">GA10+GB10+GC10</f>
        <v>1300</v>
      </c>
      <c r="GA10" s="542">
        <v>250</v>
      </c>
      <c r="GB10" s="543">
        <v>910</v>
      </c>
      <c r="GC10" s="544">
        <v>140</v>
      </c>
      <c r="GD10" s="242">
        <v>40</v>
      </c>
      <c r="GE10" s="242">
        <v>0</v>
      </c>
      <c r="GF10" s="314">
        <f t="shared" ref="GF10:GF73" si="199">GC10-GD10-GE10</f>
        <v>100</v>
      </c>
    </row>
    <row r="11" spans="1:194" hidden="1" x14ac:dyDescent="0.25">
      <c r="A11" s="622" t="s">
        <v>158</v>
      </c>
      <c r="B11" s="622" t="s">
        <v>52</v>
      </c>
      <c r="C11" s="622" t="s">
        <v>84</v>
      </c>
      <c r="D11" s="1">
        <v>0.7</v>
      </c>
      <c r="E11" s="206">
        <v>11400</v>
      </c>
      <c r="F11" s="207">
        <v>6.3E-2</v>
      </c>
      <c r="G11" s="208">
        <f>IF(AND(F11&gt;=$F$3-'Selectie Benchmark Gemeenten'!$D$7*'gemeenten info'!$F$7,F11&lt;=$F$3+'Selectie Benchmark Gemeenten'!$D$7*'gemeenten info'!$F$7),1,0)</f>
        <v>0</v>
      </c>
      <c r="H11" s="206">
        <v>27100</v>
      </c>
      <c r="I11" s="206">
        <v>281</v>
      </c>
      <c r="J11" s="209">
        <f t="shared" si="147"/>
        <v>3.8714499252615844E-2</v>
      </c>
      <c r="K11" s="208">
        <f>IF(AND(J11&gt;=$J$3-'Selectie Benchmark Gemeenten'!$D$8*'gemeenten info'!$J$7,J11&lt;=$J$3+'Selectie Benchmark Gemeenten'!$D$8*'gemeenten info'!$J$7),1,0)</f>
        <v>0</v>
      </c>
      <c r="L11" s="23">
        <v>0</v>
      </c>
      <c r="M11" s="210">
        <v>8.520179372197309E-2</v>
      </c>
      <c r="N11" s="208">
        <f>IF(AND(M11&gt;=$M$3-'Selectie Benchmark Gemeenten'!$D$9*'gemeenten info'!$M$7,M11&lt;=$M$3+'Selectie Benchmark Gemeenten'!$D$9*'gemeenten info'!$M$7),1,0)</f>
        <v>1</v>
      </c>
      <c r="O11" s="29">
        <f t="shared" si="148"/>
        <v>0</v>
      </c>
      <c r="P11" s="29">
        <f t="shared" si="149"/>
        <v>0</v>
      </c>
      <c r="Q11" s="29">
        <f t="shared" si="150"/>
        <v>0</v>
      </c>
      <c r="S11" s="78">
        <v>7.367</v>
      </c>
      <c r="T11" s="78">
        <v>-26.259</v>
      </c>
      <c r="U11" s="211">
        <v>0.55800000000000005</v>
      </c>
      <c r="V11" s="211">
        <v>8.4000000000000005E-2</v>
      </c>
      <c r="X11" s="212">
        <v>2229</v>
      </c>
      <c r="Y11" s="212">
        <v>28</v>
      </c>
      <c r="Z11" s="341">
        <f t="shared" si="151"/>
        <v>1.256168685509197E-2</v>
      </c>
      <c r="AA11" s="212">
        <v>725</v>
      </c>
      <c r="AB11" s="212">
        <v>20</v>
      </c>
      <c r="AC11" s="212">
        <v>9</v>
      </c>
      <c r="AD11" s="212">
        <v>107</v>
      </c>
      <c r="AE11" s="212">
        <v>0</v>
      </c>
      <c r="AF11" s="372">
        <f t="shared" si="152"/>
        <v>0</v>
      </c>
      <c r="AG11" s="212">
        <v>0</v>
      </c>
      <c r="AH11" s="372">
        <f t="shared" si="153"/>
        <v>0</v>
      </c>
      <c r="AI11" s="212">
        <f t="shared" si="154"/>
        <v>609</v>
      </c>
      <c r="AJ11" s="212">
        <f t="shared" si="155"/>
        <v>20</v>
      </c>
      <c r="AK11" s="372">
        <f t="shared" si="156"/>
        <v>3.2840722495894911E-2</v>
      </c>
      <c r="AL11" s="341">
        <f t="shared" si="157"/>
        <v>0</v>
      </c>
      <c r="AM11" s="341">
        <f t="shared" si="158"/>
        <v>0</v>
      </c>
      <c r="AN11" s="341">
        <f t="shared" si="159"/>
        <v>8.9726334679228349E-3</v>
      </c>
      <c r="AO11" s="341">
        <f t="shared" si="160"/>
        <v>8.9726334679228349E-3</v>
      </c>
      <c r="AP11" s="214">
        <v>1504</v>
      </c>
      <c r="AQ11" s="214">
        <v>8</v>
      </c>
      <c r="AR11" s="341">
        <f t="shared" si="161"/>
        <v>3.589053387169134E-3</v>
      </c>
      <c r="AT11" s="1">
        <v>31</v>
      </c>
      <c r="AU11" s="1">
        <v>9</v>
      </c>
      <c r="AV11" s="1">
        <v>11</v>
      </c>
      <c r="AW11" s="1">
        <v>11</v>
      </c>
      <c r="AX11" s="1">
        <v>34</v>
      </c>
      <c r="AY11" s="1">
        <v>16</v>
      </c>
      <c r="AZ11" s="1">
        <v>9</v>
      </c>
      <c r="BA11" s="1">
        <v>9</v>
      </c>
      <c r="BB11" s="1">
        <v>29</v>
      </c>
      <c r="BC11" s="1">
        <v>17</v>
      </c>
      <c r="BD11" s="1">
        <v>6</v>
      </c>
      <c r="BE11" s="1">
        <v>6</v>
      </c>
      <c r="BF11" s="1">
        <v>30</v>
      </c>
      <c r="BG11" s="1">
        <v>15</v>
      </c>
      <c r="BH11" s="1">
        <v>5</v>
      </c>
      <c r="BI11" s="1">
        <v>10</v>
      </c>
      <c r="BJ11" s="1">
        <v>31</v>
      </c>
      <c r="BK11" s="1">
        <v>13</v>
      </c>
      <c r="BL11" s="1">
        <v>12</v>
      </c>
      <c r="BM11" s="1">
        <v>6</v>
      </c>
      <c r="BN11" s="125">
        <v>0.29032258064516131</v>
      </c>
      <c r="BO11" s="124">
        <v>0.35483870967741937</v>
      </c>
      <c r="BP11" s="126">
        <v>0.35483870967741937</v>
      </c>
      <c r="BQ11" s="125">
        <v>0.47058823529411764</v>
      </c>
      <c r="BR11" s="124">
        <v>0.26470588235294118</v>
      </c>
      <c r="BS11" s="126">
        <v>0.26470588235294118</v>
      </c>
      <c r="BT11" s="125">
        <v>0.58620689655172409</v>
      </c>
      <c r="BU11" s="124">
        <v>0.20689655172413793</v>
      </c>
      <c r="BV11" s="126">
        <v>0.20689655172413793</v>
      </c>
      <c r="BW11" s="125">
        <v>0.5</v>
      </c>
      <c r="BX11" s="124">
        <v>0.16666666666666666</v>
      </c>
      <c r="BY11" s="126">
        <v>0.33333333333333331</v>
      </c>
      <c r="BZ11" s="125">
        <f t="shared" si="162"/>
        <v>0.41935483870967744</v>
      </c>
      <c r="CA11" s="124">
        <f t="shared" si="163"/>
        <v>0.38709677419354838</v>
      </c>
      <c r="CB11" s="126">
        <f t="shared" si="164"/>
        <v>0.19354838709677419</v>
      </c>
      <c r="CD11" s="215">
        <f t="shared" si="165"/>
        <v>3600</v>
      </c>
      <c r="CE11" s="216">
        <f t="shared" si="166"/>
        <v>0.60277777777777775</v>
      </c>
      <c r="CF11" s="216">
        <f t="shared" si="167"/>
        <v>0.34444444444444444</v>
      </c>
      <c r="CG11" s="216">
        <f t="shared" si="168"/>
        <v>5.2777777777777778E-2</v>
      </c>
      <c r="CH11" s="216">
        <f t="shared" si="169"/>
        <v>2.7777777777777776E-2</v>
      </c>
      <c r="CI11" s="216">
        <f t="shared" si="170"/>
        <v>0</v>
      </c>
      <c r="CJ11" s="216">
        <f t="shared" si="171"/>
        <v>2.5000000000000001E-2</v>
      </c>
      <c r="CK11" s="217">
        <f t="shared" si="172"/>
        <v>2170</v>
      </c>
      <c r="CL11" s="218">
        <f t="shared" si="173"/>
        <v>1240</v>
      </c>
      <c r="CM11" s="219">
        <f t="shared" si="174"/>
        <v>190</v>
      </c>
      <c r="CN11" s="219">
        <f t="shared" si="175"/>
        <v>100</v>
      </c>
      <c r="CO11" s="219">
        <f t="shared" si="176"/>
        <v>0</v>
      </c>
      <c r="CP11" s="219">
        <f t="shared" si="177"/>
        <v>90</v>
      </c>
      <c r="CR11" s="243">
        <v>1243.99</v>
      </c>
      <c r="CS11" s="243">
        <v>2497</v>
      </c>
      <c r="CT11" s="247">
        <f t="shared" si="178"/>
        <v>0.49819383259911892</v>
      </c>
      <c r="CV11" s="247">
        <f t="shared" si="141"/>
        <v>2.5214456769881311E-2</v>
      </c>
      <c r="CW11" s="211">
        <f t="shared" si="142"/>
        <v>0.19939185484272967</v>
      </c>
      <c r="CY11" s="300">
        <v>1.3716814159292035E-2</v>
      </c>
      <c r="CZ11" s="300">
        <v>1.3146362839614373E-2</v>
      </c>
      <c r="DA11" s="300">
        <v>1.2467755803955288E-2</v>
      </c>
      <c r="DB11" s="300">
        <v>1.456726649528706E-2</v>
      </c>
      <c r="DC11" s="300">
        <v>1.3437364542696142E-2</v>
      </c>
      <c r="DE11" s="332">
        <v>97</v>
      </c>
      <c r="DF11" s="332">
        <v>8</v>
      </c>
      <c r="DG11" s="332">
        <v>93</v>
      </c>
      <c r="DH11" s="332">
        <v>7</v>
      </c>
      <c r="DL11" s="212">
        <v>2260</v>
      </c>
      <c r="DM11" s="212">
        <v>31</v>
      </c>
      <c r="DN11" s="213">
        <v>1.3716814159292035E-2</v>
      </c>
      <c r="DO11" s="212">
        <v>728</v>
      </c>
      <c r="DP11" s="212">
        <v>25</v>
      </c>
      <c r="DQ11" s="213">
        <v>1.1061946902654867E-2</v>
      </c>
      <c r="DR11" s="214">
        <v>1532</v>
      </c>
      <c r="DS11" s="214">
        <v>6</v>
      </c>
      <c r="DT11" s="213">
        <v>2.6548672566371681E-3</v>
      </c>
      <c r="DV11" s="215">
        <f t="shared" si="179"/>
        <v>3560</v>
      </c>
      <c r="DW11" s="216">
        <v>0.61111111111111116</v>
      </c>
      <c r="DX11" s="216">
        <v>0.33333333333333331</v>
      </c>
      <c r="DY11" s="216">
        <v>5.5555555555555552E-2</v>
      </c>
      <c r="DZ11" s="216">
        <v>2.7777777777777776E-2</v>
      </c>
      <c r="EA11" s="216">
        <v>0</v>
      </c>
      <c r="EB11" s="216">
        <v>2.7777777777777776E-2</v>
      </c>
      <c r="EC11" s="217">
        <f t="shared" si="180"/>
        <v>2180</v>
      </c>
      <c r="ED11" s="218">
        <v>1200</v>
      </c>
      <c r="EE11" s="219">
        <f t="shared" si="181"/>
        <v>180</v>
      </c>
      <c r="EF11" s="219">
        <f t="shared" si="182"/>
        <v>50</v>
      </c>
      <c r="EG11" s="219">
        <f t="shared" si="183"/>
        <v>0</v>
      </c>
      <c r="EH11" s="219">
        <f t="shared" si="184"/>
        <v>130</v>
      </c>
      <c r="EI11" s="216">
        <v>5.5555555555555552E-2</v>
      </c>
      <c r="EJ11" s="511">
        <v>1.8925000000000001E-2</v>
      </c>
      <c r="EK11" s="3">
        <v>0.28199999999999997</v>
      </c>
      <c r="EL11" s="3">
        <v>0.48200000000000004</v>
      </c>
      <c r="EM11" s="496">
        <f t="shared" si="185"/>
        <v>0.23599999999999993</v>
      </c>
      <c r="EN11" s="528">
        <v>6.00078E-2</v>
      </c>
      <c r="EO11" s="545">
        <f t="shared" si="186"/>
        <v>3570</v>
      </c>
      <c r="EP11" s="314">
        <f t="shared" si="187"/>
        <v>1020</v>
      </c>
      <c r="EQ11" s="542">
        <v>1000</v>
      </c>
      <c r="ER11" s="543">
        <v>10</v>
      </c>
      <c r="ES11" s="544">
        <v>10</v>
      </c>
      <c r="ET11" s="242">
        <v>0</v>
      </c>
      <c r="EU11" s="242">
        <v>0</v>
      </c>
      <c r="EV11" s="314">
        <f t="shared" si="188"/>
        <v>10</v>
      </c>
      <c r="EW11" s="314">
        <f t="shared" si="189"/>
        <v>1500</v>
      </c>
      <c r="EX11" s="542">
        <v>990</v>
      </c>
      <c r="EY11" s="543">
        <v>430</v>
      </c>
      <c r="EZ11" s="544">
        <v>80</v>
      </c>
      <c r="FA11" s="242">
        <v>30</v>
      </c>
      <c r="FB11" s="242">
        <v>0</v>
      </c>
      <c r="FC11" s="314">
        <f t="shared" si="190"/>
        <v>50</v>
      </c>
      <c r="FD11" s="314">
        <f t="shared" si="191"/>
        <v>1050</v>
      </c>
      <c r="FE11" s="542">
        <v>190</v>
      </c>
      <c r="FF11" s="543">
        <v>770</v>
      </c>
      <c r="FG11" s="544">
        <v>90</v>
      </c>
      <c r="FH11" s="242">
        <v>20</v>
      </c>
      <c r="FI11" s="242">
        <f>VLOOKUP($A11,'[3]Tabel 3'!$E$3350:$K$3691,7,FALSE)</f>
        <v>0</v>
      </c>
      <c r="FJ11" s="314">
        <f t="shared" si="192"/>
        <v>70</v>
      </c>
      <c r="FK11" s="545">
        <f t="shared" si="193"/>
        <v>3600</v>
      </c>
      <c r="FL11" s="314">
        <f t="shared" si="194"/>
        <v>1010</v>
      </c>
      <c r="FM11" s="542">
        <v>990</v>
      </c>
      <c r="FN11" s="543">
        <v>20</v>
      </c>
      <c r="FO11" s="544">
        <v>0</v>
      </c>
      <c r="FP11" s="242">
        <v>0</v>
      </c>
      <c r="FQ11" s="242">
        <v>0</v>
      </c>
      <c r="FR11" s="314">
        <f t="shared" si="195"/>
        <v>0</v>
      </c>
      <c r="FS11" s="314">
        <f t="shared" si="196"/>
        <v>1560</v>
      </c>
      <c r="FT11" s="542">
        <v>990</v>
      </c>
      <c r="FU11" s="543">
        <v>480</v>
      </c>
      <c r="FV11" s="544">
        <v>90</v>
      </c>
      <c r="FW11" s="242">
        <v>50</v>
      </c>
      <c r="FX11" s="242">
        <v>0</v>
      </c>
      <c r="FY11" s="314">
        <f t="shared" si="197"/>
        <v>40</v>
      </c>
      <c r="FZ11" s="314">
        <f t="shared" si="198"/>
        <v>1030</v>
      </c>
      <c r="GA11" s="542">
        <v>190</v>
      </c>
      <c r="GB11" s="543">
        <v>740</v>
      </c>
      <c r="GC11" s="544">
        <v>100</v>
      </c>
      <c r="GD11" s="242">
        <v>50</v>
      </c>
      <c r="GE11" s="242">
        <v>0</v>
      </c>
      <c r="GF11" s="314">
        <f t="shared" si="199"/>
        <v>50</v>
      </c>
    </row>
    <row r="12" spans="1:194" hidden="1" x14ac:dyDescent="0.25">
      <c r="A12" s="622" t="s">
        <v>159</v>
      </c>
      <c r="B12" s="622" t="s">
        <v>71</v>
      </c>
      <c r="C12" s="622" t="s">
        <v>72</v>
      </c>
      <c r="D12" s="1">
        <v>1.2</v>
      </c>
      <c r="E12" s="206">
        <v>11700</v>
      </c>
      <c r="F12" s="207">
        <v>0.10300000000000001</v>
      </c>
      <c r="G12" s="208">
        <f>IF(AND(F12&gt;=$F$3-'Selectie Benchmark Gemeenten'!$D$7*'gemeenten info'!$F$7,F12&lt;=$F$3+'Selectie Benchmark Gemeenten'!$D$7*'gemeenten info'!$F$7),1,0)</f>
        <v>0</v>
      </c>
      <c r="H12" s="206">
        <v>27954</v>
      </c>
      <c r="I12" s="206">
        <v>274</v>
      </c>
      <c r="J12" s="209">
        <f t="shared" si="147"/>
        <v>3.766816143497758E-2</v>
      </c>
      <c r="K12" s="208">
        <f>IF(AND(J12&gt;=$J$3-'Selectie Benchmark Gemeenten'!$D$8*'gemeenten info'!$J$7,J12&lt;=$J$3+'Selectie Benchmark Gemeenten'!$D$8*'gemeenten info'!$J$7),1,0)</f>
        <v>0</v>
      </c>
      <c r="L12" s="23">
        <v>0</v>
      </c>
      <c r="M12" s="210">
        <v>0.10863509749303621</v>
      </c>
      <c r="N12" s="208">
        <f>IF(AND(M12&gt;=$M$3-'Selectie Benchmark Gemeenten'!$D$9*'gemeenten info'!$M$7,M12&lt;=$M$3+'Selectie Benchmark Gemeenten'!$D$9*'gemeenten info'!$M$7),1,0)</f>
        <v>1</v>
      </c>
      <c r="O12" s="29">
        <f t="shared" si="148"/>
        <v>0</v>
      </c>
      <c r="P12" s="29">
        <f t="shared" si="149"/>
        <v>0</v>
      </c>
      <c r="Q12" s="29">
        <f t="shared" si="150"/>
        <v>0</v>
      </c>
      <c r="S12" s="78">
        <v>7.3529999999999998</v>
      </c>
      <c r="T12" s="78">
        <v>-36.415999999999997</v>
      </c>
      <c r="U12" s="211">
        <v>0.60399999999999998</v>
      </c>
      <c r="V12" s="211">
        <v>0.10199999999999999</v>
      </c>
      <c r="X12" s="212">
        <v>2445</v>
      </c>
      <c r="Y12" s="212">
        <v>54</v>
      </c>
      <c r="Z12" s="341">
        <f t="shared" si="151"/>
        <v>2.2085889570552148E-2</v>
      </c>
      <c r="AA12" s="212">
        <v>836</v>
      </c>
      <c r="AB12" s="212">
        <v>49</v>
      </c>
      <c r="AC12" s="212">
        <v>22</v>
      </c>
      <c r="AD12" s="212">
        <v>154</v>
      </c>
      <c r="AE12" s="212">
        <v>6</v>
      </c>
      <c r="AF12" s="372">
        <f t="shared" si="152"/>
        <v>0.27272727272727271</v>
      </c>
      <c r="AG12" s="212">
        <v>19</v>
      </c>
      <c r="AH12" s="372">
        <f t="shared" si="153"/>
        <v>0.12337662337662338</v>
      </c>
      <c r="AI12" s="212">
        <f t="shared" si="154"/>
        <v>660</v>
      </c>
      <c r="AJ12" s="212">
        <f t="shared" si="155"/>
        <v>24</v>
      </c>
      <c r="AK12" s="372">
        <f t="shared" si="156"/>
        <v>3.6363636363636362E-2</v>
      </c>
      <c r="AL12" s="341">
        <f t="shared" si="157"/>
        <v>2.4539877300613498E-3</v>
      </c>
      <c r="AM12" s="341">
        <f t="shared" si="158"/>
        <v>7.770961145194274E-3</v>
      </c>
      <c r="AN12" s="341">
        <f t="shared" si="159"/>
        <v>9.8159509202453993E-3</v>
      </c>
      <c r="AO12" s="341">
        <f t="shared" si="160"/>
        <v>2.0040899795501024E-2</v>
      </c>
      <c r="AP12" s="214">
        <v>1609</v>
      </c>
      <c r="AQ12" s="214">
        <v>5</v>
      </c>
      <c r="AR12" s="341">
        <f t="shared" si="161"/>
        <v>2.0449897750511249E-3</v>
      </c>
      <c r="AT12" s="1">
        <v>37</v>
      </c>
      <c r="AU12" s="1">
        <v>13</v>
      </c>
      <c r="AV12" s="1">
        <v>9</v>
      </c>
      <c r="AW12" s="1">
        <v>15</v>
      </c>
      <c r="AX12" s="1">
        <v>38</v>
      </c>
      <c r="AY12" s="1">
        <v>18</v>
      </c>
      <c r="AZ12" s="1">
        <v>11</v>
      </c>
      <c r="BA12" s="1">
        <v>9</v>
      </c>
      <c r="BB12" s="1">
        <v>34</v>
      </c>
      <c r="BC12" s="1">
        <v>20</v>
      </c>
      <c r="BD12" s="1">
        <v>6</v>
      </c>
      <c r="BE12" s="1">
        <v>8</v>
      </c>
      <c r="BF12" s="1">
        <v>45</v>
      </c>
      <c r="BG12" s="1">
        <v>24</v>
      </c>
      <c r="BH12" s="1">
        <v>6</v>
      </c>
      <c r="BI12" s="1">
        <v>15</v>
      </c>
      <c r="BJ12" s="1">
        <v>36</v>
      </c>
      <c r="BK12" s="1">
        <v>12</v>
      </c>
      <c r="BL12" s="1">
        <v>10</v>
      </c>
      <c r="BM12" s="1">
        <v>14</v>
      </c>
      <c r="BN12" s="125">
        <v>0.35135135135135137</v>
      </c>
      <c r="BO12" s="124">
        <v>0.24324324324324326</v>
      </c>
      <c r="BP12" s="126">
        <v>0.40540540540540543</v>
      </c>
      <c r="BQ12" s="125">
        <v>0.47368421052631576</v>
      </c>
      <c r="BR12" s="124">
        <v>0.28947368421052633</v>
      </c>
      <c r="BS12" s="126">
        <v>0.23684210526315788</v>
      </c>
      <c r="BT12" s="125">
        <v>0.58823529411764708</v>
      </c>
      <c r="BU12" s="124">
        <v>0.17647058823529413</v>
      </c>
      <c r="BV12" s="126">
        <v>0.23529411764705882</v>
      </c>
      <c r="BW12" s="125">
        <v>0.53333333333333333</v>
      </c>
      <c r="BX12" s="124">
        <v>0.13333333333333333</v>
      </c>
      <c r="BY12" s="126">
        <v>0.33333333333333331</v>
      </c>
      <c r="BZ12" s="125">
        <f t="shared" si="162"/>
        <v>0.33333333333333331</v>
      </c>
      <c r="CA12" s="124">
        <f t="shared" si="163"/>
        <v>0.27777777777777779</v>
      </c>
      <c r="CB12" s="126">
        <f t="shared" si="164"/>
        <v>0.3888888888888889</v>
      </c>
      <c r="CD12" s="215">
        <f t="shared" si="165"/>
        <v>4100</v>
      </c>
      <c r="CE12" s="216">
        <f t="shared" si="166"/>
        <v>0.58292682926829265</v>
      </c>
      <c r="CF12" s="216">
        <f t="shared" si="167"/>
        <v>0.36097560975609755</v>
      </c>
      <c r="CG12" s="216">
        <f t="shared" si="168"/>
        <v>5.6097560975609757E-2</v>
      </c>
      <c r="CH12" s="216">
        <f t="shared" si="169"/>
        <v>2.6829268292682926E-2</v>
      </c>
      <c r="CI12" s="216">
        <f t="shared" si="170"/>
        <v>0</v>
      </c>
      <c r="CJ12" s="216">
        <f t="shared" si="171"/>
        <v>2.9268292682926831E-2</v>
      </c>
      <c r="CK12" s="217">
        <f t="shared" si="172"/>
        <v>2390</v>
      </c>
      <c r="CL12" s="218">
        <f t="shared" si="173"/>
        <v>1480</v>
      </c>
      <c r="CM12" s="219">
        <f t="shared" si="174"/>
        <v>230</v>
      </c>
      <c r="CN12" s="219">
        <f t="shared" si="175"/>
        <v>110</v>
      </c>
      <c r="CO12" s="219">
        <f t="shared" si="176"/>
        <v>0</v>
      </c>
      <c r="CP12" s="219">
        <f t="shared" si="177"/>
        <v>120</v>
      </c>
      <c r="CR12" s="243">
        <v>2178.73</v>
      </c>
      <c r="CS12" s="243">
        <v>2827</v>
      </c>
      <c r="CT12" s="247">
        <f t="shared" si="178"/>
        <v>0.77068623983020867</v>
      </c>
      <c r="CV12" s="247">
        <f t="shared" si="141"/>
        <v>2.8657433374466284E-2</v>
      </c>
      <c r="CW12" s="211">
        <f t="shared" si="142"/>
        <v>0.21442611233545772</v>
      </c>
      <c r="CY12" s="300">
        <v>1.4486921529175051E-2</v>
      </c>
      <c r="CZ12" s="300">
        <v>1.8101367658889783E-2</v>
      </c>
      <c r="DA12" s="300">
        <v>1.3417521704814523E-2</v>
      </c>
      <c r="DB12" s="300">
        <v>1.4705882352941176E-2</v>
      </c>
      <c r="DC12" s="300">
        <v>1.4447481452557595E-2</v>
      </c>
      <c r="DE12" s="332">
        <v>138</v>
      </c>
      <c r="DF12" s="332">
        <v>18</v>
      </c>
      <c r="DG12" s="332">
        <v>115</v>
      </c>
      <c r="DH12" s="332">
        <v>20</v>
      </c>
      <c r="DL12" s="212">
        <v>2485</v>
      </c>
      <c r="DM12" s="212">
        <v>36</v>
      </c>
      <c r="DN12" s="213">
        <v>1.4486921529175051E-2</v>
      </c>
      <c r="DO12" s="212">
        <v>890</v>
      </c>
      <c r="DP12" s="212">
        <v>35</v>
      </c>
      <c r="DQ12" s="213">
        <v>1.4084507042253521E-2</v>
      </c>
      <c r="DR12" s="214">
        <v>1595</v>
      </c>
      <c r="DS12" s="214">
        <v>1</v>
      </c>
      <c r="DT12" s="213">
        <v>4.0241448692152917E-4</v>
      </c>
      <c r="DV12" s="215">
        <f t="shared" si="179"/>
        <v>4020</v>
      </c>
      <c r="DW12" s="216">
        <v>0.6</v>
      </c>
      <c r="DX12" s="216">
        <v>0.35</v>
      </c>
      <c r="DY12" s="216">
        <v>0.05</v>
      </c>
      <c r="DZ12" s="216">
        <v>2.5000000000000001E-2</v>
      </c>
      <c r="EA12" s="216">
        <v>0</v>
      </c>
      <c r="EB12" s="216">
        <v>2.5000000000000001E-2</v>
      </c>
      <c r="EC12" s="217">
        <f t="shared" si="180"/>
        <v>2390</v>
      </c>
      <c r="ED12" s="218">
        <v>1400</v>
      </c>
      <c r="EE12" s="219">
        <f t="shared" si="181"/>
        <v>230</v>
      </c>
      <c r="EF12" s="219">
        <f t="shared" si="182"/>
        <v>60</v>
      </c>
      <c r="EG12" s="219">
        <f t="shared" si="183"/>
        <v>0</v>
      </c>
      <c r="EH12" s="219">
        <f t="shared" si="184"/>
        <v>170</v>
      </c>
      <c r="EI12" s="216">
        <v>0.05</v>
      </c>
      <c r="EJ12" s="511">
        <v>2.5925E-2</v>
      </c>
      <c r="EK12" s="3">
        <v>0.32799999999999996</v>
      </c>
      <c r="EL12" s="3">
        <v>0.505</v>
      </c>
      <c r="EM12" s="496">
        <f t="shared" si="185"/>
        <v>0.16700000000000004</v>
      </c>
      <c r="EN12" s="528">
        <v>8.3631800000000006E-2</v>
      </c>
      <c r="EO12" s="545">
        <f t="shared" si="186"/>
        <v>4000</v>
      </c>
      <c r="EP12" s="314">
        <f t="shared" si="187"/>
        <v>1140</v>
      </c>
      <c r="EQ12" s="542">
        <v>1120</v>
      </c>
      <c r="ER12" s="543">
        <v>10</v>
      </c>
      <c r="ES12" s="544">
        <v>10</v>
      </c>
      <c r="ET12" s="242">
        <v>0</v>
      </c>
      <c r="EU12" s="242">
        <v>0</v>
      </c>
      <c r="EV12" s="314">
        <f t="shared" si="188"/>
        <v>10</v>
      </c>
      <c r="EW12" s="314">
        <f t="shared" si="189"/>
        <v>1740</v>
      </c>
      <c r="EX12" s="542">
        <v>1060</v>
      </c>
      <c r="EY12" s="543">
        <v>560</v>
      </c>
      <c r="EZ12" s="544">
        <v>120</v>
      </c>
      <c r="FA12" s="242">
        <v>30</v>
      </c>
      <c r="FB12" s="242">
        <v>0</v>
      </c>
      <c r="FC12" s="314">
        <f t="shared" si="190"/>
        <v>90</v>
      </c>
      <c r="FD12" s="314">
        <f t="shared" si="191"/>
        <v>1120</v>
      </c>
      <c r="FE12" s="542">
        <v>210</v>
      </c>
      <c r="FF12" s="543">
        <v>810</v>
      </c>
      <c r="FG12" s="544">
        <v>100</v>
      </c>
      <c r="FH12" s="242">
        <v>30</v>
      </c>
      <c r="FI12" s="242">
        <f>VLOOKUP($A12,'[3]Tabel 3'!$E$3350:$K$3691,7,FALSE)</f>
        <v>0</v>
      </c>
      <c r="FJ12" s="314">
        <f t="shared" si="192"/>
        <v>70</v>
      </c>
      <c r="FK12" s="545">
        <f t="shared" si="193"/>
        <v>4100</v>
      </c>
      <c r="FL12" s="314">
        <f t="shared" si="194"/>
        <v>1110</v>
      </c>
      <c r="FM12" s="542">
        <v>1090</v>
      </c>
      <c r="FN12" s="543">
        <v>10</v>
      </c>
      <c r="FO12" s="544">
        <v>10</v>
      </c>
      <c r="FP12" s="242">
        <v>0</v>
      </c>
      <c r="FQ12" s="242">
        <v>0</v>
      </c>
      <c r="FR12" s="314">
        <f t="shared" si="195"/>
        <v>10</v>
      </c>
      <c r="FS12" s="314">
        <f t="shared" si="196"/>
        <v>1800</v>
      </c>
      <c r="FT12" s="542">
        <v>1090</v>
      </c>
      <c r="FU12" s="543">
        <v>590</v>
      </c>
      <c r="FV12" s="544">
        <v>120</v>
      </c>
      <c r="FW12" s="242">
        <v>60</v>
      </c>
      <c r="FX12" s="242">
        <v>0</v>
      </c>
      <c r="FY12" s="314">
        <f t="shared" si="197"/>
        <v>60</v>
      </c>
      <c r="FZ12" s="314">
        <f t="shared" si="198"/>
        <v>1190</v>
      </c>
      <c r="GA12" s="542">
        <v>210</v>
      </c>
      <c r="GB12" s="543">
        <v>880</v>
      </c>
      <c r="GC12" s="544">
        <v>100</v>
      </c>
      <c r="GD12" s="242">
        <v>50</v>
      </c>
      <c r="GE12" s="242">
        <v>0</v>
      </c>
      <c r="GF12" s="314">
        <f t="shared" si="199"/>
        <v>50</v>
      </c>
    </row>
    <row r="13" spans="1:194" hidden="1" x14ac:dyDescent="0.25">
      <c r="A13" s="622" t="s">
        <v>160</v>
      </c>
      <c r="B13" s="622" t="s">
        <v>112</v>
      </c>
      <c r="C13" s="622" t="s">
        <v>113</v>
      </c>
      <c r="D13" s="1">
        <v>0.7</v>
      </c>
      <c r="E13" s="206">
        <v>8100</v>
      </c>
      <c r="F13" s="207">
        <v>0.08</v>
      </c>
      <c r="G13" s="208">
        <f>IF(AND(F13&gt;=$F$3-'Selectie Benchmark Gemeenten'!$D$7*'gemeenten info'!$F$7,F13&lt;=$F$3+'Selectie Benchmark Gemeenten'!$D$7*'gemeenten info'!$F$7),1,0)</f>
        <v>0</v>
      </c>
      <c r="H13" s="206">
        <v>20087</v>
      </c>
      <c r="I13" s="206">
        <v>2290</v>
      </c>
      <c r="J13" s="209">
        <f t="shared" si="147"/>
        <v>0.33901345291479823</v>
      </c>
      <c r="K13" s="208">
        <f>IF(AND(J13&gt;=$J$3-'Selectie Benchmark Gemeenten'!$D$8*'gemeenten info'!$J$7,J13&lt;=$J$3+'Selectie Benchmark Gemeenten'!$D$8*'gemeenten info'!$J$7),1,0)</f>
        <v>0</v>
      </c>
      <c r="L13" s="23">
        <v>0</v>
      </c>
      <c r="M13" s="210">
        <v>4.1200406917599186E-2</v>
      </c>
      <c r="N13" s="208">
        <f>IF(AND(M13&gt;=$M$3-'Selectie Benchmark Gemeenten'!$D$9*'gemeenten info'!$M$7,M13&lt;=$M$3+'Selectie Benchmark Gemeenten'!$D$9*'gemeenten info'!$M$7),1,0)</f>
        <v>0</v>
      </c>
      <c r="O13" s="29">
        <f t="shared" si="148"/>
        <v>0</v>
      </c>
      <c r="P13" s="29">
        <f t="shared" si="149"/>
        <v>0</v>
      </c>
      <c r="Q13" s="29">
        <f t="shared" si="150"/>
        <v>0</v>
      </c>
      <c r="S13" s="78">
        <v>7.532</v>
      </c>
      <c r="T13" s="78">
        <v>-18.8</v>
      </c>
      <c r="U13" s="211">
        <v>0.55200000000000005</v>
      </c>
      <c r="V13" s="211">
        <v>5.6000000000000001E-2</v>
      </c>
      <c r="X13" s="212">
        <v>1636</v>
      </c>
      <c r="Y13" s="212">
        <v>31</v>
      </c>
      <c r="Z13" s="341">
        <f t="shared" si="151"/>
        <v>1.8948655256723717E-2</v>
      </c>
      <c r="AA13" s="212">
        <v>495</v>
      </c>
      <c r="AB13" s="212">
        <v>29</v>
      </c>
      <c r="AC13" s="212">
        <v>16</v>
      </c>
      <c r="AD13" s="212">
        <v>68</v>
      </c>
      <c r="AE13" s="212">
        <v>6</v>
      </c>
      <c r="AF13" s="372">
        <f t="shared" si="152"/>
        <v>0.375</v>
      </c>
      <c r="AG13" s="212">
        <v>6</v>
      </c>
      <c r="AH13" s="372">
        <f t="shared" si="153"/>
        <v>8.8235294117647065E-2</v>
      </c>
      <c r="AI13" s="212">
        <f t="shared" si="154"/>
        <v>411</v>
      </c>
      <c r="AJ13" s="212">
        <f t="shared" si="155"/>
        <v>17</v>
      </c>
      <c r="AK13" s="372">
        <f t="shared" si="156"/>
        <v>4.1362530413625302E-2</v>
      </c>
      <c r="AL13" s="341">
        <f t="shared" si="157"/>
        <v>3.667481662591687E-3</v>
      </c>
      <c r="AM13" s="341">
        <f t="shared" si="158"/>
        <v>3.667481662591687E-3</v>
      </c>
      <c r="AN13" s="341">
        <f t="shared" si="159"/>
        <v>1.0391198044009779E-2</v>
      </c>
      <c r="AO13" s="341">
        <f t="shared" si="160"/>
        <v>1.7726161369193152E-2</v>
      </c>
      <c r="AP13" s="214">
        <v>1141</v>
      </c>
      <c r="AQ13" s="214">
        <v>2</v>
      </c>
      <c r="AR13" s="341">
        <f t="shared" si="161"/>
        <v>1.2224938875305623E-3</v>
      </c>
      <c r="AT13" s="1">
        <v>25</v>
      </c>
      <c r="AU13" s="1">
        <v>8</v>
      </c>
      <c r="AV13" s="1">
        <v>8</v>
      </c>
      <c r="AW13" s="1">
        <v>9</v>
      </c>
      <c r="AX13" s="1">
        <v>38</v>
      </c>
      <c r="AY13" s="1">
        <v>16</v>
      </c>
      <c r="AZ13" s="1">
        <v>11</v>
      </c>
      <c r="BA13" s="1">
        <v>11</v>
      </c>
      <c r="BB13" s="1">
        <v>22</v>
      </c>
      <c r="BC13" s="1">
        <v>7</v>
      </c>
      <c r="BD13" s="1">
        <v>0</v>
      </c>
      <c r="BE13" s="1">
        <v>15</v>
      </c>
      <c r="BF13" s="1">
        <v>39</v>
      </c>
      <c r="BG13" s="1">
        <v>23</v>
      </c>
      <c r="BH13" s="1">
        <v>8</v>
      </c>
      <c r="BI13" s="1">
        <v>8</v>
      </c>
      <c r="BJ13" s="1">
        <v>30</v>
      </c>
      <c r="BK13" s="1">
        <v>14</v>
      </c>
      <c r="BL13" s="1">
        <v>6</v>
      </c>
      <c r="BM13" s="1">
        <v>10</v>
      </c>
      <c r="BN13" s="125">
        <v>0.32</v>
      </c>
      <c r="BO13" s="124">
        <v>0.32</v>
      </c>
      <c r="BP13" s="126">
        <v>0.36</v>
      </c>
      <c r="BQ13" s="125">
        <v>0.42105263157894735</v>
      </c>
      <c r="BR13" s="124">
        <v>0.28947368421052633</v>
      </c>
      <c r="BS13" s="126">
        <v>0.28947368421052633</v>
      </c>
      <c r="BT13" s="125">
        <v>0.31818181818181818</v>
      </c>
      <c r="BU13" s="124">
        <v>0</v>
      </c>
      <c r="BV13" s="126">
        <v>0.68181818181818177</v>
      </c>
      <c r="BW13" s="125">
        <v>0.58974358974358976</v>
      </c>
      <c r="BX13" s="124">
        <v>0.20512820512820512</v>
      </c>
      <c r="BY13" s="126">
        <v>0.20512820512820512</v>
      </c>
      <c r="BZ13" s="125">
        <f t="shared" si="162"/>
        <v>0.46666666666666667</v>
      </c>
      <c r="CA13" s="124">
        <f t="shared" si="163"/>
        <v>0.2</v>
      </c>
      <c r="CB13" s="126">
        <f t="shared" si="164"/>
        <v>0.33333333333333331</v>
      </c>
      <c r="CD13" s="215">
        <f t="shared" si="165"/>
        <v>2950</v>
      </c>
      <c r="CE13" s="216">
        <f t="shared" si="166"/>
        <v>0.5423728813559322</v>
      </c>
      <c r="CF13" s="216">
        <f t="shared" si="167"/>
        <v>0.39322033898305087</v>
      </c>
      <c r="CG13" s="216">
        <f t="shared" si="168"/>
        <v>6.4406779661016947E-2</v>
      </c>
      <c r="CH13" s="216">
        <f t="shared" si="169"/>
        <v>2.3728813559322035E-2</v>
      </c>
      <c r="CI13" s="216">
        <f t="shared" si="170"/>
        <v>0</v>
      </c>
      <c r="CJ13" s="216">
        <f t="shared" si="171"/>
        <v>4.0677966101694912E-2</v>
      </c>
      <c r="CK13" s="217">
        <f t="shared" si="172"/>
        <v>1600</v>
      </c>
      <c r="CL13" s="218">
        <f t="shared" si="173"/>
        <v>1160</v>
      </c>
      <c r="CM13" s="219">
        <f t="shared" si="174"/>
        <v>190</v>
      </c>
      <c r="CN13" s="219">
        <f t="shared" si="175"/>
        <v>70</v>
      </c>
      <c r="CO13" s="219">
        <f t="shared" si="176"/>
        <v>0</v>
      </c>
      <c r="CP13" s="219">
        <f t="shared" si="177"/>
        <v>120</v>
      </c>
      <c r="CR13" s="243">
        <v>1752.86</v>
      </c>
      <c r="CS13" s="243">
        <v>2297</v>
      </c>
      <c r="CT13" s="247">
        <f t="shared" si="178"/>
        <v>0.76310840226382237</v>
      </c>
      <c r="CV13" s="247">
        <f t="shared" si="141"/>
        <v>2.4830882742885557E-2</v>
      </c>
      <c r="CW13" s="211">
        <f t="shared" si="142"/>
        <v>0.23685819070904646</v>
      </c>
      <c r="CY13" s="300">
        <v>1.7953321364452424E-2</v>
      </c>
      <c r="CZ13" s="300">
        <v>2.276707530647986E-2</v>
      </c>
      <c r="DA13" s="300">
        <v>1.2716763005780347E-2</v>
      </c>
      <c r="DB13" s="300">
        <v>2.1578648495173196E-2</v>
      </c>
      <c r="DC13" s="300">
        <v>1.4092446448703494E-2</v>
      </c>
      <c r="DE13" s="332" t="s">
        <v>640</v>
      </c>
      <c r="DF13" s="332" t="s">
        <v>640</v>
      </c>
      <c r="DG13" s="332" t="s">
        <v>640</v>
      </c>
      <c r="DH13" s="332" t="s">
        <v>640</v>
      </c>
      <c r="DL13" s="212">
        <v>1671</v>
      </c>
      <c r="DM13" s="212">
        <v>30</v>
      </c>
      <c r="DN13" s="213">
        <v>1.7953321364452424E-2</v>
      </c>
      <c r="DO13" s="212">
        <v>533</v>
      </c>
      <c r="DP13" s="212">
        <v>25</v>
      </c>
      <c r="DQ13" s="213">
        <v>1.4961101137043686E-2</v>
      </c>
      <c r="DR13" s="214">
        <v>1138</v>
      </c>
      <c r="DS13" s="214">
        <v>5</v>
      </c>
      <c r="DT13" s="213">
        <v>2.9922202274087371E-3</v>
      </c>
      <c r="DV13" s="215">
        <f t="shared" si="179"/>
        <v>2900</v>
      </c>
      <c r="DW13" s="216">
        <v>0.55172413793103448</v>
      </c>
      <c r="DX13" s="216">
        <v>0.37931034482758619</v>
      </c>
      <c r="DY13" s="216">
        <v>6.8965517241379309E-2</v>
      </c>
      <c r="DZ13" s="216">
        <v>3.4482758620689655E-2</v>
      </c>
      <c r="EA13" s="216">
        <v>0</v>
      </c>
      <c r="EB13" s="216">
        <v>3.4482758620689655E-2</v>
      </c>
      <c r="EC13" s="217">
        <f t="shared" si="180"/>
        <v>1630</v>
      </c>
      <c r="ED13" s="218">
        <v>1100</v>
      </c>
      <c r="EE13" s="219">
        <f t="shared" si="181"/>
        <v>170</v>
      </c>
      <c r="EF13" s="219">
        <f t="shared" si="182"/>
        <v>40</v>
      </c>
      <c r="EG13" s="219">
        <f t="shared" si="183"/>
        <v>0</v>
      </c>
      <c r="EH13" s="219">
        <f t="shared" si="184"/>
        <v>130</v>
      </c>
      <c r="EI13" s="216">
        <v>6.6666666666666666E-2</v>
      </c>
      <c r="EJ13" s="511">
        <v>2.1899999999999999E-2</v>
      </c>
      <c r="EK13" s="3">
        <v>0.308</v>
      </c>
      <c r="EL13" s="3">
        <v>0.47200000000000003</v>
      </c>
      <c r="EM13" s="496">
        <f t="shared" si="185"/>
        <v>0.21999999999999992</v>
      </c>
      <c r="EN13" s="528">
        <v>7.0047999999999999E-2</v>
      </c>
      <c r="EO13" s="545">
        <f t="shared" si="186"/>
        <v>2890</v>
      </c>
      <c r="EP13" s="314">
        <f t="shared" si="187"/>
        <v>750</v>
      </c>
      <c r="EQ13" s="542">
        <v>740</v>
      </c>
      <c r="ER13" s="543">
        <v>10</v>
      </c>
      <c r="ES13" s="544">
        <v>0</v>
      </c>
      <c r="ET13" s="242">
        <v>0</v>
      </c>
      <c r="EU13" s="242">
        <v>0</v>
      </c>
      <c r="EV13" s="314">
        <f t="shared" si="188"/>
        <v>0</v>
      </c>
      <c r="EW13" s="314">
        <f t="shared" si="189"/>
        <v>1230</v>
      </c>
      <c r="EX13" s="542">
        <v>760</v>
      </c>
      <c r="EY13" s="543">
        <v>400</v>
      </c>
      <c r="EZ13" s="544">
        <v>70</v>
      </c>
      <c r="FA13" s="242">
        <v>20</v>
      </c>
      <c r="FB13" s="242">
        <v>0</v>
      </c>
      <c r="FC13" s="314">
        <f t="shared" si="190"/>
        <v>50</v>
      </c>
      <c r="FD13" s="314">
        <f t="shared" si="191"/>
        <v>910</v>
      </c>
      <c r="FE13" s="542">
        <v>130</v>
      </c>
      <c r="FF13" s="543">
        <v>680</v>
      </c>
      <c r="FG13" s="544">
        <v>100</v>
      </c>
      <c r="FH13" s="242">
        <v>20</v>
      </c>
      <c r="FI13" s="242">
        <f>VLOOKUP($A13,'[3]Tabel 3'!$E$3350:$K$3691,7,FALSE)</f>
        <v>0</v>
      </c>
      <c r="FJ13" s="314">
        <f t="shared" si="192"/>
        <v>80</v>
      </c>
      <c r="FK13" s="545">
        <f t="shared" si="193"/>
        <v>2950</v>
      </c>
      <c r="FL13" s="314">
        <f t="shared" si="194"/>
        <v>740</v>
      </c>
      <c r="FM13" s="542">
        <v>720</v>
      </c>
      <c r="FN13" s="543">
        <v>10</v>
      </c>
      <c r="FO13" s="544">
        <v>10</v>
      </c>
      <c r="FP13" s="242">
        <v>0</v>
      </c>
      <c r="FQ13" s="242">
        <v>0</v>
      </c>
      <c r="FR13" s="314">
        <f t="shared" si="195"/>
        <v>10</v>
      </c>
      <c r="FS13" s="314">
        <f t="shared" si="196"/>
        <v>1270</v>
      </c>
      <c r="FT13" s="542">
        <v>740</v>
      </c>
      <c r="FU13" s="543">
        <v>450</v>
      </c>
      <c r="FV13" s="544">
        <v>80</v>
      </c>
      <c r="FW13" s="242">
        <v>20</v>
      </c>
      <c r="FX13" s="242">
        <v>0</v>
      </c>
      <c r="FY13" s="314">
        <f t="shared" si="197"/>
        <v>60</v>
      </c>
      <c r="FZ13" s="314">
        <f t="shared" si="198"/>
        <v>940</v>
      </c>
      <c r="GA13" s="542">
        <v>140</v>
      </c>
      <c r="GB13" s="543">
        <v>700</v>
      </c>
      <c r="GC13" s="544">
        <v>100</v>
      </c>
      <c r="GD13" s="242">
        <v>50</v>
      </c>
      <c r="GE13" s="242">
        <v>0</v>
      </c>
      <c r="GF13" s="314">
        <f t="shared" si="199"/>
        <v>50</v>
      </c>
    </row>
    <row r="14" spans="1:194" hidden="1" x14ac:dyDescent="0.25">
      <c r="A14" s="622" t="s">
        <v>161</v>
      </c>
      <c r="B14" s="622" t="s">
        <v>110</v>
      </c>
      <c r="C14" s="622" t="s">
        <v>111</v>
      </c>
      <c r="D14" s="1">
        <v>0.6</v>
      </c>
      <c r="E14" s="206">
        <v>10300</v>
      </c>
      <c r="F14" s="207">
        <v>5.5E-2</v>
      </c>
      <c r="G14" s="208">
        <f>IF(AND(F14&gt;=$F$3-'Selectie Benchmark Gemeenten'!$D$7*'gemeenten info'!$F$7,F14&lt;=$F$3+'Selectie Benchmark Gemeenten'!$D$7*'gemeenten info'!$F$7),1,0)</f>
        <v>0</v>
      </c>
      <c r="H14" s="206">
        <v>25934</v>
      </c>
      <c r="I14" s="206">
        <v>1197</v>
      </c>
      <c r="J14" s="209">
        <f t="shared" si="147"/>
        <v>0.17563527653213751</v>
      </c>
      <c r="K14" s="208">
        <f>IF(AND(J14&gt;=$J$3-'Selectie Benchmark Gemeenten'!$D$8*'gemeenten info'!$J$7,J14&lt;=$J$3+'Selectie Benchmark Gemeenten'!$D$8*'gemeenten info'!$J$7),1,0)</f>
        <v>1</v>
      </c>
      <c r="L14" s="23">
        <v>0</v>
      </c>
      <c r="M14" s="210">
        <v>1.7363452461227242E-2</v>
      </c>
      <c r="N14" s="208">
        <f>IF(AND(M14&gt;=$M$3-'Selectie Benchmark Gemeenten'!$D$9*'gemeenten info'!$M$7,M14&lt;=$M$3+'Selectie Benchmark Gemeenten'!$D$9*'gemeenten info'!$M$7),1,0)</f>
        <v>0</v>
      </c>
      <c r="O14" s="29">
        <f t="shared" si="148"/>
        <v>0</v>
      </c>
      <c r="P14" s="29">
        <f t="shared" si="149"/>
        <v>0</v>
      </c>
      <c r="Q14" s="29">
        <f t="shared" si="150"/>
        <v>0</v>
      </c>
      <c r="S14" s="78">
        <v>8.3539999999999992</v>
      </c>
      <c r="T14" s="78">
        <v>-6.0129999999999999</v>
      </c>
      <c r="U14" s="211">
        <v>0.434</v>
      </c>
      <c r="V14" s="211">
        <v>5.0999999999999997E-2</v>
      </c>
      <c r="X14" s="212">
        <v>2287</v>
      </c>
      <c r="Y14" s="212">
        <v>36</v>
      </c>
      <c r="Z14" s="341">
        <f t="shared" si="151"/>
        <v>1.5741145605596852E-2</v>
      </c>
      <c r="AA14" s="212">
        <v>599</v>
      </c>
      <c r="AB14" s="212">
        <v>29</v>
      </c>
      <c r="AC14" s="212">
        <v>12</v>
      </c>
      <c r="AD14" s="212">
        <v>75</v>
      </c>
      <c r="AE14" s="212">
        <v>0</v>
      </c>
      <c r="AF14" s="372">
        <f t="shared" si="152"/>
        <v>0</v>
      </c>
      <c r="AG14" s="212">
        <v>7</v>
      </c>
      <c r="AH14" s="372">
        <f t="shared" si="153"/>
        <v>9.3333333333333338E-2</v>
      </c>
      <c r="AI14" s="212">
        <f t="shared" si="154"/>
        <v>512</v>
      </c>
      <c r="AJ14" s="212">
        <f t="shared" si="155"/>
        <v>22</v>
      </c>
      <c r="AK14" s="372">
        <f t="shared" si="156"/>
        <v>4.296875E-2</v>
      </c>
      <c r="AL14" s="341">
        <f t="shared" si="157"/>
        <v>0</v>
      </c>
      <c r="AM14" s="341">
        <f t="shared" si="158"/>
        <v>3.060778312199388E-3</v>
      </c>
      <c r="AN14" s="341">
        <f t="shared" si="159"/>
        <v>9.619588981198076E-3</v>
      </c>
      <c r="AO14" s="341">
        <f t="shared" si="160"/>
        <v>1.2680367293397464E-2</v>
      </c>
      <c r="AP14" s="214">
        <v>1688</v>
      </c>
      <c r="AQ14" s="214">
        <v>7</v>
      </c>
      <c r="AR14" s="341">
        <f t="shared" si="161"/>
        <v>3.060778312199388E-3</v>
      </c>
      <c r="AT14" s="1">
        <v>32</v>
      </c>
      <c r="AU14" s="1">
        <v>10</v>
      </c>
      <c r="AV14" s="1">
        <v>12</v>
      </c>
      <c r="AW14" s="1">
        <v>10</v>
      </c>
      <c r="AX14" s="1">
        <v>36</v>
      </c>
      <c r="AY14" s="1">
        <v>10</v>
      </c>
      <c r="AZ14" s="1">
        <v>9</v>
      </c>
      <c r="BA14" s="1">
        <v>17</v>
      </c>
      <c r="BB14" s="1">
        <v>34</v>
      </c>
      <c r="BC14" s="1">
        <v>15</v>
      </c>
      <c r="BD14" s="1">
        <v>5</v>
      </c>
      <c r="BE14" s="1">
        <v>14</v>
      </c>
      <c r="BF14" s="1">
        <v>32</v>
      </c>
      <c r="BG14" s="1">
        <v>15</v>
      </c>
      <c r="BH14" s="1">
        <v>0</v>
      </c>
      <c r="BI14" s="1">
        <v>17</v>
      </c>
      <c r="BJ14" s="1">
        <v>32</v>
      </c>
      <c r="BK14" s="1">
        <v>14</v>
      </c>
      <c r="BL14" s="1">
        <v>6</v>
      </c>
      <c r="BM14" s="1">
        <v>12</v>
      </c>
      <c r="BN14" s="125">
        <v>0.3125</v>
      </c>
      <c r="BO14" s="124">
        <v>0.375</v>
      </c>
      <c r="BP14" s="126">
        <v>0.3125</v>
      </c>
      <c r="BQ14" s="125">
        <v>0.27777777777777779</v>
      </c>
      <c r="BR14" s="124">
        <v>0.25</v>
      </c>
      <c r="BS14" s="126">
        <v>0.47222222222222221</v>
      </c>
      <c r="BT14" s="125">
        <v>0.44117647058823528</v>
      </c>
      <c r="BU14" s="124">
        <v>0.14705882352941177</v>
      </c>
      <c r="BV14" s="126">
        <v>0.41176470588235292</v>
      </c>
      <c r="BW14" s="125">
        <v>0.46875</v>
      </c>
      <c r="BX14" s="124">
        <v>0</v>
      </c>
      <c r="BY14" s="126">
        <v>0.53125</v>
      </c>
      <c r="BZ14" s="125">
        <f t="shared" si="162"/>
        <v>0.4375</v>
      </c>
      <c r="CA14" s="124">
        <f t="shared" si="163"/>
        <v>0.1875</v>
      </c>
      <c r="CB14" s="126">
        <f t="shared" si="164"/>
        <v>0.375</v>
      </c>
      <c r="CD14" s="215">
        <f t="shared" si="165"/>
        <v>3490</v>
      </c>
      <c r="CE14" s="216">
        <f t="shared" si="166"/>
        <v>0.65329512893982811</v>
      </c>
      <c r="CF14" s="216">
        <f t="shared" si="167"/>
        <v>0.28366762177650429</v>
      </c>
      <c r="CG14" s="216">
        <f t="shared" si="168"/>
        <v>6.3037249283667621E-2</v>
      </c>
      <c r="CH14" s="216">
        <f t="shared" si="169"/>
        <v>2.0057306590257881E-2</v>
      </c>
      <c r="CI14" s="216">
        <f t="shared" si="170"/>
        <v>2.8653295128939827E-3</v>
      </c>
      <c r="CJ14" s="216">
        <f t="shared" si="171"/>
        <v>4.0114613180515762E-2</v>
      </c>
      <c r="CK14" s="217">
        <f t="shared" si="172"/>
        <v>2280</v>
      </c>
      <c r="CL14" s="218">
        <f t="shared" si="173"/>
        <v>990</v>
      </c>
      <c r="CM14" s="219">
        <f t="shared" si="174"/>
        <v>220</v>
      </c>
      <c r="CN14" s="219">
        <f t="shared" si="175"/>
        <v>70</v>
      </c>
      <c r="CO14" s="219">
        <f t="shared" si="176"/>
        <v>10</v>
      </c>
      <c r="CP14" s="219">
        <f t="shared" si="177"/>
        <v>140</v>
      </c>
      <c r="CR14" s="243">
        <v>1489.88</v>
      </c>
      <c r="CS14" s="243">
        <v>2839</v>
      </c>
      <c r="CT14" s="247">
        <f t="shared" si="178"/>
        <v>0.52479041916167668</v>
      </c>
      <c r="CV14" s="247">
        <f t="shared" si="141"/>
        <v>2.9995108582093498E-2</v>
      </c>
      <c r="CW14" s="211">
        <f t="shared" si="142"/>
        <v>0.28620264737448819</v>
      </c>
      <c r="CY14" s="300">
        <v>1.4228546020453535E-2</v>
      </c>
      <c r="CZ14" s="300">
        <v>1.4059753954305799E-2</v>
      </c>
      <c r="DA14" s="300">
        <v>1.5064244572441293E-2</v>
      </c>
      <c r="DB14" s="300">
        <v>1.575492341356674E-2</v>
      </c>
      <c r="DC14" s="300">
        <v>1.4420910319963948E-2</v>
      </c>
      <c r="DE14" s="332" t="s">
        <v>640</v>
      </c>
      <c r="DF14" s="332" t="s">
        <v>640</v>
      </c>
      <c r="DG14" s="332" t="s">
        <v>640</v>
      </c>
      <c r="DH14" s="332" t="s">
        <v>640</v>
      </c>
      <c r="DL14" s="212">
        <v>2249</v>
      </c>
      <c r="DM14" s="212">
        <v>32</v>
      </c>
      <c r="DN14" s="213">
        <v>1.4228546020453535E-2</v>
      </c>
      <c r="DO14" s="212">
        <v>594</v>
      </c>
      <c r="DP14" s="212">
        <v>29</v>
      </c>
      <c r="DQ14" s="213">
        <v>1.2894619831036016E-2</v>
      </c>
      <c r="DR14" s="214">
        <v>1655</v>
      </c>
      <c r="DS14" s="214">
        <v>3</v>
      </c>
      <c r="DT14" s="213">
        <v>1.3339261894175188E-3</v>
      </c>
      <c r="DV14" s="215">
        <f t="shared" si="179"/>
        <v>3370</v>
      </c>
      <c r="DW14" s="216">
        <v>0.66666666666666663</v>
      </c>
      <c r="DX14" s="216">
        <v>0.27272727272727271</v>
      </c>
      <c r="DY14" s="216">
        <v>6.0606060606060608E-2</v>
      </c>
      <c r="DZ14" s="216">
        <v>3.0303030303030304E-2</v>
      </c>
      <c r="EA14" s="216">
        <v>0</v>
      </c>
      <c r="EB14" s="216">
        <v>3.0303030303030304E-2</v>
      </c>
      <c r="EC14" s="217">
        <f t="shared" si="180"/>
        <v>2250</v>
      </c>
      <c r="ED14" s="218">
        <v>900</v>
      </c>
      <c r="EE14" s="219">
        <f t="shared" si="181"/>
        <v>220</v>
      </c>
      <c r="EF14" s="219">
        <f t="shared" si="182"/>
        <v>30</v>
      </c>
      <c r="EG14" s="219">
        <f t="shared" si="183"/>
        <v>0</v>
      </c>
      <c r="EH14" s="219">
        <f t="shared" si="184"/>
        <v>190</v>
      </c>
      <c r="EI14" s="216">
        <v>6.0606060606060608E-2</v>
      </c>
      <c r="EJ14" s="511">
        <v>1.7524999999999999E-2</v>
      </c>
      <c r="EK14" s="3">
        <v>0.23399999999999999</v>
      </c>
      <c r="EL14" s="3">
        <v>0.433</v>
      </c>
      <c r="EM14" s="496">
        <f t="shared" si="185"/>
        <v>0.33300000000000002</v>
      </c>
      <c r="EN14" s="528">
        <v>5.5282999999999999E-2</v>
      </c>
      <c r="EO14" s="545">
        <f t="shared" si="186"/>
        <v>3370</v>
      </c>
      <c r="EP14" s="314">
        <f t="shared" si="187"/>
        <v>1040</v>
      </c>
      <c r="EQ14" s="542">
        <v>1020</v>
      </c>
      <c r="ER14" s="543">
        <v>10</v>
      </c>
      <c r="ES14" s="544">
        <v>10</v>
      </c>
      <c r="ET14" s="242">
        <v>0</v>
      </c>
      <c r="EU14" s="242">
        <v>0</v>
      </c>
      <c r="EV14" s="314">
        <f t="shared" si="188"/>
        <v>10</v>
      </c>
      <c r="EW14" s="314">
        <f t="shared" si="189"/>
        <v>1500</v>
      </c>
      <c r="EX14" s="542">
        <v>1050</v>
      </c>
      <c r="EY14" s="543">
        <v>350</v>
      </c>
      <c r="EZ14" s="544">
        <v>100</v>
      </c>
      <c r="FA14" s="242">
        <v>10</v>
      </c>
      <c r="FB14" s="242">
        <v>0</v>
      </c>
      <c r="FC14" s="314">
        <f t="shared" si="190"/>
        <v>90</v>
      </c>
      <c r="FD14" s="314">
        <f t="shared" si="191"/>
        <v>830</v>
      </c>
      <c r="FE14" s="542">
        <v>180</v>
      </c>
      <c r="FF14" s="543">
        <v>540</v>
      </c>
      <c r="FG14" s="544">
        <v>110</v>
      </c>
      <c r="FH14" s="242">
        <v>20</v>
      </c>
      <c r="FI14" s="242">
        <f>VLOOKUP($A14,'[3]Tabel 3'!$E$3350:$K$3691,7,FALSE)</f>
        <v>0</v>
      </c>
      <c r="FJ14" s="314">
        <f t="shared" si="192"/>
        <v>90</v>
      </c>
      <c r="FK14" s="545">
        <f t="shared" si="193"/>
        <v>3490</v>
      </c>
      <c r="FL14" s="314">
        <f t="shared" si="194"/>
        <v>1050</v>
      </c>
      <c r="FM14" s="542">
        <v>1030</v>
      </c>
      <c r="FN14" s="543">
        <v>10</v>
      </c>
      <c r="FO14" s="544">
        <v>10</v>
      </c>
      <c r="FP14" s="242">
        <v>0</v>
      </c>
      <c r="FQ14" s="242">
        <v>0</v>
      </c>
      <c r="FR14" s="314">
        <f t="shared" si="195"/>
        <v>10</v>
      </c>
      <c r="FS14" s="314">
        <f t="shared" si="196"/>
        <v>1560</v>
      </c>
      <c r="FT14" s="542">
        <v>1070</v>
      </c>
      <c r="FU14" s="543">
        <v>390</v>
      </c>
      <c r="FV14" s="544">
        <v>100</v>
      </c>
      <c r="FW14" s="242">
        <v>30</v>
      </c>
      <c r="FX14" s="242">
        <v>0</v>
      </c>
      <c r="FY14" s="314">
        <f t="shared" si="197"/>
        <v>70</v>
      </c>
      <c r="FZ14" s="314">
        <f t="shared" si="198"/>
        <v>880</v>
      </c>
      <c r="GA14" s="542">
        <v>180</v>
      </c>
      <c r="GB14" s="543">
        <v>590</v>
      </c>
      <c r="GC14" s="544">
        <v>110</v>
      </c>
      <c r="GD14" s="242">
        <v>40</v>
      </c>
      <c r="GE14" s="242">
        <v>10</v>
      </c>
      <c r="GF14" s="314">
        <f t="shared" si="199"/>
        <v>60</v>
      </c>
    </row>
    <row r="15" spans="1:194" hidden="1" x14ac:dyDescent="0.25">
      <c r="A15" s="622" t="s">
        <v>142</v>
      </c>
      <c r="B15" s="622" t="s">
        <v>55</v>
      </c>
      <c r="C15" s="622" t="s">
        <v>102</v>
      </c>
      <c r="D15" s="1">
        <v>5.0999999999999996</v>
      </c>
      <c r="E15" s="206">
        <v>51600</v>
      </c>
      <c r="F15" s="207">
        <v>9.8000000000000004E-2</v>
      </c>
      <c r="G15" s="208">
        <f>IF(AND(F15&gt;=$F$3-'Selectie Benchmark Gemeenten'!$D$7*'gemeenten info'!$F$7,F15&lt;=$F$3+'Selectie Benchmark Gemeenten'!$D$7*'gemeenten info'!$F$7),1,0)</f>
        <v>1</v>
      </c>
      <c r="H15" s="206">
        <v>110783</v>
      </c>
      <c r="I15" s="206">
        <v>1004</v>
      </c>
      <c r="J15" s="209">
        <f t="shared" si="147"/>
        <v>0.14678624813153962</v>
      </c>
      <c r="K15" s="208">
        <f>IF(AND(J15&gt;=$J$3-'Selectie Benchmark Gemeenten'!$D$8*'gemeenten info'!$J$7,J15&lt;=$J$3+'Selectie Benchmark Gemeenten'!$D$8*'gemeenten info'!$J$7),1,0)</f>
        <v>1</v>
      </c>
      <c r="L15" s="23">
        <v>1</v>
      </c>
      <c r="M15" s="210">
        <v>0.38680659670164919</v>
      </c>
      <c r="N15" s="208">
        <f>IF(AND(M15&gt;=$M$3-'Selectie Benchmark Gemeenten'!$D$9*'gemeenten info'!$M$7,M15&lt;=$M$3+'Selectie Benchmark Gemeenten'!$D$9*'gemeenten info'!$M$7),1,0)</f>
        <v>1</v>
      </c>
      <c r="O15" s="29">
        <f t="shared" si="148"/>
        <v>1</v>
      </c>
      <c r="P15" s="29">
        <f t="shared" si="149"/>
        <v>1</v>
      </c>
      <c r="Q15" s="29">
        <f t="shared" si="150"/>
        <v>1</v>
      </c>
      <c r="S15" s="78">
        <v>7.8460000000000001</v>
      </c>
      <c r="T15" s="78">
        <v>-5.8710000000000004</v>
      </c>
      <c r="U15" s="211">
        <v>0.50700000000000001</v>
      </c>
      <c r="V15" s="211">
        <v>6.9000000000000006E-2</v>
      </c>
      <c r="X15" s="212">
        <v>7716</v>
      </c>
      <c r="Y15" s="212">
        <v>199</v>
      </c>
      <c r="Z15" s="341">
        <f t="shared" si="151"/>
        <v>2.5790565059616383E-2</v>
      </c>
      <c r="AA15" s="212">
        <v>2205</v>
      </c>
      <c r="AB15" s="212">
        <v>171</v>
      </c>
      <c r="AC15" s="212">
        <v>106</v>
      </c>
      <c r="AD15" s="212">
        <v>361</v>
      </c>
      <c r="AE15" s="212">
        <v>26</v>
      </c>
      <c r="AF15" s="372">
        <f t="shared" si="152"/>
        <v>0.24528301886792453</v>
      </c>
      <c r="AG15" s="212">
        <v>45</v>
      </c>
      <c r="AH15" s="372">
        <f t="shared" si="153"/>
        <v>0.12465373961218837</v>
      </c>
      <c r="AI15" s="212">
        <f t="shared" si="154"/>
        <v>1738</v>
      </c>
      <c r="AJ15" s="212">
        <f t="shared" si="155"/>
        <v>100</v>
      </c>
      <c r="AK15" s="372">
        <f t="shared" si="156"/>
        <v>5.7537399309551207E-2</v>
      </c>
      <c r="AL15" s="341">
        <f t="shared" si="157"/>
        <v>3.3696215655780199E-3</v>
      </c>
      <c r="AM15" s="341">
        <f t="shared" si="158"/>
        <v>5.8320373250388803E-3</v>
      </c>
      <c r="AN15" s="341">
        <f t="shared" si="159"/>
        <v>1.2960082944530845E-2</v>
      </c>
      <c r="AO15" s="341">
        <f t="shared" si="160"/>
        <v>2.2161741835147745E-2</v>
      </c>
      <c r="AP15" s="214">
        <v>5511</v>
      </c>
      <c r="AQ15" s="214">
        <v>28</v>
      </c>
      <c r="AR15" s="341">
        <f t="shared" si="161"/>
        <v>3.6288232244686366E-3</v>
      </c>
      <c r="AT15" s="1">
        <v>161</v>
      </c>
      <c r="AU15" s="1">
        <v>46</v>
      </c>
      <c r="AV15" s="1">
        <v>49</v>
      </c>
      <c r="AW15" s="1">
        <v>66</v>
      </c>
      <c r="AX15" s="1">
        <v>169</v>
      </c>
      <c r="AY15" s="1">
        <v>49</v>
      </c>
      <c r="AZ15" s="1">
        <v>44</v>
      </c>
      <c r="BA15" s="1">
        <v>76</v>
      </c>
      <c r="BB15" s="1">
        <v>190</v>
      </c>
      <c r="BC15" s="1">
        <v>57</v>
      </c>
      <c r="BD15" s="1">
        <v>51</v>
      </c>
      <c r="BE15" s="1">
        <v>82</v>
      </c>
      <c r="BF15" s="1">
        <v>169</v>
      </c>
      <c r="BG15" s="1">
        <v>63</v>
      </c>
      <c r="BH15" s="1">
        <v>27</v>
      </c>
      <c r="BI15" s="1">
        <v>79</v>
      </c>
      <c r="BJ15" s="1">
        <v>223</v>
      </c>
      <c r="BK15" s="1">
        <v>68</v>
      </c>
      <c r="BL15" s="1">
        <v>57</v>
      </c>
      <c r="BM15" s="1">
        <v>98</v>
      </c>
      <c r="BN15" s="125">
        <v>0.2857142857142857</v>
      </c>
      <c r="BO15" s="124">
        <v>0.30434782608695654</v>
      </c>
      <c r="BP15" s="126">
        <v>0.40993788819875776</v>
      </c>
      <c r="BQ15" s="125">
        <v>0.28994082840236685</v>
      </c>
      <c r="BR15" s="124">
        <v>0.26035502958579881</v>
      </c>
      <c r="BS15" s="126">
        <v>0.44970414201183434</v>
      </c>
      <c r="BT15" s="125">
        <v>0.3</v>
      </c>
      <c r="BU15" s="124">
        <v>0.26842105263157895</v>
      </c>
      <c r="BV15" s="126">
        <v>0.43157894736842106</v>
      </c>
      <c r="BW15" s="125">
        <v>0.37278106508875741</v>
      </c>
      <c r="BX15" s="124">
        <v>0.15976331360946747</v>
      </c>
      <c r="BY15" s="126">
        <v>0.46745562130177515</v>
      </c>
      <c r="BZ15" s="125">
        <f t="shared" si="162"/>
        <v>0.30493273542600896</v>
      </c>
      <c r="CA15" s="124">
        <f t="shared" si="163"/>
        <v>0.2556053811659193</v>
      </c>
      <c r="CB15" s="126">
        <f t="shared" si="164"/>
        <v>0.43946188340807174</v>
      </c>
      <c r="CD15" s="215">
        <f t="shared" si="165"/>
        <v>14780</v>
      </c>
      <c r="CE15" s="216">
        <f t="shared" si="166"/>
        <v>0.54194857916102845</v>
      </c>
      <c r="CF15" s="216">
        <f t="shared" si="167"/>
        <v>0.37077131258457374</v>
      </c>
      <c r="CG15" s="216">
        <f t="shared" si="168"/>
        <v>8.7280108254397831E-2</v>
      </c>
      <c r="CH15" s="216">
        <f t="shared" si="169"/>
        <v>3.7212449255751012E-2</v>
      </c>
      <c r="CI15" s="216">
        <f t="shared" si="170"/>
        <v>2.7063599458728013E-3</v>
      </c>
      <c r="CJ15" s="216">
        <f t="shared" si="171"/>
        <v>4.7361299052774017E-2</v>
      </c>
      <c r="CK15" s="217">
        <f t="shared" si="172"/>
        <v>8010</v>
      </c>
      <c r="CL15" s="218">
        <f t="shared" si="173"/>
        <v>5480</v>
      </c>
      <c r="CM15" s="219">
        <f t="shared" si="174"/>
        <v>1290</v>
      </c>
      <c r="CN15" s="219">
        <f t="shared" si="175"/>
        <v>550</v>
      </c>
      <c r="CO15" s="219">
        <f t="shared" si="176"/>
        <v>40</v>
      </c>
      <c r="CP15" s="219">
        <f t="shared" si="177"/>
        <v>700</v>
      </c>
      <c r="CR15" s="243">
        <v>7895.69</v>
      </c>
      <c r="CS15" s="243">
        <v>9879</v>
      </c>
      <c r="CT15" s="247">
        <f t="shared" si="178"/>
        <v>0.79923980159935215</v>
      </c>
      <c r="CV15" s="247">
        <f t="shared" si="141"/>
        <v>3.2268869753492128E-2</v>
      </c>
      <c r="CW15" s="211">
        <f t="shared" si="142"/>
        <v>0.26316903122057533</v>
      </c>
      <c r="CY15" s="300">
        <v>2.8685361461281193E-2</v>
      </c>
      <c r="CZ15" s="300">
        <v>2.1454868604798782E-2</v>
      </c>
      <c r="DA15" s="300">
        <v>2.3800576224477014E-2</v>
      </c>
      <c r="DB15" s="300">
        <v>2.0848754009375772E-2</v>
      </c>
      <c r="DC15" s="300">
        <v>1.9952906184161606E-2</v>
      </c>
      <c r="DE15" s="332">
        <v>375</v>
      </c>
      <c r="DF15" s="332">
        <v>63</v>
      </c>
      <c r="DG15" s="332">
        <v>367</v>
      </c>
      <c r="DH15" s="332">
        <v>68</v>
      </c>
      <c r="DL15" s="212">
        <v>7774</v>
      </c>
      <c r="DM15" s="212">
        <v>223</v>
      </c>
      <c r="DN15" s="213">
        <v>2.8685361461281193E-2</v>
      </c>
      <c r="DO15" s="212">
        <v>2326</v>
      </c>
      <c r="DP15" s="212">
        <v>178</v>
      </c>
      <c r="DQ15" s="213">
        <v>2.2896835605865706E-2</v>
      </c>
      <c r="DR15" s="214">
        <v>5448</v>
      </c>
      <c r="DS15" s="214">
        <v>45</v>
      </c>
      <c r="DT15" s="213">
        <v>5.7885258554154877E-3</v>
      </c>
      <c r="DV15" s="215">
        <f t="shared" si="179"/>
        <v>14560</v>
      </c>
      <c r="DW15" s="216">
        <v>0.56849315068493156</v>
      </c>
      <c r="DX15" s="216">
        <v>0.35616438356164382</v>
      </c>
      <c r="DY15" s="216">
        <v>7.5342465753424653E-2</v>
      </c>
      <c r="DZ15" s="216">
        <v>3.4246575342465752E-2</v>
      </c>
      <c r="EA15" s="216">
        <v>0</v>
      </c>
      <c r="EB15" s="216">
        <v>4.1095890410958902E-2</v>
      </c>
      <c r="EC15" s="217">
        <f t="shared" si="180"/>
        <v>8250</v>
      </c>
      <c r="ED15" s="218">
        <v>5200</v>
      </c>
      <c r="EE15" s="219">
        <f t="shared" si="181"/>
        <v>1110</v>
      </c>
      <c r="EF15" s="219">
        <f t="shared" si="182"/>
        <v>200</v>
      </c>
      <c r="EG15" s="219">
        <f t="shared" si="183"/>
        <v>30</v>
      </c>
      <c r="EH15" s="219">
        <f t="shared" si="184"/>
        <v>880</v>
      </c>
      <c r="EI15" s="216">
        <v>8.1632653061224483E-2</v>
      </c>
      <c r="EJ15" s="511">
        <v>2.5049999999999999E-2</v>
      </c>
      <c r="EK15" s="3">
        <v>0.253</v>
      </c>
      <c r="EL15" s="3">
        <v>0.42200000000000004</v>
      </c>
      <c r="EM15" s="496">
        <f t="shared" si="185"/>
        <v>0.32499999999999996</v>
      </c>
      <c r="EN15" s="528">
        <v>8.0678799999999995E-2</v>
      </c>
      <c r="EO15" s="545">
        <f t="shared" si="186"/>
        <v>14580</v>
      </c>
      <c r="EP15" s="314">
        <f t="shared" si="187"/>
        <v>3520</v>
      </c>
      <c r="EQ15" s="542">
        <v>3410</v>
      </c>
      <c r="ER15" s="543">
        <v>70</v>
      </c>
      <c r="ES15" s="544">
        <v>40</v>
      </c>
      <c r="ET15" s="242">
        <v>0</v>
      </c>
      <c r="EU15" s="242">
        <v>0</v>
      </c>
      <c r="EV15" s="314">
        <f t="shared" si="188"/>
        <v>40</v>
      </c>
      <c r="EW15" s="314">
        <f t="shared" si="189"/>
        <v>5990</v>
      </c>
      <c r="EX15" s="542">
        <v>3770</v>
      </c>
      <c r="EY15" s="543">
        <v>1710</v>
      </c>
      <c r="EZ15" s="544">
        <v>510</v>
      </c>
      <c r="FA15" s="242">
        <v>100</v>
      </c>
      <c r="FB15" s="242">
        <v>10</v>
      </c>
      <c r="FC15" s="314">
        <f t="shared" si="190"/>
        <v>400</v>
      </c>
      <c r="FD15" s="314">
        <f t="shared" si="191"/>
        <v>5070</v>
      </c>
      <c r="FE15" s="542">
        <v>1070</v>
      </c>
      <c r="FF15" s="543">
        <v>3440</v>
      </c>
      <c r="FG15" s="544">
        <v>560</v>
      </c>
      <c r="FH15" s="242">
        <v>100</v>
      </c>
      <c r="FI15" s="242">
        <f>VLOOKUP($A15,'[3]Tabel 3'!$E$3350:$K$3691,7,FALSE)</f>
        <v>20</v>
      </c>
      <c r="FJ15" s="314">
        <f t="shared" si="192"/>
        <v>440</v>
      </c>
      <c r="FK15" s="545">
        <f t="shared" si="193"/>
        <v>14780</v>
      </c>
      <c r="FL15" s="314">
        <f t="shared" si="194"/>
        <v>3490</v>
      </c>
      <c r="FM15" s="542">
        <v>3400</v>
      </c>
      <c r="FN15" s="543">
        <v>50</v>
      </c>
      <c r="FO15" s="544">
        <v>40</v>
      </c>
      <c r="FP15" s="242">
        <v>0</v>
      </c>
      <c r="FQ15" s="242">
        <v>0</v>
      </c>
      <c r="FR15" s="314">
        <f t="shared" si="195"/>
        <v>40</v>
      </c>
      <c r="FS15" s="314">
        <f t="shared" si="196"/>
        <v>6160</v>
      </c>
      <c r="FT15" s="542">
        <v>3600</v>
      </c>
      <c r="FU15" s="543">
        <v>1940</v>
      </c>
      <c r="FV15" s="544">
        <v>620</v>
      </c>
      <c r="FW15" s="242">
        <v>230</v>
      </c>
      <c r="FX15" s="242">
        <v>20</v>
      </c>
      <c r="FY15" s="314">
        <f t="shared" si="197"/>
        <v>370</v>
      </c>
      <c r="FZ15" s="314">
        <f t="shared" si="198"/>
        <v>5130</v>
      </c>
      <c r="GA15" s="542">
        <v>1010</v>
      </c>
      <c r="GB15" s="543">
        <v>3490</v>
      </c>
      <c r="GC15" s="544">
        <v>630</v>
      </c>
      <c r="GD15" s="242">
        <v>320</v>
      </c>
      <c r="GE15" s="242">
        <v>20</v>
      </c>
      <c r="GF15" s="314">
        <f t="shared" si="199"/>
        <v>290</v>
      </c>
    </row>
    <row r="16" spans="1:194" hidden="1" x14ac:dyDescent="0.25">
      <c r="A16" s="622" t="s">
        <v>162</v>
      </c>
      <c r="B16" s="622" t="s">
        <v>82</v>
      </c>
      <c r="C16" s="622" t="s">
        <v>83</v>
      </c>
      <c r="D16" s="1">
        <v>4.5</v>
      </c>
      <c r="E16" s="206">
        <v>32000</v>
      </c>
      <c r="F16" s="207">
        <v>0.14000000000000001</v>
      </c>
      <c r="G16" s="208">
        <f>IF(AND(F16&gt;=$F$3-'Selectie Benchmark Gemeenten'!$D$7*'gemeenten info'!$F$7,F16&lt;=$F$3+'Selectie Benchmark Gemeenten'!$D$7*'gemeenten info'!$F$7),1,0)</f>
        <v>0</v>
      </c>
      <c r="H16" s="206">
        <v>73155</v>
      </c>
      <c r="I16" s="206">
        <v>1089</v>
      </c>
      <c r="J16" s="209">
        <f t="shared" si="147"/>
        <v>0.15949177877428999</v>
      </c>
      <c r="K16" s="208">
        <f>IF(AND(J16&gt;=$J$3-'Selectie Benchmark Gemeenten'!$D$8*'gemeenten info'!$J$7,J16&lt;=$J$3+'Selectie Benchmark Gemeenten'!$D$8*'gemeenten info'!$J$7),1,0)</f>
        <v>1</v>
      </c>
      <c r="L16" s="23">
        <v>0</v>
      </c>
      <c r="M16" s="210">
        <v>0.1199400299850075</v>
      </c>
      <c r="N16" s="208">
        <f>IF(AND(M16&gt;=$M$3-'Selectie Benchmark Gemeenten'!$D$9*'gemeenten info'!$M$7,M16&lt;=$M$3+'Selectie Benchmark Gemeenten'!$D$9*'gemeenten info'!$M$7),1,0)</f>
        <v>1</v>
      </c>
      <c r="O16" s="29">
        <f t="shared" si="148"/>
        <v>0</v>
      </c>
      <c r="P16" s="29">
        <f t="shared" si="149"/>
        <v>0</v>
      </c>
      <c r="Q16" s="29">
        <f t="shared" si="150"/>
        <v>0</v>
      </c>
      <c r="S16" s="78">
        <v>7.5510000000000002</v>
      </c>
      <c r="T16" s="78">
        <v>-6.0259999999999998</v>
      </c>
      <c r="U16" s="211">
        <v>0.63500000000000001</v>
      </c>
      <c r="V16" s="211">
        <v>0.11899999999999999</v>
      </c>
      <c r="X16" s="212">
        <v>5886</v>
      </c>
      <c r="Y16" s="212">
        <v>178</v>
      </c>
      <c r="Z16" s="341">
        <f t="shared" si="151"/>
        <v>3.0241250424736663E-2</v>
      </c>
      <c r="AA16" s="212">
        <v>2190</v>
      </c>
      <c r="AB16" s="212">
        <v>165</v>
      </c>
      <c r="AC16" s="212">
        <v>83</v>
      </c>
      <c r="AD16" s="212">
        <v>380</v>
      </c>
      <c r="AE16" s="212">
        <v>25</v>
      </c>
      <c r="AF16" s="372">
        <f t="shared" si="152"/>
        <v>0.30120481927710846</v>
      </c>
      <c r="AG16" s="212">
        <v>60</v>
      </c>
      <c r="AH16" s="372">
        <f t="shared" si="153"/>
        <v>0.15789473684210525</v>
      </c>
      <c r="AI16" s="212">
        <f t="shared" si="154"/>
        <v>1727</v>
      </c>
      <c r="AJ16" s="212">
        <f t="shared" si="155"/>
        <v>80</v>
      </c>
      <c r="AK16" s="372">
        <f t="shared" si="156"/>
        <v>4.6323103647944411E-2</v>
      </c>
      <c r="AL16" s="341">
        <f t="shared" si="157"/>
        <v>4.2473666326877336E-3</v>
      </c>
      <c r="AM16" s="341">
        <f t="shared" si="158"/>
        <v>1.0193679918450561E-2</v>
      </c>
      <c r="AN16" s="341">
        <f t="shared" si="159"/>
        <v>1.3591573224600747E-2</v>
      </c>
      <c r="AO16" s="341">
        <f t="shared" si="160"/>
        <v>2.8032619775739041E-2</v>
      </c>
      <c r="AP16" s="214">
        <v>3696</v>
      </c>
      <c r="AQ16" s="214">
        <v>13</v>
      </c>
      <c r="AR16" s="341">
        <f t="shared" si="161"/>
        <v>2.2086306489976213E-3</v>
      </c>
      <c r="AT16" s="1">
        <v>134</v>
      </c>
      <c r="AU16" s="1">
        <v>39</v>
      </c>
      <c r="AV16" s="1">
        <v>29</v>
      </c>
      <c r="AW16" s="1">
        <v>66</v>
      </c>
      <c r="AX16" s="1">
        <v>160</v>
      </c>
      <c r="AY16" s="1">
        <v>39</v>
      </c>
      <c r="AZ16" s="1">
        <v>33</v>
      </c>
      <c r="BA16" s="1">
        <v>88</v>
      </c>
      <c r="BB16" s="1">
        <v>151</v>
      </c>
      <c r="BC16" s="1">
        <v>41</v>
      </c>
      <c r="BD16" s="1">
        <v>28</v>
      </c>
      <c r="BE16" s="1">
        <v>82</v>
      </c>
      <c r="BF16" s="1">
        <v>128</v>
      </c>
      <c r="BG16" s="1">
        <v>47</v>
      </c>
      <c r="BH16" s="1">
        <v>25</v>
      </c>
      <c r="BI16" s="1">
        <v>56</v>
      </c>
      <c r="BJ16" s="1">
        <v>167</v>
      </c>
      <c r="BK16" s="1">
        <v>53</v>
      </c>
      <c r="BL16" s="1">
        <v>37</v>
      </c>
      <c r="BM16" s="1">
        <v>77</v>
      </c>
      <c r="BN16" s="125">
        <v>0.29104477611940299</v>
      </c>
      <c r="BO16" s="124">
        <v>0.21641791044776118</v>
      </c>
      <c r="BP16" s="126">
        <v>0.4925373134328358</v>
      </c>
      <c r="BQ16" s="125">
        <v>0.24374999999999999</v>
      </c>
      <c r="BR16" s="124">
        <v>0.20624999999999999</v>
      </c>
      <c r="BS16" s="126">
        <v>0.55000000000000004</v>
      </c>
      <c r="BT16" s="125">
        <v>0.27152317880794702</v>
      </c>
      <c r="BU16" s="124">
        <v>0.18543046357615894</v>
      </c>
      <c r="BV16" s="126">
        <v>0.54304635761589404</v>
      </c>
      <c r="BW16" s="125">
        <v>0.3671875</v>
      </c>
      <c r="BX16" s="124">
        <v>0.1953125</v>
      </c>
      <c r="BY16" s="126">
        <v>0.4375</v>
      </c>
      <c r="BZ16" s="125">
        <f t="shared" si="162"/>
        <v>0.31736526946107785</v>
      </c>
      <c r="CA16" s="124">
        <f t="shared" si="163"/>
        <v>0.22155688622754491</v>
      </c>
      <c r="CB16" s="126">
        <f t="shared" si="164"/>
        <v>0.46107784431137727</v>
      </c>
      <c r="CD16" s="215">
        <f t="shared" si="165"/>
        <v>10900</v>
      </c>
      <c r="CE16" s="216">
        <f t="shared" si="166"/>
        <v>0.58623853211009169</v>
      </c>
      <c r="CF16" s="216">
        <f t="shared" si="167"/>
        <v>0.32660550458715598</v>
      </c>
      <c r="CG16" s="216">
        <f t="shared" si="168"/>
        <v>8.7155963302752298E-2</v>
      </c>
      <c r="CH16" s="216">
        <f t="shared" si="169"/>
        <v>4.2201834862385323E-2</v>
      </c>
      <c r="CI16" s="216">
        <f t="shared" si="170"/>
        <v>4.5871559633027525E-3</v>
      </c>
      <c r="CJ16" s="216">
        <f t="shared" si="171"/>
        <v>4.0366972477064222E-2</v>
      </c>
      <c r="CK16" s="217">
        <f t="shared" si="172"/>
        <v>6390</v>
      </c>
      <c r="CL16" s="218">
        <f t="shared" si="173"/>
        <v>3560</v>
      </c>
      <c r="CM16" s="219">
        <f t="shared" si="174"/>
        <v>950</v>
      </c>
      <c r="CN16" s="219">
        <f t="shared" si="175"/>
        <v>460</v>
      </c>
      <c r="CO16" s="219">
        <f t="shared" si="176"/>
        <v>50</v>
      </c>
      <c r="CP16" s="219">
        <f t="shared" si="177"/>
        <v>440</v>
      </c>
      <c r="CR16" s="243">
        <v>8742.56</v>
      </c>
      <c r="CS16" s="243">
        <v>6468</v>
      </c>
      <c r="CT16" s="247">
        <f t="shared" si="178"/>
        <v>1.3516635745207173</v>
      </c>
      <c r="CV16" s="247">
        <f t="shared" si="141"/>
        <v>2.2373356059002942E-2</v>
      </c>
      <c r="CW16" s="211">
        <f t="shared" si="142"/>
        <v>0.21600893160526186</v>
      </c>
      <c r="CY16" s="300">
        <v>2.7782398935285311E-2</v>
      </c>
      <c r="CZ16" s="300">
        <v>2.072538860103627E-2</v>
      </c>
      <c r="DA16" s="300">
        <v>2.3787019533711404E-2</v>
      </c>
      <c r="DB16" s="300">
        <v>2.4649514712679094E-2</v>
      </c>
      <c r="DC16" s="300">
        <v>2.0621729763004002E-2</v>
      </c>
      <c r="DE16" s="332">
        <v>340</v>
      </c>
      <c r="DF16" s="332">
        <v>47</v>
      </c>
      <c r="DG16" s="332">
        <v>333</v>
      </c>
      <c r="DH16" s="332">
        <v>36</v>
      </c>
      <c r="DL16" s="212">
        <v>6011</v>
      </c>
      <c r="DM16" s="212">
        <v>167</v>
      </c>
      <c r="DN16" s="213">
        <v>2.7782398935285311E-2</v>
      </c>
      <c r="DO16" s="212">
        <v>2277</v>
      </c>
      <c r="DP16" s="212">
        <v>149</v>
      </c>
      <c r="DQ16" s="213">
        <v>2.478788887040426E-2</v>
      </c>
      <c r="DR16" s="214">
        <v>3734</v>
      </c>
      <c r="DS16" s="214">
        <v>18</v>
      </c>
      <c r="DT16" s="213">
        <v>2.9945100648810512E-3</v>
      </c>
      <c r="DV16" s="215">
        <f t="shared" si="179"/>
        <v>10720</v>
      </c>
      <c r="DW16" s="216">
        <v>0.60747663551401865</v>
      </c>
      <c r="DX16" s="216">
        <v>0.30841121495327101</v>
      </c>
      <c r="DY16" s="216">
        <v>8.4112149532710276E-2</v>
      </c>
      <c r="DZ16" s="216">
        <v>4.6728971962616821E-2</v>
      </c>
      <c r="EA16" s="216">
        <v>0</v>
      </c>
      <c r="EB16" s="216">
        <v>3.7383177570093455E-2</v>
      </c>
      <c r="EC16" s="217">
        <f t="shared" si="180"/>
        <v>6530</v>
      </c>
      <c r="ED16" s="218">
        <v>3300</v>
      </c>
      <c r="EE16" s="219">
        <f t="shared" si="181"/>
        <v>890</v>
      </c>
      <c r="EF16" s="219">
        <f t="shared" si="182"/>
        <v>180</v>
      </c>
      <c r="EG16" s="219">
        <f t="shared" si="183"/>
        <v>40</v>
      </c>
      <c r="EH16" s="219">
        <f t="shared" si="184"/>
        <v>670</v>
      </c>
      <c r="EI16" s="216">
        <v>9.2592592592592587E-2</v>
      </c>
      <c r="EJ16" s="511">
        <v>3.2399999999999998E-2</v>
      </c>
      <c r="EK16" s="3">
        <v>0.32299999999999995</v>
      </c>
      <c r="EL16" s="3">
        <v>0.442</v>
      </c>
      <c r="EM16" s="496">
        <f t="shared" si="185"/>
        <v>0.23500000000000004</v>
      </c>
      <c r="EN16" s="528">
        <v>0.10548400000000001</v>
      </c>
      <c r="EO16" s="545">
        <f t="shared" si="186"/>
        <v>10730</v>
      </c>
      <c r="EP16" s="314">
        <f t="shared" si="187"/>
        <v>2710</v>
      </c>
      <c r="EQ16" s="542">
        <v>2680</v>
      </c>
      <c r="ER16" s="543">
        <v>20</v>
      </c>
      <c r="ES16" s="544">
        <v>10</v>
      </c>
      <c r="ET16" s="242">
        <v>0</v>
      </c>
      <c r="EU16" s="242">
        <v>0</v>
      </c>
      <c r="EV16" s="314">
        <f t="shared" si="188"/>
        <v>10</v>
      </c>
      <c r="EW16" s="314">
        <f t="shared" si="189"/>
        <v>4640</v>
      </c>
      <c r="EX16" s="542">
        <v>3070</v>
      </c>
      <c r="EY16" s="543">
        <v>1180</v>
      </c>
      <c r="EZ16" s="544">
        <v>390</v>
      </c>
      <c r="FA16" s="242">
        <v>80</v>
      </c>
      <c r="FB16" s="242">
        <v>20</v>
      </c>
      <c r="FC16" s="314">
        <f t="shared" si="190"/>
        <v>290</v>
      </c>
      <c r="FD16" s="314">
        <f t="shared" si="191"/>
        <v>3380</v>
      </c>
      <c r="FE16" s="542">
        <v>780</v>
      </c>
      <c r="FF16" s="543">
        <v>2110</v>
      </c>
      <c r="FG16" s="544">
        <v>490</v>
      </c>
      <c r="FH16" s="242">
        <v>100</v>
      </c>
      <c r="FI16" s="242">
        <f>VLOOKUP($A16,'[3]Tabel 3'!$E$3350:$K$3691,7,FALSE)</f>
        <v>20</v>
      </c>
      <c r="FJ16" s="314">
        <f t="shared" si="192"/>
        <v>370</v>
      </c>
      <c r="FK16" s="545">
        <f t="shared" si="193"/>
        <v>10900</v>
      </c>
      <c r="FL16" s="314">
        <f t="shared" si="194"/>
        <v>2700</v>
      </c>
      <c r="FM16" s="542">
        <v>2670</v>
      </c>
      <c r="FN16" s="543">
        <v>20</v>
      </c>
      <c r="FO16" s="544">
        <v>10</v>
      </c>
      <c r="FP16" s="242">
        <v>0</v>
      </c>
      <c r="FQ16" s="242">
        <v>0</v>
      </c>
      <c r="FR16" s="314">
        <f t="shared" si="195"/>
        <v>10</v>
      </c>
      <c r="FS16" s="314">
        <f t="shared" si="196"/>
        <v>4640</v>
      </c>
      <c r="FT16" s="542">
        <v>2930</v>
      </c>
      <c r="FU16" s="543">
        <v>1280</v>
      </c>
      <c r="FV16" s="544">
        <v>430</v>
      </c>
      <c r="FW16" s="242">
        <v>190</v>
      </c>
      <c r="FX16" s="242">
        <v>30</v>
      </c>
      <c r="FY16" s="314">
        <f t="shared" si="197"/>
        <v>210</v>
      </c>
      <c r="FZ16" s="314">
        <f t="shared" si="198"/>
        <v>3560</v>
      </c>
      <c r="GA16" s="542">
        <v>790</v>
      </c>
      <c r="GB16" s="543">
        <v>2260</v>
      </c>
      <c r="GC16" s="544">
        <v>510</v>
      </c>
      <c r="GD16" s="242">
        <v>270</v>
      </c>
      <c r="GE16" s="242">
        <v>20</v>
      </c>
      <c r="GF16" s="314">
        <f t="shared" si="199"/>
        <v>220</v>
      </c>
    </row>
    <row r="17" spans="1:188" hidden="1" x14ac:dyDescent="0.25">
      <c r="A17" s="622" t="s">
        <v>163</v>
      </c>
      <c r="B17" s="622" t="s">
        <v>90</v>
      </c>
      <c r="C17" s="622" t="s">
        <v>91</v>
      </c>
      <c r="D17" s="1">
        <v>8</v>
      </c>
      <c r="E17" s="206">
        <v>88800</v>
      </c>
      <c r="F17" s="207">
        <v>0.09</v>
      </c>
      <c r="G17" s="208">
        <f>IF(AND(F17&gt;=$F$3-'Selectie Benchmark Gemeenten'!$D$7*'gemeenten info'!$F$7,F17&lt;=$F$3+'Selectie Benchmark Gemeenten'!$D$7*'gemeenten info'!$F$7),1,0)</f>
        <v>0</v>
      </c>
      <c r="H17" s="206">
        <v>217828</v>
      </c>
      <c r="I17" s="206">
        <v>1686</v>
      </c>
      <c r="J17" s="209">
        <f t="shared" si="147"/>
        <v>0.24872944693572496</v>
      </c>
      <c r="K17" s="208">
        <f>IF(AND(J17&gt;=$J$3-'Selectie Benchmark Gemeenten'!$D$8*'gemeenten info'!$J$7,J17&lt;=$J$3+'Selectie Benchmark Gemeenten'!$D$8*'gemeenten info'!$J$7),1,0)</f>
        <v>1</v>
      </c>
      <c r="L17" s="23">
        <v>1</v>
      </c>
      <c r="M17" s="210">
        <v>0.53333333333333333</v>
      </c>
      <c r="N17" s="208">
        <f>IF(AND(M17&gt;=$M$3-'Selectie Benchmark Gemeenten'!$D$9*'gemeenten info'!$M$7,M17&lt;=$M$3+'Selectie Benchmark Gemeenten'!$D$9*'gemeenten info'!$M$7),1,0)</f>
        <v>0</v>
      </c>
      <c r="O17" s="29">
        <f t="shared" si="148"/>
        <v>0</v>
      </c>
      <c r="P17" s="29">
        <f t="shared" si="149"/>
        <v>0</v>
      </c>
      <c r="Q17" s="29">
        <f t="shared" si="150"/>
        <v>0</v>
      </c>
      <c r="S17" s="78">
        <v>7.6909999999999998</v>
      </c>
      <c r="T17" s="78">
        <v>-14.845000000000001</v>
      </c>
      <c r="U17" s="211">
        <v>0.52800000000000002</v>
      </c>
      <c r="V17" s="211">
        <v>8.5999999999999993E-2</v>
      </c>
      <c r="X17" s="212">
        <v>18092</v>
      </c>
      <c r="Y17" s="212">
        <v>567</v>
      </c>
      <c r="Z17" s="341">
        <f t="shared" si="151"/>
        <v>3.1339818704399731E-2</v>
      </c>
      <c r="AA17" s="212">
        <v>5775</v>
      </c>
      <c r="AB17" s="212">
        <v>446</v>
      </c>
      <c r="AC17" s="212">
        <v>201</v>
      </c>
      <c r="AD17" s="212">
        <v>1180</v>
      </c>
      <c r="AE17" s="212">
        <v>54</v>
      </c>
      <c r="AF17" s="372">
        <f t="shared" si="152"/>
        <v>0.26865671641791045</v>
      </c>
      <c r="AG17" s="212">
        <v>123</v>
      </c>
      <c r="AH17" s="372">
        <f t="shared" si="153"/>
        <v>0.10423728813559321</v>
      </c>
      <c r="AI17" s="212">
        <f t="shared" si="154"/>
        <v>4394</v>
      </c>
      <c r="AJ17" s="212">
        <f t="shared" si="155"/>
        <v>269</v>
      </c>
      <c r="AK17" s="372">
        <f t="shared" si="156"/>
        <v>6.1219845243513885E-2</v>
      </c>
      <c r="AL17" s="341">
        <f t="shared" si="157"/>
        <v>2.9847446385142602E-3</v>
      </c>
      <c r="AM17" s="341">
        <f t="shared" si="158"/>
        <v>6.7985850099491485E-3</v>
      </c>
      <c r="AN17" s="341">
        <f t="shared" si="159"/>
        <v>1.4868450143709928E-2</v>
      </c>
      <c r="AO17" s="341">
        <f t="shared" si="160"/>
        <v>2.4651779792173336E-2</v>
      </c>
      <c r="AP17" s="214">
        <v>12317</v>
      </c>
      <c r="AQ17" s="214">
        <v>121</v>
      </c>
      <c r="AR17" s="341">
        <f t="shared" si="161"/>
        <v>6.688038912226398E-3</v>
      </c>
      <c r="AT17" s="1">
        <v>443</v>
      </c>
      <c r="AU17" s="1">
        <v>143</v>
      </c>
      <c r="AV17" s="1">
        <v>116</v>
      </c>
      <c r="AW17" s="1">
        <v>184</v>
      </c>
      <c r="AX17" s="1">
        <v>452</v>
      </c>
      <c r="AY17" s="1">
        <v>117</v>
      </c>
      <c r="AZ17" s="1">
        <v>134</v>
      </c>
      <c r="BA17" s="1">
        <v>201</v>
      </c>
      <c r="BB17" s="1">
        <v>351</v>
      </c>
      <c r="BC17" s="1">
        <v>105</v>
      </c>
      <c r="BD17" s="1">
        <v>89</v>
      </c>
      <c r="BE17" s="1">
        <v>157</v>
      </c>
      <c r="BF17" s="1">
        <v>409</v>
      </c>
      <c r="BG17" s="1">
        <v>118</v>
      </c>
      <c r="BH17" s="1">
        <v>86</v>
      </c>
      <c r="BI17" s="1">
        <v>205</v>
      </c>
      <c r="BJ17" s="1">
        <v>557</v>
      </c>
      <c r="BK17" s="1">
        <v>182</v>
      </c>
      <c r="BL17" s="1">
        <v>138</v>
      </c>
      <c r="BM17" s="1">
        <v>237</v>
      </c>
      <c r="BN17" s="125">
        <v>0.32279909706546278</v>
      </c>
      <c r="BO17" s="124">
        <v>0.26185101580135439</v>
      </c>
      <c r="BP17" s="126">
        <v>0.41534988713318283</v>
      </c>
      <c r="BQ17" s="125">
        <v>0.25884955752212391</v>
      </c>
      <c r="BR17" s="124">
        <v>0.29646017699115046</v>
      </c>
      <c r="BS17" s="126">
        <v>0.44469026548672569</v>
      </c>
      <c r="BT17" s="125">
        <v>0.29914529914529914</v>
      </c>
      <c r="BU17" s="124">
        <v>0.25356125356125359</v>
      </c>
      <c r="BV17" s="126">
        <v>0.44729344729344728</v>
      </c>
      <c r="BW17" s="125">
        <v>0.28850855745721271</v>
      </c>
      <c r="BX17" s="124">
        <v>0.21026894865525672</v>
      </c>
      <c r="BY17" s="126">
        <v>0.5012224938875306</v>
      </c>
      <c r="BZ17" s="125">
        <f t="shared" si="162"/>
        <v>0.32675044883303411</v>
      </c>
      <c r="CA17" s="124">
        <f t="shared" si="163"/>
        <v>0.24775583482944344</v>
      </c>
      <c r="CB17" s="126">
        <f t="shared" si="164"/>
        <v>0.42549371633752242</v>
      </c>
      <c r="CD17" s="215">
        <f t="shared" si="165"/>
        <v>32540</v>
      </c>
      <c r="CE17" s="216">
        <f t="shared" si="166"/>
        <v>0.5928088506453596</v>
      </c>
      <c r="CF17" s="216">
        <f t="shared" si="167"/>
        <v>0.31561155500921945</v>
      </c>
      <c r="CG17" s="216">
        <f t="shared" si="168"/>
        <v>9.1579594345421025E-2</v>
      </c>
      <c r="CH17" s="216">
        <f t="shared" si="169"/>
        <v>2.7658266748617086E-2</v>
      </c>
      <c r="CI17" s="216">
        <f t="shared" si="170"/>
        <v>2.1511985248924403E-3</v>
      </c>
      <c r="CJ17" s="216">
        <f t="shared" si="171"/>
        <v>6.1770129071911491E-2</v>
      </c>
      <c r="CK17" s="217">
        <f t="shared" si="172"/>
        <v>19290</v>
      </c>
      <c r="CL17" s="218">
        <f t="shared" si="173"/>
        <v>10270</v>
      </c>
      <c r="CM17" s="219">
        <f t="shared" si="174"/>
        <v>2980</v>
      </c>
      <c r="CN17" s="219">
        <f t="shared" si="175"/>
        <v>900</v>
      </c>
      <c r="CO17" s="219">
        <f t="shared" si="176"/>
        <v>70</v>
      </c>
      <c r="CP17" s="219">
        <f t="shared" si="177"/>
        <v>2010</v>
      </c>
      <c r="CR17" s="243">
        <v>27431.53</v>
      </c>
      <c r="CS17" s="243">
        <v>23827</v>
      </c>
      <c r="CT17" s="247">
        <f t="shared" si="178"/>
        <v>1.151279221051748</v>
      </c>
      <c r="CV17" s="247">
        <f t="shared" si="141"/>
        <v>2.7221735727818771E-2</v>
      </c>
      <c r="CW17" s="211">
        <f t="shared" si="142"/>
        <v>0.34822020782666369</v>
      </c>
      <c r="CY17" s="300">
        <v>3.0405589824772095E-2</v>
      </c>
      <c r="CZ17" s="300">
        <v>2.2320454049334207E-2</v>
      </c>
      <c r="DA17" s="300">
        <v>1.8911637931034484E-2</v>
      </c>
      <c r="DB17" s="300">
        <v>2.4131119534461589E-2</v>
      </c>
      <c r="DC17" s="300">
        <v>2.3651895355045381E-2</v>
      </c>
      <c r="DE17" s="332">
        <v>667</v>
      </c>
      <c r="DF17" s="332">
        <v>119</v>
      </c>
      <c r="DG17" s="332">
        <v>559</v>
      </c>
      <c r="DH17" s="332">
        <v>115</v>
      </c>
      <c r="DL17" s="212">
        <v>18319</v>
      </c>
      <c r="DM17" s="212">
        <v>557</v>
      </c>
      <c r="DN17" s="213">
        <v>3.0405589824772095E-2</v>
      </c>
      <c r="DO17" s="212">
        <v>6126</v>
      </c>
      <c r="DP17" s="212">
        <v>470</v>
      </c>
      <c r="DQ17" s="213">
        <v>2.5656422293793328E-2</v>
      </c>
      <c r="DR17" s="214">
        <v>12193</v>
      </c>
      <c r="DS17" s="214">
        <v>87</v>
      </c>
      <c r="DT17" s="213">
        <v>4.7491675309787656E-3</v>
      </c>
      <c r="DV17" s="215">
        <f t="shared" si="179"/>
        <v>32130</v>
      </c>
      <c r="DW17" s="216">
        <v>0.61609907120743035</v>
      </c>
      <c r="DX17" s="216">
        <v>0.29411764705882354</v>
      </c>
      <c r="DY17" s="216">
        <v>8.9783281733746126E-2</v>
      </c>
      <c r="DZ17" s="216">
        <v>3.4055727554179564E-2</v>
      </c>
      <c r="EA17" s="216">
        <v>3.0959752321981426E-3</v>
      </c>
      <c r="EB17" s="216">
        <v>5.2631578947368418E-2</v>
      </c>
      <c r="EC17" s="217">
        <f t="shared" si="180"/>
        <v>19880</v>
      </c>
      <c r="ED17" s="218">
        <v>9500</v>
      </c>
      <c r="EE17" s="219">
        <f t="shared" si="181"/>
        <v>2750</v>
      </c>
      <c r="EF17" s="219">
        <f t="shared" si="182"/>
        <v>470</v>
      </c>
      <c r="EG17" s="219">
        <f t="shared" si="183"/>
        <v>70</v>
      </c>
      <c r="EH17" s="219">
        <f t="shared" si="184"/>
        <v>2210</v>
      </c>
      <c r="EI17" s="216">
        <v>9.2592592592592587E-2</v>
      </c>
      <c r="EJ17" s="511">
        <v>2.3650000000000001E-2</v>
      </c>
      <c r="EK17" s="3">
        <v>0.26500000000000001</v>
      </c>
      <c r="EL17" s="3">
        <v>0.442</v>
      </c>
      <c r="EM17" s="496">
        <f t="shared" si="185"/>
        <v>0.29299999999999998</v>
      </c>
      <c r="EN17" s="528">
        <v>7.5953999999999994E-2</v>
      </c>
      <c r="EO17" s="545">
        <f t="shared" si="186"/>
        <v>32160</v>
      </c>
      <c r="EP17" s="314">
        <f t="shared" si="187"/>
        <v>8130</v>
      </c>
      <c r="EQ17" s="542">
        <v>7990</v>
      </c>
      <c r="ER17" s="543">
        <v>70</v>
      </c>
      <c r="ES17" s="544">
        <v>70</v>
      </c>
      <c r="ET17" s="242">
        <v>0</v>
      </c>
      <c r="EU17" s="242">
        <v>0</v>
      </c>
      <c r="EV17" s="314">
        <f t="shared" si="188"/>
        <v>70</v>
      </c>
      <c r="EW17" s="314">
        <f t="shared" si="189"/>
        <v>13780</v>
      </c>
      <c r="EX17" s="542">
        <v>9270</v>
      </c>
      <c r="EY17" s="543">
        <v>3300</v>
      </c>
      <c r="EZ17" s="544">
        <v>1210</v>
      </c>
      <c r="FA17" s="242">
        <v>190</v>
      </c>
      <c r="FB17" s="242">
        <v>20</v>
      </c>
      <c r="FC17" s="314">
        <f t="shared" si="190"/>
        <v>1000</v>
      </c>
      <c r="FD17" s="314">
        <f t="shared" si="191"/>
        <v>10250</v>
      </c>
      <c r="FE17" s="542">
        <v>2620</v>
      </c>
      <c r="FF17" s="543">
        <v>6160</v>
      </c>
      <c r="FG17" s="544">
        <v>1470</v>
      </c>
      <c r="FH17" s="242">
        <v>280</v>
      </c>
      <c r="FI17" s="242">
        <f>VLOOKUP($A17,'[3]Tabel 3'!$E$3350:$K$3691,7,FALSE)</f>
        <v>50</v>
      </c>
      <c r="FJ17" s="314">
        <f t="shared" si="192"/>
        <v>1140</v>
      </c>
      <c r="FK17" s="545">
        <f t="shared" si="193"/>
        <v>32540</v>
      </c>
      <c r="FL17" s="314">
        <f t="shared" si="194"/>
        <v>8070</v>
      </c>
      <c r="FM17" s="542">
        <v>7910</v>
      </c>
      <c r="FN17" s="543">
        <v>80</v>
      </c>
      <c r="FO17" s="544">
        <v>80</v>
      </c>
      <c r="FP17" s="242">
        <v>0</v>
      </c>
      <c r="FQ17" s="242">
        <v>0</v>
      </c>
      <c r="FR17" s="314">
        <f t="shared" si="195"/>
        <v>80</v>
      </c>
      <c r="FS17" s="314">
        <f t="shared" si="196"/>
        <v>13970</v>
      </c>
      <c r="FT17" s="542">
        <v>8880</v>
      </c>
      <c r="FU17" s="543">
        <v>3710</v>
      </c>
      <c r="FV17" s="544">
        <v>1380</v>
      </c>
      <c r="FW17" s="242">
        <v>340</v>
      </c>
      <c r="FX17" s="242">
        <v>30</v>
      </c>
      <c r="FY17" s="314">
        <f t="shared" si="197"/>
        <v>1010</v>
      </c>
      <c r="FZ17" s="314">
        <f t="shared" si="198"/>
        <v>10500</v>
      </c>
      <c r="GA17" s="542">
        <v>2500</v>
      </c>
      <c r="GB17" s="543">
        <v>6480</v>
      </c>
      <c r="GC17" s="544">
        <v>1520</v>
      </c>
      <c r="GD17" s="242">
        <v>560</v>
      </c>
      <c r="GE17" s="242">
        <v>40</v>
      </c>
      <c r="GF17" s="314">
        <f t="shared" si="199"/>
        <v>920</v>
      </c>
    </row>
    <row r="18" spans="1:188" hidden="1" x14ac:dyDescent="0.25">
      <c r="A18" s="622" t="s">
        <v>164</v>
      </c>
      <c r="B18" s="622" t="s">
        <v>57</v>
      </c>
      <c r="C18" s="622" t="s">
        <v>107</v>
      </c>
      <c r="D18" s="1">
        <v>3</v>
      </c>
      <c r="E18" s="206">
        <v>48300</v>
      </c>
      <c r="F18" s="207">
        <v>6.3E-2</v>
      </c>
      <c r="G18" s="208">
        <f>IF(AND(F18&gt;=$F$3-'Selectie Benchmark Gemeenten'!$D$7*'gemeenten info'!$F$7,F18&lt;=$F$3+'Selectie Benchmark Gemeenten'!$D$7*'gemeenten info'!$F$7),1,0)</f>
        <v>0</v>
      </c>
      <c r="H18" s="206">
        <v>112926</v>
      </c>
      <c r="I18" s="206">
        <v>897</v>
      </c>
      <c r="J18" s="209">
        <f t="shared" si="147"/>
        <v>0.13079222720478326</v>
      </c>
      <c r="K18" s="208">
        <f>IF(AND(J18&gt;=$J$3-'Selectie Benchmark Gemeenten'!$D$8*'gemeenten info'!$J$7,J18&lt;=$J$3+'Selectie Benchmark Gemeenten'!$D$8*'gemeenten info'!$J$7),1,0)</f>
        <v>1</v>
      </c>
      <c r="L18" s="23">
        <v>0</v>
      </c>
      <c r="M18" s="210">
        <v>0.29778051787916154</v>
      </c>
      <c r="N18" s="208">
        <f>IF(AND(M18&gt;=$M$3-'Selectie Benchmark Gemeenten'!$D$9*'gemeenten info'!$M$7,M18&lt;=$M$3+'Selectie Benchmark Gemeenten'!$D$9*'gemeenten info'!$M$7),1,0)</f>
        <v>1</v>
      </c>
      <c r="O18" s="29">
        <f t="shared" si="148"/>
        <v>0</v>
      </c>
      <c r="P18" s="29">
        <f t="shared" si="149"/>
        <v>0</v>
      </c>
      <c r="Q18" s="29">
        <f t="shared" si="150"/>
        <v>0</v>
      </c>
      <c r="S18" s="78">
        <v>7.9779999999999998</v>
      </c>
      <c r="T18" s="78">
        <v>-0.91100000000000003</v>
      </c>
      <c r="U18" s="211">
        <v>0.503</v>
      </c>
      <c r="V18" s="211">
        <v>6.2E-2</v>
      </c>
      <c r="X18" s="212">
        <v>8551</v>
      </c>
      <c r="Y18" s="212">
        <v>179</v>
      </c>
      <c r="Z18" s="341">
        <f t="shared" si="151"/>
        <v>2.0933224184305928E-2</v>
      </c>
      <c r="AA18" s="212">
        <v>2466</v>
      </c>
      <c r="AB18" s="212">
        <v>158</v>
      </c>
      <c r="AC18" s="212">
        <v>97</v>
      </c>
      <c r="AD18" s="212">
        <v>374</v>
      </c>
      <c r="AE18" s="212">
        <v>25</v>
      </c>
      <c r="AF18" s="372">
        <f t="shared" si="152"/>
        <v>0.25773195876288657</v>
      </c>
      <c r="AG18" s="212">
        <v>47</v>
      </c>
      <c r="AH18" s="372">
        <f t="shared" si="153"/>
        <v>0.12566844919786097</v>
      </c>
      <c r="AI18" s="212">
        <f t="shared" si="154"/>
        <v>1995</v>
      </c>
      <c r="AJ18" s="212">
        <f t="shared" si="155"/>
        <v>86</v>
      </c>
      <c r="AK18" s="372">
        <f t="shared" si="156"/>
        <v>4.31077694235589E-2</v>
      </c>
      <c r="AL18" s="341">
        <f t="shared" si="157"/>
        <v>2.9236346626125599E-3</v>
      </c>
      <c r="AM18" s="341">
        <f t="shared" si="158"/>
        <v>5.4964331657116131E-3</v>
      </c>
      <c r="AN18" s="341">
        <f t="shared" si="159"/>
        <v>1.0057303239387206E-2</v>
      </c>
      <c r="AO18" s="341">
        <f t="shared" si="160"/>
        <v>1.8477371067711378E-2</v>
      </c>
      <c r="AP18" s="214">
        <v>6085</v>
      </c>
      <c r="AQ18" s="214">
        <v>21</v>
      </c>
      <c r="AR18" s="341">
        <f t="shared" si="161"/>
        <v>2.4558531165945504E-3</v>
      </c>
      <c r="AT18" s="1">
        <v>173</v>
      </c>
      <c r="AU18" s="1">
        <v>66</v>
      </c>
      <c r="AV18" s="1">
        <v>45</v>
      </c>
      <c r="AW18" s="1">
        <v>62</v>
      </c>
      <c r="AX18" s="1">
        <v>195</v>
      </c>
      <c r="AY18" s="1">
        <v>73</v>
      </c>
      <c r="AZ18" s="1">
        <v>43</v>
      </c>
      <c r="BA18" s="1">
        <v>79</v>
      </c>
      <c r="BB18" s="1">
        <v>153</v>
      </c>
      <c r="BC18" s="1">
        <v>62</v>
      </c>
      <c r="BD18" s="1">
        <v>31</v>
      </c>
      <c r="BE18" s="1">
        <v>60</v>
      </c>
      <c r="BF18" s="1">
        <v>178</v>
      </c>
      <c r="BG18" s="1">
        <v>61</v>
      </c>
      <c r="BH18" s="1">
        <v>37</v>
      </c>
      <c r="BI18" s="1">
        <v>80</v>
      </c>
      <c r="BJ18" s="1">
        <v>208</v>
      </c>
      <c r="BK18" s="1">
        <v>86</v>
      </c>
      <c r="BL18" s="1">
        <v>38</v>
      </c>
      <c r="BM18" s="1">
        <v>84</v>
      </c>
      <c r="BN18" s="125">
        <v>0.38150289017341038</v>
      </c>
      <c r="BO18" s="124">
        <v>0.26011560693641617</v>
      </c>
      <c r="BP18" s="126">
        <v>0.3583815028901734</v>
      </c>
      <c r="BQ18" s="125">
        <v>0.37435897435897436</v>
      </c>
      <c r="BR18" s="124">
        <v>0.22051282051282051</v>
      </c>
      <c r="BS18" s="126">
        <v>0.40512820512820513</v>
      </c>
      <c r="BT18" s="125">
        <v>0.40522875816993464</v>
      </c>
      <c r="BU18" s="124">
        <v>0.20261437908496732</v>
      </c>
      <c r="BV18" s="126">
        <v>0.39215686274509803</v>
      </c>
      <c r="BW18" s="125">
        <v>0.34269662921348315</v>
      </c>
      <c r="BX18" s="124">
        <v>0.20786516853932585</v>
      </c>
      <c r="BY18" s="126">
        <v>0.449438202247191</v>
      </c>
      <c r="BZ18" s="125">
        <f t="shared" si="162"/>
        <v>0.41346153846153844</v>
      </c>
      <c r="CA18" s="124">
        <f t="shared" si="163"/>
        <v>0.18269230769230768</v>
      </c>
      <c r="CB18" s="126">
        <f t="shared" si="164"/>
        <v>0.40384615384615385</v>
      </c>
      <c r="CD18" s="215">
        <f t="shared" si="165"/>
        <v>15620</v>
      </c>
      <c r="CE18" s="216">
        <f t="shared" si="166"/>
        <v>0.5793854033290653</v>
      </c>
      <c r="CF18" s="216">
        <f t="shared" si="167"/>
        <v>0.35339308578745199</v>
      </c>
      <c r="CG18" s="216">
        <f t="shared" si="168"/>
        <v>6.7221510883482716E-2</v>
      </c>
      <c r="CH18" s="216">
        <f t="shared" si="169"/>
        <v>2.4327784891165175E-2</v>
      </c>
      <c r="CI18" s="216">
        <f t="shared" si="170"/>
        <v>1.9206145966709346E-3</v>
      </c>
      <c r="CJ18" s="216">
        <f t="shared" si="171"/>
        <v>4.0973111395646605E-2</v>
      </c>
      <c r="CK18" s="217">
        <f t="shared" si="172"/>
        <v>9050</v>
      </c>
      <c r="CL18" s="218">
        <f t="shared" si="173"/>
        <v>5520</v>
      </c>
      <c r="CM18" s="219">
        <f t="shared" si="174"/>
        <v>1050</v>
      </c>
      <c r="CN18" s="219">
        <f t="shared" si="175"/>
        <v>380</v>
      </c>
      <c r="CO18" s="219">
        <f t="shared" si="176"/>
        <v>30</v>
      </c>
      <c r="CP18" s="219">
        <f t="shared" si="177"/>
        <v>640</v>
      </c>
      <c r="CR18" s="243">
        <v>7873.69</v>
      </c>
      <c r="CS18" s="243">
        <v>11192</v>
      </c>
      <c r="CT18" s="247">
        <f t="shared" si="178"/>
        <v>0.70351054324517504</v>
      </c>
      <c r="CV18" s="247">
        <f t="shared" si="141"/>
        <v>2.9755380904093503E-2</v>
      </c>
      <c r="CW18" s="211">
        <f t="shared" si="142"/>
        <v>0.33227339975088777</v>
      </c>
      <c r="CY18" s="300">
        <v>2.3938312809299114E-2</v>
      </c>
      <c r="CZ18" s="300">
        <v>2.0176830650646113E-2</v>
      </c>
      <c r="DA18" s="300">
        <v>1.7192943027306441E-2</v>
      </c>
      <c r="DB18" s="300">
        <v>2.1758536041062263E-2</v>
      </c>
      <c r="DC18" s="300">
        <v>1.9019349164467899E-2</v>
      </c>
      <c r="DE18" s="332">
        <v>391</v>
      </c>
      <c r="DF18" s="332">
        <v>64</v>
      </c>
      <c r="DG18" s="332">
        <v>356</v>
      </c>
      <c r="DH18" s="332">
        <v>56</v>
      </c>
      <c r="DL18" s="212">
        <v>8689</v>
      </c>
      <c r="DM18" s="212">
        <v>208</v>
      </c>
      <c r="DN18" s="213">
        <v>2.3938312809299114E-2</v>
      </c>
      <c r="DO18" s="212">
        <v>2596</v>
      </c>
      <c r="DP18" s="212">
        <v>170</v>
      </c>
      <c r="DQ18" s="213">
        <v>1.956496719990793E-2</v>
      </c>
      <c r="DR18" s="214">
        <v>6093</v>
      </c>
      <c r="DS18" s="214">
        <v>38</v>
      </c>
      <c r="DT18" s="213">
        <v>4.3733456093911841E-3</v>
      </c>
      <c r="DV18" s="215">
        <f t="shared" si="179"/>
        <v>15430</v>
      </c>
      <c r="DW18" s="216">
        <v>0.60389610389610393</v>
      </c>
      <c r="DX18" s="216">
        <v>0.33766233766233766</v>
      </c>
      <c r="DY18" s="216">
        <v>5.844155844155844E-2</v>
      </c>
      <c r="DZ18" s="216">
        <v>2.5974025974025976E-2</v>
      </c>
      <c r="EA18" s="216">
        <v>0</v>
      </c>
      <c r="EB18" s="216">
        <v>3.2467532467532464E-2</v>
      </c>
      <c r="EC18" s="217">
        <f t="shared" si="180"/>
        <v>9270</v>
      </c>
      <c r="ED18" s="218">
        <v>5200</v>
      </c>
      <c r="EE18" s="219">
        <f t="shared" si="181"/>
        <v>960</v>
      </c>
      <c r="EF18" s="219">
        <f t="shared" si="182"/>
        <v>220</v>
      </c>
      <c r="EG18" s="219">
        <f t="shared" si="183"/>
        <v>30</v>
      </c>
      <c r="EH18" s="219">
        <f t="shared" si="184"/>
        <v>710</v>
      </c>
      <c r="EI18" s="216">
        <v>6.3694267515923567E-2</v>
      </c>
      <c r="EJ18" s="511">
        <v>1.8925000000000001E-2</v>
      </c>
      <c r="EK18" s="3">
        <v>0.254</v>
      </c>
      <c r="EL18" s="3">
        <v>0.45299999999999996</v>
      </c>
      <c r="EM18" s="496">
        <f t="shared" si="185"/>
        <v>0.29300000000000004</v>
      </c>
      <c r="EN18" s="528">
        <v>6.00078E-2</v>
      </c>
      <c r="EO18" s="545">
        <f t="shared" si="186"/>
        <v>15480</v>
      </c>
      <c r="EP18" s="314">
        <f t="shared" si="187"/>
        <v>3940</v>
      </c>
      <c r="EQ18" s="542">
        <v>3860</v>
      </c>
      <c r="ER18" s="543">
        <v>50</v>
      </c>
      <c r="ES18" s="544">
        <v>30</v>
      </c>
      <c r="ET18" s="242">
        <v>0</v>
      </c>
      <c r="EU18" s="242">
        <v>0</v>
      </c>
      <c r="EV18" s="314">
        <f t="shared" si="188"/>
        <v>30</v>
      </c>
      <c r="EW18" s="314">
        <f t="shared" si="189"/>
        <v>6770</v>
      </c>
      <c r="EX18" s="542">
        <v>4430</v>
      </c>
      <c r="EY18" s="543">
        <v>1900</v>
      </c>
      <c r="EZ18" s="544">
        <v>440</v>
      </c>
      <c r="FA18" s="242">
        <v>90</v>
      </c>
      <c r="FB18" s="242">
        <v>20</v>
      </c>
      <c r="FC18" s="314">
        <f t="shared" si="190"/>
        <v>330</v>
      </c>
      <c r="FD18" s="314">
        <f t="shared" si="191"/>
        <v>4770</v>
      </c>
      <c r="FE18" s="542">
        <v>980</v>
      </c>
      <c r="FF18" s="543">
        <v>3300</v>
      </c>
      <c r="FG18" s="544">
        <v>490</v>
      </c>
      <c r="FH18" s="242">
        <v>130</v>
      </c>
      <c r="FI18" s="242">
        <f>VLOOKUP($A18,'[3]Tabel 3'!$E$3350:$K$3691,7,FALSE)</f>
        <v>10</v>
      </c>
      <c r="FJ18" s="314">
        <f t="shared" si="192"/>
        <v>350</v>
      </c>
      <c r="FK18" s="545">
        <f t="shared" si="193"/>
        <v>15620</v>
      </c>
      <c r="FL18" s="314">
        <f t="shared" si="194"/>
        <v>3920</v>
      </c>
      <c r="FM18" s="542">
        <v>3830</v>
      </c>
      <c r="FN18" s="543">
        <v>50</v>
      </c>
      <c r="FO18" s="544">
        <v>40</v>
      </c>
      <c r="FP18" s="242">
        <v>0</v>
      </c>
      <c r="FQ18" s="242">
        <v>0</v>
      </c>
      <c r="FR18" s="314">
        <f t="shared" si="195"/>
        <v>40</v>
      </c>
      <c r="FS18" s="314">
        <f t="shared" si="196"/>
        <v>6790</v>
      </c>
      <c r="FT18" s="542">
        <v>4240</v>
      </c>
      <c r="FU18" s="543">
        <v>2040</v>
      </c>
      <c r="FV18" s="544">
        <v>510</v>
      </c>
      <c r="FW18" s="242">
        <v>160</v>
      </c>
      <c r="FX18" s="242">
        <v>10</v>
      </c>
      <c r="FY18" s="314">
        <f t="shared" si="197"/>
        <v>340</v>
      </c>
      <c r="FZ18" s="314">
        <f t="shared" si="198"/>
        <v>4910</v>
      </c>
      <c r="GA18" s="542">
        <v>980</v>
      </c>
      <c r="GB18" s="543">
        <v>3430</v>
      </c>
      <c r="GC18" s="544">
        <v>500</v>
      </c>
      <c r="GD18" s="242">
        <v>220</v>
      </c>
      <c r="GE18" s="242">
        <v>20</v>
      </c>
      <c r="GF18" s="314">
        <f t="shared" si="199"/>
        <v>260</v>
      </c>
    </row>
    <row r="19" spans="1:188" hidden="1" x14ac:dyDescent="0.25">
      <c r="A19" s="622" t="s">
        <v>165</v>
      </c>
      <c r="B19" s="622" t="s">
        <v>119</v>
      </c>
      <c r="C19" s="622" t="s">
        <v>120</v>
      </c>
      <c r="D19" s="1">
        <v>0.2</v>
      </c>
      <c r="E19" s="206">
        <v>4300</v>
      </c>
      <c r="F19" s="207">
        <v>5.4000000000000006E-2</v>
      </c>
      <c r="G19" s="208">
        <f>IF(AND(F19&gt;=$F$3-'Selectie Benchmark Gemeenten'!$D$7*'gemeenten info'!$F$7,F19&lt;=$F$3+'Selectie Benchmark Gemeenten'!$D$7*'gemeenten info'!$F$7),1,0)</f>
        <v>0</v>
      </c>
      <c r="H19" s="206">
        <v>10425</v>
      </c>
      <c r="I19" s="206">
        <v>112</v>
      </c>
      <c r="J19" s="209">
        <f t="shared" si="147"/>
        <v>1.3452914798206279E-2</v>
      </c>
      <c r="K19" s="208">
        <f>IF(AND(J19&gt;=$J$3-'Selectie Benchmark Gemeenten'!$D$8*'gemeenten info'!$J$7,J19&lt;=$J$3+'Selectie Benchmark Gemeenten'!$D$8*'gemeenten info'!$J$7),1,0)</f>
        <v>0</v>
      </c>
      <c r="L19" s="23">
        <v>0</v>
      </c>
      <c r="M19" s="210">
        <v>1.3893376413570274E-2</v>
      </c>
      <c r="N19" s="208">
        <f>IF(AND(M19&gt;=$M$3-'Selectie Benchmark Gemeenten'!$D$9*'gemeenten info'!$M$7,M19&lt;=$M$3+'Selectie Benchmark Gemeenten'!$D$9*'gemeenten info'!$M$7),1,0)</f>
        <v>0</v>
      </c>
      <c r="O19" s="29">
        <f t="shared" si="148"/>
        <v>0</v>
      </c>
      <c r="P19" s="29">
        <f t="shared" si="149"/>
        <v>0</v>
      </c>
      <c r="Q19" s="29">
        <f t="shared" si="150"/>
        <v>0</v>
      </c>
      <c r="S19" s="78">
        <v>8.49</v>
      </c>
      <c r="T19" s="78">
        <v>37.755000000000003</v>
      </c>
      <c r="U19" s="211">
        <v>0.45800000000000002</v>
      </c>
      <c r="V19" s="211">
        <v>6.3E-2</v>
      </c>
      <c r="X19" s="212">
        <v>727</v>
      </c>
      <c r="Y19" s="212">
        <v>12</v>
      </c>
      <c r="Z19" s="341">
        <f t="shared" si="151"/>
        <v>1.6506189821182942E-2</v>
      </c>
      <c r="AA19" s="212">
        <v>214</v>
      </c>
      <c r="AB19" s="212">
        <v>10</v>
      </c>
      <c r="AC19" s="212">
        <v>0</v>
      </c>
      <c r="AD19" s="212">
        <v>18</v>
      </c>
      <c r="AE19" s="212">
        <v>0</v>
      </c>
      <c r="AF19" s="372" t="str">
        <f t="shared" si="152"/>
        <v/>
      </c>
      <c r="AG19" s="212">
        <v>0</v>
      </c>
      <c r="AH19" s="372">
        <f t="shared" si="153"/>
        <v>0</v>
      </c>
      <c r="AI19" s="212">
        <f t="shared" si="154"/>
        <v>196</v>
      </c>
      <c r="AJ19" s="212">
        <f t="shared" si="155"/>
        <v>10</v>
      </c>
      <c r="AK19" s="372">
        <f t="shared" si="156"/>
        <v>5.1020408163265307E-2</v>
      </c>
      <c r="AL19" s="341">
        <f t="shared" si="157"/>
        <v>0</v>
      </c>
      <c r="AM19" s="341">
        <f t="shared" si="158"/>
        <v>0</v>
      </c>
      <c r="AN19" s="341">
        <f t="shared" si="159"/>
        <v>1.3755158184319119E-2</v>
      </c>
      <c r="AO19" s="341">
        <f t="shared" si="160"/>
        <v>1.3755158184319119E-2</v>
      </c>
      <c r="AP19" s="214">
        <v>513</v>
      </c>
      <c r="AQ19" s="214">
        <v>2</v>
      </c>
      <c r="AR19" s="341">
        <f t="shared" si="161"/>
        <v>2.751031636863824E-3</v>
      </c>
      <c r="AT19" s="1">
        <v>6</v>
      </c>
      <c r="AU19" s="1">
        <v>0</v>
      </c>
      <c r="AV19" s="1">
        <v>0</v>
      </c>
      <c r="AW19" s="1">
        <v>6</v>
      </c>
      <c r="AX19" s="1">
        <v>5</v>
      </c>
      <c r="AY19" s="1">
        <v>0</v>
      </c>
      <c r="AZ19" s="1">
        <v>0</v>
      </c>
      <c r="BA19" s="1">
        <v>5</v>
      </c>
      <c r="BB19" s="1">
        <v>0</v>
      </c>
      <c r="BC19" s="1">
        <v>0</v>
      </c>
      <c r="BD19" s="1">
        <v>0</v>
      </c>
      <c r="BE19" s="1">
        <v>0</v>
      </c>
      <c r="BF19" s="1">
        <v>7</v>
      </c>
      <c r="BG19" s="1">
        <v>5</v>
      </c>
      <c r="BH19" s="1">
        <v>0</v>
      </c>
      <c r="BI19" s="1">
        <v>2</v>
      </c>
      <c r="BJ19" s="1">
        <v>5</v>
      </c>
      <c r="BK19" s="1">
        <v>0</v>
      </c>
      <c r="BL19" s="1">
        <v>0</v>
      </c>
      <c r="BM19" s="1">
        <v>5</v>
      </c>
      <c r="BN19" s="125">
        <v>0</v>
      </c>
      <c r="BO19" s="124">
        <v>0</v>
      </c>
      <c r="BP19" s="126">
        <v>1</v>
      </c>
      <c r="BQ19" s="125">
        <v>0</v>
      </c>
      <c r="BR19" s="124">
        <v>0</v>
      </c>
      <c r="BS19" s="126">
        <v>1</v>
      </c>
      <c r="BT19" s="125">
        <v>0</v>
      </c>
      <c r="BU19" s="124">
        <v>0</v>
      </c>
      <c r="BV19" s="126">
        <v>0</v>
      </c>
      <c r="BW19" s="125">
        <v>0.7142857142857143</v>
      </c>
      <c r="BX19" s="124">
        <v>0</v>
      </c>
      <c r="BY19" s="126">
        <v>0.2857142857142857</v>
      </c>
      <c r="BZ19" s="125">
        <f t="shared" si="162"/>
        <v>0</v>
      </c>
      <c r="CA19" s="124">
        <f t="shared" si="163"/>
        <v>0</v>
      </c>
      <c r="CB19" s="126">
        <f t="shared" si="164"/>
        <v>1</v>
      </c>
      <c r="CD19" s="215">
        <f t="shared" si="165"/>
        <v>1310</v>
      </c>
      <c r="CE19" s="216">
        <f t="shared" si="166"/>
        <v>0.58015267175572516</v>
      </c>
      <c r="CF19" s="216">
        <f t="shared" si="167"/>
        <v>0.36641221374045801</v>
      </c>
      <c r="CG19" s="216">
        <f t="shared" si="168"/>
        <v>5.3435114503816793E-2</v>
      </c>
      <c r="CH19" s="216">
        <f t="shared" si="169"/>
        <v>2.2900763358778626E-2</v>
      </c>
      <c r="CI19" s="216">
        <f t="shared" si="170"/>
        <v>0</v>
      </c>
      <c r="CJ19" s="216">
        <f t="shared" si="171"/>
        <v>3.0534351145038167E-2</v>
      </c>
      <c r="CK19" s="217">
        <f t="shared" si="172"/>
        <v>760</v>
      </c>
      <c r="CL19" s="218">
        <f t="shared" si="173"/>
        <v>480</v>
      </c>
      <c r="CM19" s="219">
        <f t="shared" si="174"/>
        <v>70</v>
      </c>
      <c r="CN19" s="219">
        <f t="shared" si="175"/>
        <v>30</v>
      </c>
      <c r="CO19" s="219">
        <f t="shared" si="176"/>
        <v>0</v>
      </c>
      <c r="CP19" s="219">
        <f t="shared" si="177"/>
        <v>40</v>
      </c>
      <c r="CR19" s="243">
        <v>332.39</v>
      </c>
      <c r="CS19" s="243">
        <v>890</v>
      </c>
      <c r="CT19" s="247">
        <f t="shared" si="178"/>
        <v>0.37347191011235953</v>
      </c>
      <c r="CV19" s="247">
        <f t="shared" si="141"/>
        <v>4.4196603209641742E-2</v>
      </c>
      <c r="CW19" s="211">
        <f t="shared" si="142"/>
        <v>0.30567018187375816</v>
      </c>
      <c r="CY19" s="300">
        <v>6.9735006973500697E-3</v>
      </c>
      <c r="CZ19" s="300">
        <v>9.433962264150943E-3</v>
      </c>
      <c r="DA19" s="300">
        <v>0</v>
      </c>
      <c r="DB19" s="300">
        <v>6.4020486555697821E-3</v>
      </c>
      <c r="DC19" s="300">
        <v>7.2992700729927005E-3</v>
      </c>
      <c r="DE19" s="332" t="s">
        <v>640</v>
      </c>
      <c r="DF19" s="332" t="s">
        <v>640</v>
      </c>
      <c r="DG19" s="332" t="s">
        <v>640</v>
      </c>
      <c r="DH19" s="332" t="s">
        <v>640</v>
      </c>
      <c r="DL19" s="212">
        <v>717</v>
      </c>
      <c r="DM19" s="212">
        <v>5</v>
      </c>
      <c r="DN19" s="213">
        <v>6.9735006973500697E-3</v>
      </c>
      <c r="DO19" s="212">
        <v>215</v>
      </c>
      <c r="DP19" s="212">
        <v>5</v>
      </c>
      <c r="DQ19" s="213">
        <v>6.9735006973500697E-3</v>
      </c>
      <c r="DR19" s="214">
        <v>502</v>
      </c>
      <c r="DS19" s="214">
        <v>0</v>
      </c>
      <c r="DT19" s="213">
        <v>0</v>
      </c>
      <c r="DV19" s="215">
        <f t="shared" si="179"/>
        <v>1230</v>
      </c>
      <c r="DW19" s="216">
        <v>0.66666666666666663</v>
      </c>
      <c r="DX19" s="216">
        <v>0.33333333333333331</v>
      </c>
      <c r="DY19" s="216">
        <v>0</v>
      </c>
      <c r="DZ19" s="216">
        <v>0</v>
      </c>
      <c r="EA19" s="216">
        <v>0</v>
      </c>
      <c r="EB19" s="216">
        <v>0</v>
      </c>
      <c r="EC19" s="217">
        <f t="shared" si="180"/>
        <v>770</v>
      </c>
      <c r="ED19" s="218">
        <v>400</v>
      </c>
      <c r="EE19" s="219">
        <f t="shared" si="181"/>
        <v>60</v>
      </c>
      <c r="EF19" s="219">
        <f t="shared" si="182"/>
        <v>20</v>
      </c>
      <c r="EG19" s="219">
        <f t="shared" si="183"/>
        <v>0</v>
      </c>
      <c r="EH19" s="219">
        <f t="shared" si="184"/>
        <v>40</v>
      </c>
      <c r="EI19" s="216">
        <v>7.6923076923076927E-2</v>
      </c>
      <c r="EJ19" s="511">
        <v>1.7350000000000001E-2</v>
      </c>
      <c r="EK19" s="3">
        <v>0.20899999999999999</v>
      </c>
      <c r="EL19" s="3">
        <v>0.44900000000000001</v>
      </c>
      <c r="EM19" s="496">
        <f t="shared" si="185"/>
        <v>0.34200000000000003</v>
      </c>
      <c r="EN19" s="528">
        <v>5.4692400000000002E-2</v>
      </c>
      <c r="EO19" s="545">
        <f t="shared" si="186"/>
        <v>1270</v>
      </c>
      <c r="EP19" s="314">
        <f t="shared" si="187"/>
        <v>310</v>
      </c>
      <c r="EQ19" s="542">
        <v>310</v>
      </c>
      <c r="ER19" s="543">
        <v>0</v>
      </c>
      <c r="ES19" s="544">
        <v>0</v>
      </c>
      <c r="ET19" s="242">
        <v>0</v>
      </c>
      <c r="EU19" s="242">
        <v>0</v>
      </c>
      <c r="EV19" s="314">
        <f t="shared" si="188"/>
        <v>0</v>
      </c>
      <c r="EW19" s="314">
        <f t="shared" si="189"/>
        <v>580</v>
      </c>
      <c r="EX19" s="542">
        <v>400</v>
      </c>
      <c r="EY19" s="543">
        <v>150</v>
      </c>
      <c r="EZ19" s="544">
        <v>30</v>
      </c>
      <c r="FA19" s="242">
        <v>10</v>
      </c>
      <c r="FB19" s="242">
        <v>0</v>
      </c>
      <c r="FC19" s="314">
        <f t="shared" si="190"/>
        <v>20</v>
      </c>
      <c r="FD19" s="314">
        <f t="shared" si="191"/>
        <v>380</v>
      </c>
      <c r="FE19" s="542">
        <v>60</v>
      </c>
      <c r="FF19" s="543">
        <v>290</v>
      </c>
      <c r="FG19" s="544">
        <v>30</v>
      </c>
      <c r="FH19" s="242">
        <v>10</v>
      </c>
      <c r="FI19" s="242">
        <f>VLOOKUP($A19,'[3]Tabel 3'!$E$3350:$K$3691,7,FALSE)</f>
        <v>0</v>
      </c>
      <c r="FJ19" s="314">
        <f t="shared" si="192"/>
        <v>20</v>
      </c>
      <c r="FK19" s="545">
        <f t="shared" si="193"/>
        <v>1310</v>
      </c>
      <c r="FL19" s="314">
        <f t="shared" si="194"/>
        <v>310</v>
      </c>
      <c r="FM19" s="542">
        <v>310</v>
      </c>
      <c r="FN19" s="543">
        <v>0</v>
      </c>
      <c r="FO19" s="544">
        <v>0</v>
      </c>
      <c r="FP19" s="242">
        <v>0</v>
      </c>
      <c r="FQ19" s="242">
        <v>0</v>
      </c>
      <c r="FR19" s="314">
        <f t="shared" si="195"/>
        <v>0</v>
      </c>
      <c r="FS19" s="314">
        <f t="shared" si="196"/>
        <v>600</v>
      </c>
      <c r="FT19" s="542">
        <v>380</v>
      </c>
      <c r="FU19" s="543">
        <v>190</v>
      </c>
      <c r="FV19" s="544">
        <v>30</v>
      </c>
      <c r="FW19" s="242">
        <v>10</v>
      </c>
      <c r="FX19" s="242">
        <v>0</v>
      </c>
      <c r="FY19" s="314">
        <f t="shared" si="197"/>
        <v>20</v>
      </c>
      <c r="FZ19" s="314">
        <f t="shared" si="198"/>
        <v>400</v>
      </c>
      <c r="GA19" s="542">
        <v>70</v>
      </c>
      <c r="GB19" s="543">
        <v>290</v>
      </c>
      <c r="GC19" s="544">
        <v>40</v>
      </c>
      <c r="GD19" s="242">
        <v>20</v>
      </c>
      <c r="GE19" s="242">
        <v>0</v>
      </c>
      <c r="GF19" s="314">
        <f t="shared" si="199"/>
        <v>20</v>
      </c>
    </row>
    <row r="20" spans="1:188" hidden="1" x14ac:dyDescent="0.25">
      <c r="A20" s="622" t="s">
        <v>166</v>
      </c>
      <c r="B20" s="622" t="s">
        <v>119</v>
      </c>
      <c r="C20" s="622" t="s">
        <v>120</v>
      </c>
      <c r="D20" s="1">
        <v>1.3</v>
      </c>
      <c r="E20" s="206">
        <v>22600</v>
      </c>
      <c r="F20" s="207">
        <v>5.5999999999999994E-2</v>
      </c>
      <c r="G20" s="208">
        <f>IF(AND(F20&gt;=$F$3-'Selectie Benchmark Gemeenten'!$D$7*'gemeenten info'!$F$7,F20&lt;=$F$3+'Selectie Benchmark Gemeenten'!$D$7*'gemeenten info'!$F$7),1,0)</f>
        <v>0</v>
      </c>
      <c r="H20" s="206">
        <v>57009</v>
      </c>
      <c r="I20" s="206">
        <v>285</v>
      </c>
      <c r="J20" s="209">
        <f t="shared" si="147"/>
        <v>3.9312406576980569E-2</v>
      </c>
      <c r="K20" s="208">
        <f>IF(AND(J20&gt;=$J$3-'Selectie Benchmark Gemeenten'!$D$8*'gemeenten info'!$J$7,J20&lt;=$J$3+'Selectie Benchmark Gemeenten'!$D$8*'gemeenten info'!$J$7),1,0)</f>
        <v>0</v>
      </c>
      <c r="L20" s="23">
        <v>0</v>
      </c>
      <c r="M20" s="210">
        <v>7.3021001615508882E-2</v>
      </c>
      <c r="N20" s="208">
        <f>IF(AND(M20&gt;=$M$3-'Selectie Benchmark Gemeenten'!$D$9*'gemeenten info'!$M$7,M20&lt;=$M$3+'Selectie Benchmark Gemeenten'!$D$9*'gemeenten info'!$M$7),1,0)</f>
        <v>1</v>
      </c>
      <c r="O20" s="29">
        <f t="shared" si="148"/>
        <v>0</v>
      </c>
      <c r="P20" s="29">
        <f t="shared" si="149"/>
        <v>0</v>
      </c>
      <c r="Q20" s="29">
        <f t="shared" si="150"/>
        <v>0</v>
      </c>
      <c r="S20" s="78">
        <v>7.6319999999999997</v>
      </c>
      <c r="T20" s="78">
        <v>-2.2330000000000001</v>
      </c>
      <c r="U20" s="211">
        <v>0.57799999999999996</v>
      </c>
      <c r="V20" s="211">
        <v>5.8000000000000003E-2</v>
      </c>
      <c r="X20" s="212">
        <v>4730</v>
      </c>
      <c r="Y20" s="212">
        <v>91</v>
      </c>
      <c r="Z20" s="341">
        <f t="shared" si="151"/>
        <v>1.9238900634249472E-2</v>
      </c>
      <c r="AA20" s="212">
        <v>1562</v>
      </c>
      <c r="AB20" s="212">
        <v>82</v>
      </c>
      <c r="AC20" s="212">
        <v>23</v>
      </c>
      <c r="AD20" s="212">
        <v>239</v>
      </c>
      <c r="AE20" s="212">
        <v>6</v>
      </c>
      <c r="AF20" s="372">
        <f t="shared" si="152"/>
        <v>0.2608695652173913</v>
      </c>
      <c r="AG20" s="212">
        <v>23</v>
      </c>
      <c r="AH20" s="372">
        <f t="shared" si="153"/>
        <v>9.6234309623430964E-2</v>
      </c>
      <c r="AI20" s="212">
        <f t="shared" si="154"/>
        <v>1300</v>
      </c>
      <c r="AJ20" s="212">
        <f t="shared" si="155"/>
        <v>53</v>
      </c>
      <c r="AK20" s="372">
        <f t="shared" si="156"/>
        <v>4.0769230769230766E-2</v>
      </c>
      <c r="AL20" s="341">
        <f t="shared" si="157"/>
        <v>1.2684989429175475E-3</v>
      </c>
      <c r="AM20" s="341">
        <f t="shared" si="158"/>
        <v>4.8625792811839326E-3</v>
      </c>
      <c r="AN20" s="341">
        <f t="shared" si="159"/>
        <v>1.1205073995771669E-2</v>
      </c>
      <c r="AO20" s="341">
        <f t="shared" si="160"/>
        <v>1.7336152219873151E-2</v>
      </c>
      <c r="AP20" s="214">
        <v>3168</v>
      </c>
      <c r="AQ20" s="214">
        <v>9</v>
      </c>
      <c r="AR20" s="341">
        <f t="shared" si="161"/>
        <v>1.9027484143763213E-3</v>
      </c>
      <c r="AT20" s="1">
        <v>65</v>
      </c>
      <c r="AU20" s="1">
        <v>30</v>
      </c>
      <c r="AV20" s="1">
        <v>15</v>
      </c>
      <c r="AW20" s="1">
        <v>20</v>
      </c>
      <c r="AX20" s="1">
        <v>68</v>
      </c>
      <c r="AY20" s="1">
        <v>26</v>
      </c>
      <c r="AZ20" s="1">
        <v>17</v>
      </c>
      <c r="BA20" s="1">
        <v>25</v>
      </c>
      <c r="BB20" s="1">
        <v>49</v>
      </c>
      <c r="BC20" s="1">
        <v>24</v>
      </c>
      <c r="BD20" s="1">
        <v>11</v>
      </c>
      <c r="BE20" s="1">
        <v>14</v>
      </c>
      <c r="BF20" s="1">
        <v>77</v>
      </c>
      <c r="BG20" s="1">
        <v>31</v>
      </c>
      <c r="BH20" s="1">
        <v>16</v>
      </c>
      <c r="BI20" s="1">
        <v>30</v>
      </c>
      <c r="BJ20" s="1">
        <v>90</v>
      </c>
      <c r="BK20" s="1">
        <v>54</v>
      </c>
      <c r="BL20" s="1">
        <v>12</v>
      </c>
      <c r="BM20" s="1">
        <v>24</v>
      </c>
      <c r="BN20" s="125">
        <v>0.46153846153846156</v>
      </c>
      <c r="BO20" s="124">
        <v>0.23076923076923078</v>
      </c>
      <c r="BP20" s="126">
        <v>0.30769230769230771</v>
      </c>
      <c r="BQ20" s="125">
        <v>0.38235294117647056</v>
      </c>
      <c r="BR20" s="124">
        <v>0.25</v>
      </c>
      <c r="BS20" s="126">
        <v>0.36764705882352944</v>
      </c>
      <c r="BT20" s="125">
        <v>0.48979591836734693</v>
      </c>
      <c r="BU20" s="124">
        <v>0.22448979591836735</v>
      </c>
      <c r="BV20" s="126">
        <v>0.2857142857142857</v>
      </c>
      <c r="BW20" s="125">
        <v>0.40259740259740262</v>
      </c>
      <c r="BX20" s="124">
        <v>0.20779220779220781</v>
      </c>
      <c r="BY20" s="126">
        <v>0.38961038961038963</v>
      </c>
      <c r="BZ20" s="125">
        <f t="shared" si="162"/>
        <v>0.6</v>
      </c>
      <c r="CA20" s="124">
        <f t="shared" si="163"/>
        <v>0.13333333333333333</v>
      </c>
      <c r="CB20" s="126">
        <f t="shared" si="164"/>
        <v>0.26666666666666666</v>
      </c>
      <c r="CD20" s="215">
        <f t="shared" si="165"/>
        <v>8180</v>
      </c>
      <c r="CE20" s="216">
        <f t="shared" si="166"/>
        <v>0.53422982885085579</v>
      </c>
      <c r="CF20" s="216">
        <f t="shared" si="167"/>
        <v>0.40953545232273841</v>
      </c>
      <c r="CG20" s="216">
        <f t="shared" si="168"/>
        <v>5.623471882640587E-2</v>
      </c>
      <c r="CH20" s="216">
        <f t="shared" si="169"/>
        <v>2.2004889975550123E-2</v>
      </c>
      <c r="CI20" s="216">
        <f t="shared" si="170"/>
        <v>2.4449877750611247E-3</v>
      </c>
      <c r="CJ20" s="216">
        <f t="shared" si="171"/>
        <v>3.1784841075794622E-2</v>
      </c>
      <c r="CK20" s="217">
        <f t="shared" si="172"/>
        <v>4370</v>
      </c>
      <c r="CL20" s="218">
        <f t="shared" si="173"/>
        <v>3350</v>
      </c>
      <c r="CM20" s="219">
        <f t="shared" si="174"/>
        <v>460</v>
      </c>
      <c r="CN20" s="219">
        <f t="shared" si="175"/>
        <v>180</v>
      </c>
      <c r="CO20" s="219">
        <f t="shared" si="176"/>
        <v>20</v>
      </c>
      <c r="CP20" s="219">
        <f t="shared" si="177"/>
        <v>260</v>
      </c>
      <c r="CR20" s="243">
        <v>3259.93</v>
      </c>
      <c r="CS20" s="243">
        <v>5950</v>
      </c>
      <c r="CT20" s="247">
        <f t="shared" si="178"/>
        <v>0.54788739495798322</v>
      </c>
      <c r="CV20" s="247">
        <f t="shared" si="141"/>
        <v>3.511469840572784E-2</v>
      </c>
      <c r="CW20" s="211">
        <f t="shared" si="142"/>
        <v>0.34355179704016919</v>
      </c>
      <c r="CY20" s="300">
        <v>1.8895653999580098E-2</v>
      </c>
      <c r="CZ20" s="300">
        <v>1.6011644832605532E-2</v>
      </c>
      <c r="DA20" s="300">
        <v>1.0059536029562718E-2</v>
      </c>
      <c r="DB20" s="300">
        <v>1.4011951370286421E-2</v>
      </c>
      <c r="DC20" s="300">
        <v>1.3251783893985729E-2</v>
      </c>
      <c r="DE20" s="332">
        <v>171</v>
      </c>
      <c r="DF20" s="332">
        <v>17</v>
      </c>
      <c r="DG20" s="332">
        <v>132</v>
      </c>
      <c r="DH20" s="332">
        <v>12</v>
      </c>
      <c r="DL20" s="212">
        <v>4763</v>
      </c>
      <c r="DM20" s="212">
        <v>90</v>
      </c>
      <c r="DN20" s="213">
        <v>1.8895653999580098E-2</v>
      </c>
      <c r="DO20" s="212">
        <v>1575</v>
      </c>
      <c r="DP20" s="212">
        <v>83</v>
      </c>
      <c r="DQ20" s="213">
        <v>1.742599202183498E-2</v>
      </c>
      <c r="DR20" s="214">
        <v>3188</v>
      </c>
      <c r="DS20" s="214">
        <v>7</v>
      </c>
      <c r="DT20" s="213">
        <v>1.4696619777451185E-3</v>
      </c>
      <c r="DV20" s="215">
        <f t="shared" si="179"/>
        <v>8050</v>
      </c>
      <c r="DW20" s="216">
        <v>0.55555555555555558</v>
      </c>
      <c r="DX20" s="216">
        <v>0.39506172839506171</v>
      </c>
      <c r="DY20" s="216">
        <v>4.9382716049382713E-2</v>
      </c>
      <c r="DZ20" s="216">
        <v>2.4691358024691357E-2</v>
      </c>
      <c r="EA20" s="216">
        <v>0</v>
      </c>
      <c r="EB20" s="216">
        <v>2.4691358024691357E-2</v>
      </c>
      <c r="EC20" s="217">
        <f t="shared" si="180"/>
        <v>4450</v>
      </c>
      <c r="ED20" s="218">
        <v>3200</v>
      </c>
      <c r="EE20" s="219">
        <f t="shared" si="181"/>
        <v>400</v>
      </c>
      <c r="EF20" s="219">
        <f t="shared" si="182"/>
        <v>120</v>
      </c>
      <c r="EG20" s="219">
        <f t="shared" si="183"/>
        <v>10</v>
      </c>
      <c r="EH20" s="219">
        <f t="shared" si="184"/>
        <v>270</v>
      </c>
      <c r="EI20" s="216">
        <v>4.9382716049382713E-2</v>
      </c>
      <c r="EJ20" s="511">
        <v>1.77E-2</v>
      </c>
      <c r="EK20" s="3">
        <v>0.32400000000000001</v>
      </c>
      <c r="EL20" s="3">
        <v>0.46700000000000003</v>
      </c>
      <c r="EM20" s="496">
        <f t="shared" si="185"/>
        <v>0.20899999999999991</v>
      </c>
      <c r="EN20" s="528">
        <v>5.5873599999999995E-2</v>
      </c>
      <c r="EO20" s="545">
        <f t="shared" si="186"/>
        <v>8100</v>
      </c>
      <c r="EP20" s="314">
        <f t="shared" si="187"/>
        <v>2120</v>
      </c>
      <c r="EQ20" s="542">
        <v>2090</v>
      </c>
      <c r="ER20" s="543">
        <v>20</v>
      </c>
      <c r="ES20" s="544">
        <v>10</v>
      </c>
      <c r="ET20" s="242">
        <v>0</v>
      </c>
      <c r="EU20" s="242">
        <v>0</v>
      </c>
      <c r="EV20" s="314">
        <f t="shared" si="188"/>
        <v>10</v>
      </c>
      <c r="EW20" s="314">
        <f t="shared" si="189"/>
        <v>3550</v>
      </c>
      <c r="EX20" s="542">
        <v>2060</v>
      </c>
      <c r="EY20" s="543">
        <v>1310</v>
      </c>
      <c r="EZ20" s="544">
        <v>180</v>
      </c>
      <c r="FA20" s="242">
        <v>60</v>
      </c>
      <c r="FB20" s="242">
        <v>0</v>
      </c>
      <c r="FC20" s="314">
        <f t="shared" si="190"/>
        <v>120</v>
      </c>
      <c r="FD20" s="314">
        <f t="shared" si="191"/>
        <v>2430</v>
      </c>
      <c r="FE20" s="542">
        <v>300</v>
      </c>
      <c r="FF20" s="543">
        <v>1920</v>
      </c>
      <c r="FG20" s="544">
        <v>210</v>
      </c>
      <c r="FH20" s="242">
        <v>60</v>
      </c>
      <c r="FI20" s="242">
        <f>VLOOKUP($A20,'[3]Tabel 3'!$E$3350:$K$3691,7,FALSE)</f>
        <v>10</v>
      </c>
      <c r="FJ20" s="314">
        <f t="shared" si="192"/>
        <v>140</v>
      </c>
      <c r="FK20" s="545">
        <f t="shared" si="193"/>
        <v>8180</v>
      </c>
      <c r="FL20" s="314">
        <f t="shared" si="194"/>
        <v>2100</v>
      </c>
      <c r="FM20" s="542">
        <v>2050</v>
      </c>
      <c r="FN20" s="543">
        <v>40</v>
      </c>
      <c r="FO20" s="544">
        <v>10</v>
      </c>
      <c r="FP20" s="242">
        <v>0</v>
      </c>
      <c r="FQ20" s="242">
        <v>0</v>
      </c>
      <c r="FR20" s="314">
        <f t="shared" si="195"/>
        <v>10</v>
      </c>
      <c r="FS20" s="314">
        <f t="shared" si="196"/>
        <v>3570</v>
      </c>
      <c r="FT20" s="542">
        <v>2020</v>
      </c>
      <c r="FU20" s="543">
        <v>1340</v>
      </c>
      <c r="FV20" s="544">
        <v>210</v>
      </c>
      <c r="FW20" s="242">
        <v>80</v>
      </c>
      <c r="FX20" s="242">
        <v>10</v>
      </c>
      <c r="FY20" s="314">
        <f t="shared" si="197"/>
        <v>120</v>
      </c>
      <c r="FZ20" s="314">
        <f t="shared" si="198"/>
        <v>2510</v>
      </c>
      <c r="GA20" s="542">
        <v>300</v>
      </c>
      <c r="GB20" s="543">
        <v>1970</v>
      </c>
      <c r="GC20" s="544">
        <v>240</v>
      </c>
      <c r="GD20" s="242">
        <v>100</v>
      </c>
      <c r="GE20" s="242">
        <v>10</v>
      </c>
      <c r="GF20" s="314">
        <f t="shared" si="199"/>
        <v>130</v>
      </c>
    </row>
    <row r="21" spans="1:188" hidden="1" x14ac:dyDescent="0.25">
      <c r="A21" s="622" t="s">
        <v>167</v>
      </c>
      <c r="B21" s="622" t="s">
        <v>67</v>
      </c>
      <c r="C21" s="622" t="s">
        <v>68</v>
      </c>
      <c r="D21" s="1">
        <v>0.1</v>
      </c>
      <c r="E21" s="206">
        <v>1700</v>
      </c>
      <c r="F21" s="207">
        <v>4.4999999999999998E-2</v>
      </c>
      <c r="G21" s="208">
        <f>IF(AND(F21&gt;=$F$3-'Selectie Benchmark Gemeenten'!$D$7*'gemeenten info'!$F$7,F21&lt;=$F$3+'Selectie Benchmark Gemeenten'!$D$7*'gemeenten info'!$F$7),1,0)</f>
        <v>0</v>
      </c>
      <c r="H21" s="206">
        <v>3757</v>
      </c>
      <c r="I21" s="206">
        <v>66</v>
      </c>
      <c r="J21" s="209">
        <f t="shared" si="147"/>
        <v>6.5769805680119583E-3</v>
      </c>
      <c r="K21" s="208">
        <f>IF(AND(J21&gt;=$J$3-'Selectie Benchmark Gemeenten'!$D$8*'gemeenten info'!$J$7,J21&lt;=$J$3+'Selectie Benchmark Gemeenten'!$D$8*'gemeenten info'!$J$7),1,0)</f>
        <v>0</v>
      </c>
      <c r="L21" s="23">
        <v>0</v>
      </c>
      <c r="M21" s="210">
        <v>1.4431239388794566E-2</v>
      </c>
      <c r="N21" s="208">
        <f>IF(AND(M21&gt;=$M$3-'Selectie Benchmark Gemeenten'!$D$9*'gemeenten info'!$M$7,M21&lt;=$M$3+'Selectie Benchmark Gemeenten'!$D$9*'gemeenten info'!$M$7),1,0)</f>
        <v>0</v>
      </c>
      <c r="O21" s="29">
        <f t="shared" si="148"/>
        <v>0</v>
      </c>
      <c r="P21" s="29">
        <f t="shared" si="149"/>
        <v>0</v>
      </c>
      <c r="Q21" s="29">
        <f t="shared" si="150"/>
        <v>0</v>
      </c>
      <c r="S21" s="78">
        <v>7.2309999999999999</v>
      </c>
      <c r="T21" s="78">
        <v>-74.358999999999995</v>
      </c>
      <c r="U21" s="211">
        <v>0.77100000000000002</v>
      </c>
      <c r="V21" s="211">
        <v>2.1000000000000001E-2</v>
      </c>
      <c r="X21" s="212">
        <v>280</v>
      </c>
      <c r="Y21" s="212">
        <v>0</v>
      </c>
      <c r="Z21" s="341">
        <f t="shared" si="151"/>
        <v>0</v>
      </c>
      <c r="AA21" s="212">
        <v>88</v>
      </c>
      <c r="AB21" s="212">
        <v>0</v>
      </c>
      <c r="AC21" s="212">
        <v>0</v>
      </c>
      <c r="AD21" s="212">
        <v>21</v>
      </c>
      <c r="AE21" s="212">
        <v>0</v>
      </c>
      <c r="AF21" s="372" t="str">
        <f t="shared" si="152"/>
        <v/>
      </c>
      <c r="AG21" s="212">
        <v>0</v>
      </c>
      <c r="AH21" s="372">
        <f t="shared" si="153"/>
        <v>0</v>
      </c>
      <c r="AI21" s="212">
        <f t="shared" si="154"/>
        <v>67</v>
      </c>
      <c r="AJ21" s="212">
        <f t="shared" si="155"/>
        <v>0</v>
      </c>
      <c r="AK21" s="372">
        <f t="shared" si="156"/>
        <v>0</v>
      </c>
      <c r="AL21" s="341">
        <f t="shared" si="157"/>
        <v>0</v>
      </c>
      <c r="AM21" s="341">
        <f t="shared" si="158"/>
        <v>0</v>
      </c>
      <c r="AN21" s="341">
        <f t="shared" si="159"/>
        <v>0</v>
      </c>
      <c r="AO21" s="341">
        <f t="shared" si="160"/>
        <v>0</v>
      </c>
      <c r="AP21" s="214">
        <v>192</v>
      </c>
      <c r="AQ21" s="214">
        <v>0</v>
      </c>
      <c r="AR21" s="341">
        <f t="shared" si="161"/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25">
        <v>0</v>
      </c>
      <c r="BO21" s="124">
        <v>0</v>
      </c>
      <c r="BP21" s="126">
        <v>0</v>
      </c>
      <c r="BQ21" s="125">
        <v>0</v>
      </c>
      <c r="BR21" s="124">
        <v>0</v>
      </c>
      <c r="BS21" s="126">
        <v>0</v>
      </c>
      <c r="BT21" s="125">
        <v>0</v>
      </c>
      <c r="BU21" s="124">
        <v>0</v>
      </c>
      <c r="BV21" s="126">
        <v>0</v>
      </c>
      <c r="BW21" s="125">
        <v>0</v>
      </c>
      <c r="BX21" s="124">
        <v>0</v>
      </c>
      <c r="BY21" s="126">
        <v>0</v>
      </c>
      <c r="BZ21" s="125">
        <f t="shared" si="162"/>
        <v>0</v>
      </c>
      <c r="CA21" s="124">
        <f t="shared" si="163"/>
        <v>0</v>
      </c>
      <c r="CB21" s="126">
        <f t="shared" si="164"/>
        <v>0</v>
      </c>
      <c r="CD21" s="215">
        <f t="shared" si="165"/>
        <v>580</v>
      </c>
      <c r="CE21" s="216">
        <f t="shared" si="166"/>
        <v>0.41379310344827586</v>
      </c>
      <c r="CF21" s="216">
        <f t="shared" si="167"/>
        <v>0.53448275862068961</v>
      </c>
      <c r="CG21" s="216">
        <f t="shared" si="168"/>
        <v>5.1724137931034482E-2</v>
      </c>
      <c r="CH21" s="216">
        <f t="shared" si="169"/>
        <v>0</v>
      </c>
      <c r="CI21" s="216">
        <f t="shared" si="170"/>
        <v>0</v>
      </c>
      <c r="CJ21" s="216">
        <f t="shared" si="171"/>
        <v>5.1724137931034482E-2</v>
      </c>
      <c r="CK21" s="217">
        <f t="shared" si="172"/>
        <v>240</v>
      </c>
      <c r="CL21" s="218">
        <f t="shared" si="173"/>
        <v>310</v>
      </c>
      <c r="CM21" s="219">
        <f t="shared" si="174"/>
        <v>30</v>
      </c>
      <c r="CN21" s="219">
        <f t="shared" si="175"/>
        <v>0</v>
      </c>
      <c r="CO21" s="219">
        <f t="shared" si="176"/>
        <v>0</v>
      </c>
      <c r="CP21" s="219">
        <f t="shared" si="177"/>
        <v>30</v>
      </c>
      <c r="CR21" s="243">
        <v>90.41</v>
      </c>
      <c r="CS21" s="243">
        <v>338</v>
      </c>
      <c r="CT21" s="247">
        <f t="shared" si="178"/>
        <v>0.2674852071005917</v>
      </c>
      <c r="CV21" s="247">
        <f t="shared" si="141"/>
        <v>0</v>
      </c>
      <c r="CW21" s="211">
        <f t="shared" si="142"/>
        <v>0</v>
      </c>
      <c r="CY21" s="300">
        <v>0</v>
      </c>
      <c r="CZ21" s="300">
        <v>0</v>
      </c>
      <c r="DA21" s="300">
        <v>0</v>
      </c>
      <c r="DB21" s="300">
        <v>0</v>
      </c>
      <c r="DC21" s="300">
        <v>0</v>
      </c>
      <c r="DE21" s="332">
        <v>30</v>
      </c>
      <c r="DF21" s="332">
        <v>8</v>
      </c>
      <c r="DG21" s="332">
        <v>22</v>
      </c>
      <c r="DH21" s="332">
        <v>7</v>
      </c>
      <c r="DL21" s="212">
        <v>283</v>
      </c>
      <c r="DM21" s="212">
        <v>0</v>
      </c>
      <c r="DN21" s="213">
        <v>0</v>
      </c>
      <c r="DO21" s="212">
        <v>89</v>
      </c>
      <c r="DP21" s="212">
        <v>0</v>
      </c>
      <c r="DQ21" s="213">
        <v>0</v>
      </c>
      <c r="DR21" s="214">
        <v>194</v>
      </c>
      <c r="DS21" s="214">
        <v>0</v>
      </c>
      <c r="DT21" s="213">
        <v>0</v>
      </c>
      <c r="DV21" s="215">
        <f t="shared" si="179"/>
        <v>550</v>
      </c>
      <c r="DW21" s="216">
        <v>0.4</v>
      </c>
      <c r="DX21" s="216">
        <v>0.6</v>
      </c>
      <c r="DY21" s="216">
        <v>0</v>
      </c>
      <c r="DZ21" s="216">
        <v>0</v>
      </c>
      <c r="EA21" s="216">
        <v>0</v>
      </c>
      <c r="EB21" s="216">
        <v>0</v>
      </c>
      <c r="EC21" s="217">
        <f t="shared" si="180"/>
        <v>230</v>
      </c>
      <c r="ED21" s="218">
        <v>300</v>
      </c>
      <c r="EE21" s="219">
        <f t="shared" si="181"/>
        <v>20</v>
      </c>
      <c r="EF21" s="219">
        <f t="shared" si="182"/>
        <v>0</v>
      </c>
      <c r="EG21" s="219">
        <f t="shared" si="183"/>
        <v>0</v>
      </c>
      <c r="EH21" s="219">
        <f t="shared" si="184"/>
        <v>20</v>
      </c>
      <c r="EI21" s="216">
        <v>0</v>
      </c>
      <c r="EJ21" s="511">
        <v>1.5775000000000001E-2</v>
      </c>
      <c r="EK21" s="3">
        <v>0.24600000000000002</v>
      </c>
      <c r="EL21" s="3">
        <v>0.52500000000000002</v>
      </c>
      <c r="EM21" s="496">
        <f t="shared" si="185"/>
        <v>0.22899999999999998</v>
      </c>
      <c r="EN21" s="528">
        <v>4.9377000000000004E-2</v>
      </c>
      <c r="EO21" s="545">
        <f t="shared" si="186"/>
        <v>520</v>
      </c>
      <c r="EP21" s="314">
        <f t="shared" si="187"/>
        <v>120</v>
      </c>
      <c r="EQ21" s="542">
        <v>120</v>
      </c>
      <c r="ER21" s="543">
        <v>0</v>
      </c>
      <c r="ES21" s="544">
        <v>0</v>
      </c>
      <c r="ET21" s="242">
        <v>0</v>
      </c>
      <c r="EU21" s="242">
        <v>0</v>
      </c>
      <c r="EV21" s="314">
        <f t="shared" si="188"/>
        <v>0</v>
      </c>
      <c r="EW21" s="314">
        <f t="shared" si="189"/>
        <v>190</v>
      </c>
      <c r="EX21" s="542">
        <v>80</v>
      </c>
      <c r="EY21" s="543">
        <v>100</v>
      </c>
      <c r="EZ21" s="544">
        <v>10</v>
      </c>
      <c r="FA21" s="242">
        <v>0</v>
      </c>
      <c r="FB21" s="242">
        <v>0</v>
      </c>
      <c r="FC21" s="314">
        <f t="shared" si="190"/>
        <v>10</v>
      </c>
      <c r="FD21" s="314">
        <f t="shared" si="191"/>
        <v>210</v>
      </c>
      <c r="FE21" s="542">
        <v>30</v>
      </c>
      <c r="FF21" s="543">
        <v>170</v>
      </c>
      <c r="FG21" s="544">
        <v>10</v>
      </c>
      <c r="FH21" s="242">
        <v>0</v>
      </c>
      <c r="FI21" s="242">
        <f>VLOOKUP($A21,'[3]Tabel 3'!$E$3350:$K$3691,7,FALSE)</f>
        <v>0</v>
      </c>
      <c r="FJ21" s="314">
        <f t="shared" si="192"/>
        <v>10</v>
      </c>
      <c r="FK21" s="545">
        <f t="shared" si="193"/>
        <v>580</v>
      </c>
      <c r="FL21" s="314">
        <f t="shared" si="194"/>
        <v>130</v>
      </c>
      <c r="FM21" s="542">
        <v>130</v>
      </c>
      <c r="FN21" s="543">
        <v>0</v>
      </c>
      <c r="FO21" s="544">
        <v>0</v>
      </c>
      <c r="FP21" s="242">
        <v>0</v>
      </c>
      <c r="FQ21" s="242">
        <v>0</v>
      </c>
      <c r="FR21" s="314">
        <f t="shared" si="195"/>
        <v>0</v>
      </c>
      <c r="FS21" s="314">
        <f t="shared" si="196"/>
        <v>210</v>
      </c>
      <c r="FT21" s="542">
        <v>80</v>
      </c>
      <c r="FU21" s="543">
        <v>120</v>
      </c>
      <c r="FV21" s="544">
        <v>10</v>
      </c>
      <c r="FW21" s="242">
        <v>0</v>
      </c>
      <c r="FX21" s="242">
        <v>0</v>
      </c>
      <c r="FY21" s="314">
        <f t="shared" si="197"/>
        <v>10</v>
      </c>
      <c r="FZ21" s="314">
        <f t="shared" si="198"/>
        <v>240</v>
      </c>
      <c r="GA21" s="542">
        <v>30</v>
      </c>
      <c r="GB21" s="543">
        <v>190</v>
      </c>
      <c r="GC21" s="544">
        <v>20</v>
      </c>
      <c r="GD21" s="242">
        <v>0</v>
      </c>
      <c r="GE21" s="242">
        <v>0</v>
      </c>
      <c r="GF21" s="314">
        <f t="shared" si="199"/>
        <v>20</v>
      </c>
    </row>
    <row r="22" spans="1:188" hidden="1" x14ac:dyDescent="0.25">
      <c r="A22" s="622" t="s">
        <v>168</v>
      </c>
      <c r="B22" s="622" t="s">
        <v>53</v>
      </c>
      <c r="C22" s="622" t="s">
        <v>87</v>
      </c>
      <c r="D22" s="1">
        <v>5.9</v>
      </c>
      <c r="E22" s="206">
        <v>68300</v>
      </c>
      <c r="F22" s="207">
        <v>8.5999999999999993E-2</v>
      </c>
      <c r="G22" s="208">
        <f>IF(AND(F22&gt;=$F$3-'Selectie Benchmark Gemeenten'!$D$7*'gemeenten info'!$F$7,F22&lt;=$F$3+'Selectie Benchmark Gemeenten'!$D$7*'gemeenten info'!$F$7),1,0)</f>
        <v>0</v>
      </c>
      <c r="H22" s="206">
        <v>158590</v>
      </c>
      <c r="I22" s="206">
        <v>2538</v>
      </c>
      <c r="J22" s="209">
        <f t="shared" si="147"/>
        <v>0.37608370702541105</v>
      </c>
      <c r="K22" s="208">
        <f>IF(AND(J22&gt;=$J$3-'Selectie Benchmark Gemeenten'!$D$8*'gemeenten info'!$J$7,J22&lt;=$J$3+'Selectie Benchmark Gemeenten'!$D$8*'gemeenten info'!$J$7),1,0)</f>
        <v>0</v>
      </c>
      <c r="L22" s="23">
        <v>1</v>
      </c>
      <c r="M22" s="210">
        <v>0.25027482594356909</v>
      </c>
      <c r="N22" s="208">
        <f>IF(AND(M22&gt;=$M$3-'Selectie Benchmark Gemeenten'!$D$9*'gemeenten info'!$M$7,M22&lt;=$M$3+'Selectie Benchmark Gemeenten'!$D$9*'gemeenten info'!$M$7),1,0)</f>
        <v>1</v>
      </c>
      <c r="O22" s="29">
        <f t="shared" si="148"/>
        <v>0</v>
      </c>
      <c r="P22" s="29">
        <f t="shared" si="149"/>
        <v>0</v>
      </c>
      <c r="Q22" s="29">
        <f t="shared" si="150"/>
        <v>0</v>
      </c>
      <c r="S22" s="78">
        <v>8.4789999999999992</v>
      </c>
      <c r="T22" s="78">
        <v>12.548999999999999</v>
      </c>
      <c r="U22" s="211">
        <v>0.40799999999999997</v>
      </c>
      <c r="V22" s="211">
        <v>6.7000000000000004E-2</v>
      </c>
      <c r="X22" s="212">
        <v>13115</v>
      </c>
      <c r="Y22" s="212">
        <v>296</v>
      </c>
      <c r="Z22" s="341">
        <f t="shared" si="151"/>
        <v>2.2569576820434617E-2</v>
      </c>
      <c r="AA22" s="212">
        <v>3305</v>
      </c>
      <c r="AB22" s="212">
        <v>233</v>
      </c>
      <c r="AC22" s="212">
        <v>179</v>
      </c>
      <c r="AD22" s="212">
        <v>546</v>
      </c>
      <c r="AE22" s="212">
        <v>32</v>
      </c>
      <c r="AF22" s="372">
        <f t="shared" si="152"/>
        <v>0.1787709497206704</v>
      </c>
      <c r="AG22" s="212">
        <v>61</v>
      </c>
      <c r="AH22" s="372">
        <f t="shared" si="153"/>
        <v>0.11172161172161173</v>
      </c>
      <c r="AI22" s="212">
        <f t="shared" si="154"/>
        <v>2580</v>
      </c>
      <c r="AJ22" s="212">
        <f t="shared" si="155"/>
        <v>140</v>
      </c>
      <c r="AK22" s="372">
        <f t="shared" si="156"/>
        <v>5.4263565891472867E-2</v>
      </c>
      <c r="AL22" s="341">
        <f t="shared" si="157"/>
        <v>2.4399542508577966E-3</v>
      </c>
      <c r="AM22" s="341">
        <f t="shared" si="158"/>
        <v>4.6511627906976744E-3</v>
      </c>
      <c r="AN22" s="341">
        <f t="shared" si="159"/>
        <v>1.067479984750286E-2</v>
      </c>
      <c r="AO22" s="341">
        <f t="shared" si="160"/>
        <v>1.776591688905833E-2</v>
      </c>
      <c r="AP22" s="214">
        <v>9810</v>
      </c>
      <c r="AQ22" s="214">
        <v>63</v>
      </c>
      <c r="AR22" s="341">
        <f t="shared" si="161"/>
        <v>4.8036599313762869E-3</v>
      </c>
      <c r="AT22" s="1">
        <v>235</v>
      </c>
      <c r="AU22" s="1">
        <v>84</v>
      </c>
      <c r="AV22" s="1">
        <v>50</v>
      </c>
      <c r="AW22" s="1">
        <v>101</v>
      </c>
      <c r="AX22" s="1">
        <v>253</v>
      </c>
      <c r="AY22" s="1">
        <v>64</v>
      </c>
      <c r="AZ22" s="1">
        <v>71</v>
      </c>
      <c r="BA22" s="1">
        <v>118</v>
      </c>
      <c r="BB22" s="1">
        <v>243</v>
      </c>
      <c r="BC22" s="1">
        <v>81</v>
      </c>
      <c r="BD22" s="1">
        <v>48</v>
      </c>
      <c r="BE22" s="1">
        <v>114</v>
      </c>
      <c r="BF22" s="1">
        <v>210</v>
      </c>
      <c r="BG22" s="1">
        <v>83</v>
      </c>
      <c r="BH22" s="1">
        <v>37</v>
      </c>
      <c r="BI22" s="1">
        <v>90</v>
      </c>
      <c r="BJ22" s="1">
        <v>317</v>
      </c>
      <c r="BK22" s="1">
        <v>97</v>
      </c>
      <c r="BL22" s="1">
        <v>74</v>
      </c>
      <c r="BM22" s="1">
        <v>146</v>
      </c>
      <c r="BN22" s="125">
        <v>0.35744680851063831</v>
      </c>
      <c r="BO22" s="124">
        <v>0.21276595744680851</v>
      </c>
      <c r="BP22" s="126">
        <v>0.4297872340425532</v>
      </c>
      <c r="BQ22" s="125">
        <v>0.25296442687747034</v>
      </c>
      <c r="BR22" s="124">
        <v>0.28063241106719367</v>
      </c>
      <c r="BS22" s="126">
        <v>0.466403162055336</v>
      </c>
      <c r="BT22" s="125">
        <v>0.33333333333333331</v>
      </c>
      <c r="BU22" s="124">
        <v>0.19753086419753085</v>
      </c>
      <c r="BV22" s="126">
        <v>0.46913580246913578</v>
      </c>
      <c r="BW22" s="125">
        <v>0.39523809523809522</v>
      </c>
      <c r="BX22" s="124">
        <v>0.1761904761904762</v>
      </c>
      <c r="BY22" s="126">
        <v>0.42857142857142855</v>
      </c>
      <c r="BZ22" s="125">
        <f t="shared" si="162"/>
        <v>0.305993690851735</v>
      </c>
      <c r="CA22" s="124">
        <f t="shared" si="163"/>
        <v>0.2334384858044164</v>
      </c>
      <c r="CB22" s="126">
        <f t="shared" si="164"/>
        <v>0.4605678233438486</v>
      </c>
      <c r="CD22" s="215">
        <f t="shared" si="165"/>
        <v>23540</v>
      </c>
      <c r="CE22" s="216">
        <f t="shared" si="166"/>
        <v>0.59898045879354289</v>
      </c>
      <c r="CF22" s="216">
        <f t="shared" si="167"/>
        <v>0.3288020390824129</v>
      </c>
      <c r="CG22" s="216">
        <f t="shared" si="168"/>
        <v>7.2217502124044181E-2</v>
      </c>
      <c r="CH22" s="216">
        <f t="shared" si="169"/>
        <v>2.8037383177570093E-2</v>
      </c>
      <c r="CI22" s="216">
        <f t="shared" si="170"/>
        <v>2.9736618521665251E-3</v>
      </c>
      <c r="CJ22" s="216">
        <f t="shared" si="171"/>
        <v>4.1206457094307564E-2</v>
      </c>
      <c r="CK22" s="217">
        <f t="shared" si="172"/>
        <v>14100</v>
      </c>
      <c r="CL22" s="218">
        <f t="shared" si="173"/>
        <v>7740</v>
      </c>
      <c r="CM22" s="219">
        <f t="shared" si="174"/>
        <v>1700</v>
      </c>
      <c r="CN22" s="219">
        <f t="shared" si="175"/>
        <v>660</v>
      </c>
      <c r="CO22" s="219">
        <f t="shared" si="176"/>
        <v>70</v>
      </c>
      <c r="CP22" s="219">
        <f t="shared" si="177"/>
        <v>970</v>
      </c>
      <c r="CR22" s="243">
        <v>12587.66</v>
      </c>
      <c r="CS22" s="243">
        <v>16859</v>
      </c>
      <c r="CT22" s="247">
        <f t="shared" si="178"/>
        <v>0.7466433359036716</v>
      </c>
      <c r="CV22" s="247">
        <f t="shared" si="141"/>
        <v>3.0228056335784986E-2</v>
      </c>
      <c r="CW22" s="211">
        <f t="shared" si="142"/>
        <v>0.26243693977249555</v>
      </c>
      <c r="CY22" s="300">
        <v>2.3928140096618356E-2</v>
      </c>
      <c r="CZ22" s="300">
        <v>1.5756302521008403E-2</v>
      </c>
      <c r="DA22" s="300">
        <v>1.8184539399835366E-2</v>
      </c>
      <c r="DB22" s="300">
        <v>1.8810408921933086E-2</v>
      </c>
      <c r="DC22" s="300">
        <v>1.7546479504218622E-2</v>
      </c>
      <c r="DE22" s="332">
        <v>652</v>
      </c>
      <c r="DF22" s="332">
        <v>131</v>
      </c>
      <c r="DG22" s="332">
        <v>646</v>
      </c>
      <c r="DH22" s="332">
        <v>142</v>
      </c>
      <c r="DL22" s="212">
        <v>13248</v>
      </c>
      <c r="DM22" s="212">
        <v>317</v>
      </c>
      <c r="DN22" s="213">
        <v>2.3928140096618356E-2</v>
      </c>
      <c r="DO22" s="212">
        <v>3432</v>
      </c>
      <c r="DP22" s="212">
        <v>260</v>
      </c>
      <c r="DQ22" s="213">
        <v>1.96256038647343E-2</v>
      </c>
      <c r="DR22" s="214">
        <v>9816</v>
      </c>
      <c r="DS22" s="214">
        <v>57</v>
      </c>
      <c r="DT22" s="213">
        <v>4.302536231884058E-3</v>
      </c>
      <c r="DV22" s="215">
        <f t="shared" si="179"/>
        <v>22990</v>
      </c>
      <c r="DW22" s="216">
        <v>0.61904761904761907</v>
      </c>
      <c r="DX22" s="216">
        <v>0.31168831168831168</v>
      </c>
      <c r="DY22" s="216">
        <v>6.9264069264069264E-2</v>
      </c>
      <c r="DZ22" s="216">
        <v>3.0303030303030304E-2</v>
      </c>
      <c r="EA22" s="216">
        <v>4.329004329004329E-3</v>
      </c>
      <c r="EB22" s="216">
        <v>3.4632034632034632E-2</v>
      </c>
      <c r="EC22" s="217">
        <f t="shared" si="180"/>
        <v>14270</v>
      </c>
      <c r="ED22" s="218">
        <v>7200</v>
      </c>
      <c r="EE22" s="219">
        <f t="shared" si="181"/>
        <v>1520</v>
      </c>
      <c r="EF22" s="219">
        <f t="shared" si="182"/>
        <v>250</v>
      </c>
      <c r="EG22" s="219">
        <f t="shared" si="183"/>
        <v>60</v>
      </c>
      <c r="EH22" s="219">
        <f t="shared" si="184"/>
        <v>1210</v>
      </c>
      <c r="EI22" s="216">
        <v>6.9868995633187769E-2</v>
      </c>
      <c r="EJ22" s="511">
        <v>2.2949999999999998E-2</v>
      </c>
      <c r="EK22" s="3">
        <v>0.21600000000000003</v>
      </c>
      <c r="EL22" s="3">
        <v>0.36499999999999999</v>
      </c>
      <c r="EM22" s="496">
        <f t="shared" si="185"/>
        <v>0.41900000000000004</v>
      </c>
      <c r="EN22" s="528">
        <v>7.3591600000000007E-2</v>
      </c>
      <c r="EO22" s="545">
        <f t="shared" si="186"/>
        <v>22950</v>
      </c>
      <c r="EP22" s="314">
        <f t="shared" si="187"/>
        <v>6100</v>
      </c>
      <c r="EQ22" s="542">
        <v>5960</v>
      </c>
      <c r="ER22" s="543">
        <v>100</v>
      </c>
      <c r="ES22" s="544">
        <v>40</v>
      </c>
      <c r="ET22" s="242">
        <v>0</v>
      </c>
      <c r="EU22" s="242">
        <v>0</v>
      </c>
      <c r="EV22" s="314">
        <f t="shared" si="188"/>
        <v>40</v>
      </c>
      <c r="EW22" s="314">
        <f t="shared" si="189"/>
        <v>9480</v>
      </c>
      <c r="EX22" s="542">
        <v>6530</v>
      </c>
      <c r="EY22" s="543">
        <v>2220</v>
      </c>
      <c r="EZ22" s="544">
        <v>730</v>
      </c>
      <c r="FA22" s="242">
        <v>110</v>
      </c>
      <c r="FB22" s="242">
        <v>30</v>
      </c>
      <c r="FC22" s="314">
        <f t="shared" si="190"/>
        <v>590</v>
      </c>
      <c r="FD22" s="314">
        <f t="shared" si="191"/>
        <v>7370</v>
      </c>
      <c r="FE22" s="542">
        <v>1780</v>
      </c>
      <c r="FF22" s="543">
        <v>4840</v>
      </c>
      <c r="FG22" s="544">
        <v>750</v>
      </c>
      <c r="FH22" s="242">
        <v>140</v>
      </c>
      <c r="FI22" s="242">
        <f>VLOOKUP($A22,'[3]Tabel 3'!$E$3350:$K$3691,7,FALSE)</f>
        <v>30</v>
      </c>
      <c r="FJ22" s="314">
        <f t="shared" si="192"/>
        <v>580</v>
      </c>
      <c r="FK22" s="545">
        <f t="shared" si="193"/>
        <v>23540</v>
      </c>
      <c r="FL22" s="314">
        <f t="shared" si="194"/>
        <v>6090</v>
      </c>
      <c r="FM22" s="542">
        <v>5940</v>
      </c>
      <c r="FN22" s="543">
        <v>90</v>
      </c>
      <c r="FO22" s="544">
        <v>60</v>
      </c>
      <c r="FP22" s="242">
        <v>0</v>
      </c>
      <c r="FQ22" s="242">
        <v>0</v>
      </c>
      <c r="FR22" s="314">
        <f t="shared" si="195"/>
        <v>60</v>
      </c>
      <c r="FS22" s="314">
        <f t="shared" si="196"/>
        <v>9660</v>
      </c>
      <c r="FT22" s="542">
        <v>6380</v>
      </c>
      <c r="FU22" s="543">
        <v>2500</v>
      </c>
      <c r="FV22" s="544">
        <v>780</v>
      </c>
      <c r="FW22" s="242">
        <v>250</v>
      </c>
      <c r="FX22" s="242">
        <v>30</v>
      </c>
      <c r="FY22" s="314">
        <f t="shared" si="197"/>
        <v>500</v>
      </c>
      <c r="FZ22" s="314">
        <f t="shared" si="198"/>
        <v>7790</v>
      </c>
      <c r="GA22" s="542">
        <v>1780</v>
      </c>
      <c r="GB22" s="543">
        <v>5150</v>
      </c>
      <c r="GC22" s="544">
        <v>860</v>
      </c>
      <c r="GD22" s="242">
        <v>410</v>
      </c>
      <c r="GE22" s="242">
        <v>40</v>
      </c>
      <c r="GF22" s="314">
        <f t="shared" si="199"/>
        <v>410</v>
      </c>
    </row>
    <row r="23" spans="1:188" hidden="1" x14ac:dyDescent="0.25">
      <c r="A23" s="622" t="s">
        <v>169</v>
      </c>
      <c r="B23" s="622" t="s">
        <v>96</v>
      </c>
      <c r="C23" s="622" t="s">
        <v>97</v>
      </c>
      <c r="D23" s="1">
        <v>3.1</v>
      </c>
      <c r="E23" s="206">
        <v>39400</v>
      </c>
      <c r="F23" s="207">
        <v>7.9000000000000001E-2</v>
      </c>
      <c r="G23" s="208">
        <f>IF(AND(F23&gt;=$F$3-'Selectie Benchmark Gemeenten'!$D$7*'gemeenten info'!$F$7,F23&lt;=$F$3+'Selectie Benchmark Gemeenten'!$D$7*'gemeenten info'!$F$7),1,0)</f>
        <v>0</v>
      </c>
      <c r="H23" s="206">
        <v>92331</v>
      </c>
      <c r="I23" s="206">
        <v>2246</v>
      </c>
      <c r="J23" s="209">
        <f t="shared" si="147"/>
        <v>0.33243647234678625</v>
      </c>
      <c r="K23" s="208">
        <f>IF(AND(J23&gt;=$J$3-'Selectie Benchmark Gemeenten'!$D$8*'gemeenten info'!$J$7,J23&lt;=$J$3+'Selectie Benchmark Gemeenten'!$D$8*'gemeenten info'!$J$7),1,0)</f>
        <v>0</v>
      </c>
      <c r="L23" s="23">
        <v>0</v>
      </c>
      <c r="M23" s="210">
        <v>5.3620032661948827E-2</v>
      </c>
      <c r="N23" s="208">
        <f>IF(AND(M23&gt;=$M$3-'Selectie Benchmark Gemeenten'!$D$9*'gemeenten info'!$M$7,M23&lt;=$M$3+'Selectie Benchmark Gemeenten'!$D$9*'gemeenten info'!$M$7),1,0)</f>
        <v>0</v>
      </c>
      <c r="O23" s="29">
        <f t="shared" si="148"/>
        <v>0</v>
      </c>
      <c r="P23" s="29">
        <f t="shared" si="149"/>
        <v>0</v>
      </c>
      <c r="Q23" s="29">
        <f t="shared" si="150"/>
        <v>0</v>
      </c>
      <c r="S23" s="78">
        <v>9.2959999999999994</v>
      </c>
      <c r="T23" s="78">
        <v>27.856000000000002</v>
      </c>
      <c r="U23" s="211">
        <v>0.25700000000000001</v>
      </c>
      <c r="V23" s="211">
        <v>3.2000000000000001E-2</v>
      </c>
      <c r="X23" s="212">
        <v>5997</v>
      </c>
      <c r="Y23" s="212">
        <v>129</v>
      </c>
      <c r="Z23" s="341">
        <f t="shared" si="151"/>
        <v>2.1510755377688845E-2</v>
      </c>
      <c r="AA23" s="212">
        <v>841</v>
      </c>
      <c r="AB23" s="212">
        <v>76</v>
      </c>
      <c r="AC23" s="212">
        <v>33</v>
      </c>
      <c r="AD23" s="212">
        <v>129</v>
      </c>
      <c r="AE23" s="212">
        <v>6</v>
      </c>
      <c r="AF23" s="372">
        <f t="shared" si="152"/>
        <v>0.18181818181818182</v>
      </c>
      <c r="AG23" s="212">
        <v>21</v>
      </c>
      <c r="AH23" s="372">
        <f t="shared" si="153"/>
        <v>0.16279069767441862</v>
      </c>
      <c r="AI23" s="212">
        <f t="shared" si="154"/>
        <v>679</v>
      </c>
      <c r="AJ23" s="212">
        <f t="shared" si="155"/>
        <v>49</v>
      </c>
      <c r="AK23" s="372">
        <f t="shared" si="156"/>
        <v>7.2164948453608241E-2</v>
      </c>
      <c r="AL23" s="341">
        <f t="shared" si="157"/>
        <v>1.0005002501250625E-3</v>
      </c>
      <c r="AM23" s="341">
        <f t="shared" si="158"/>
        <v>3.5017508754377189E-3</v>
      </c>
      <c r="AN23" s="341">
        <f t="shared" si="159"/>
        <v>8.170752042688011E-3</v>
      </c>
      <c r="AO23" s="341">
        <f t="shared" si="160"/>
        <v>1.2673003168250792E-2</v>
      </c>
      <c r="AP23" s="214">
        <v>5156</v>
      </c>
      <c r="AQ23" s="214">
        <v>53</v>
      </c>
      <c r="AR23" s="341">
        <f t="shared" si="161"/>
        <v>8.8377522094380528E-3</v>
      </c>
      <c r="AT23" s="1">
        <v>74</v>
      </c>
      <c r="AU23" s="1">
        <v>22</v>
      </c>
      <c r="AV23" s="1">
        <v>16</v>
      </c>
      <c r="AW23" s="1">
        <v>36</v>
      </c>
      <c r="AX23" s="1">
        <v>94</v>
      </c>
      <c r="AY23" s="1">
        <v>22</v>
      </c>
      <c r="AZ23" s="1">
        <v>26</v>
      </c>
      <c r="BA23" s="1">
        <v>46</v>
      </c>
      <c r="BB23" s="1">
        <v>83</v>
      </c>
      <c r="BC23" s="1">
        <v>17</v>
      </c>
      <c r="BD23" s="1">
        <v>24</v>
      </c>
      <c r="BE23" s="1">
        <v>42</v>
      </c>
      <c r="BF23" s="1">
        <v>97</v>
      </c>
      <c r="BG23" s="1">
        <v>28</v>
      </c>
      <c r="BH23" s="1">
        <v>20</v>
      </c>
      <c r="BI23" s="1">
        <v>49</v>
      </c>
      <c r="BJ23" s="1">
        <v>115</v>
      </c>
      <c r="BK23" s="1">
        <v>21</v>
      </c>
      <c r="BL23" s="1">
        <v>29</v>
      </c>
      <c r="BM23" s="1">
        <v>65</v>
      </c>
      <c r="BN23" s="125">
        <v>0.29729729729729731</v>
      </c>
      <c r="BO23" s="124">
        <v>0.21621621621621623</v>
      </c>
      <c r="BP23" s="126">
        <v>0.48648648648648651</v>
      </c>
      <c r="BQ23" s="125">
        <v>0.23404255319148937</v>
      </c>
      <c r="BR23" s="124">
        <v>0.27659574468085107</v>
      </c>
      <c r="BS23" s="126">
        <v>0.48936170212765956</v>
      </c>
      <c r="BT23" s="125">
        <v>0.20481927710843373</v>
      </c>
      <c r="BU23" s="124">
        <v>0.28915662650602408</v>
      </c>
      <c r="BV23" s="126">
        <v>0.50602409638554213</v>
      </c>
      <c r="BW23" s="125">
        <v>0.28865979381443296</v>
      </c>
      <c r="BX23" s="124">
        <v>0.20618556701030927</v>
      </c>
      <c r="BY23" s="126">
        <v>0.50515463917525771</v>
      </c>
      <c r="BZ23" s="125">
        <f t="shared" si="162"/>
        <v>0.18260869565217391</v>
      </c>
      <c r="CA23" s="124">
        <f t="shared" si="163"/>
        <v>0.25217391304347825</v>
      </c>
      <c r="CB23" s="126">
        <f t="shared" si="164"/>
        <v>0.56521739130434778</v>
      </c>
      <c r="CD23" s="215">
        <f t="shared" si="165"/>
        <v>13930</v>
      </c>
      <c r="CE23" s="216">
        <f t="shared" si="166"/>
        <v>0.64465183058147879</v>
      </c>
      <c r="CF23" s="216">
        <f t="shared" si="167"/>
        <v>0.23043790380473797</v>
      </c>
      <c r="CG23" s="216">
        <f t="shared" si="168"/>
        <v>0.1249102656137832</v>
      </c>
      <c r="CH23" s="216">
        <f t="shared" si="169"/>
        <v>1.148600143575018E-2</v>
      </c>
      <c r="CI23" s="216">
        <f t="shared" si="170"/>
        <v>1.4357501794687725E-3</v>
      </c>
      <c r="CJ23" s="216">
        <f t="shared" si="171"/>
        <v>0.11198851399856424</v>
      </c>
      <c r="CK23" s="217">
        <f t="shared" si="172"/>
        <v>8980</v>
      </c>
      <c r="CL23" s="218">
        <f t="shared" si="173"/>
        <v>3210</v>
      </c>
      <c r="CM23" s="219">
        <f t="shared" si="174"/>
        <v>1740</v>
      </c>
      <c r="CN23" s="219">
        <f t="shared" si="175"/>
        <v>160</v>
      </c>
      <c r="CO23" s="219">
        <f t="shared" si="176"/>
        <v>20</v>
      </c>
      <c r="CP23" s="219">
        <f t="shared" si="177"/>
        <v>1560</v>
      </c>
      <c r="CR23" s="243">
        <v>3976.11</v>
      </c>
      <c r="CS23" s="243">
        <v>8578</v>
      </c>
      <c r="CT23" s="247">
        <f t="shared" si="178"/>
        <v>0.46352413149918398</v>
      </c>
      <c r="CV23" s="247">
        <f t="shared" si="141"/>
        <v>4.6406980599081743E-2</v>
      </c>
      <c r="CW23" s="211">
        <f t="shared" si="142"/>
        <v>0.27228804275555502</v>
      </c>
      <c r="CY23" s="300">
        <v>1.9451962110960758E-2</v>
      </c>
      <c r="CZ23" s="300">
        <v>1.6744346625237355E-2</v>
      </c>
      <c r="DA23" s="300">
        <v>1.4571629213483145E-2</v>
      </c>
      <c r="DB23" s="300">
        <v>1.6717054952872134E-2</v>
      </c>
      <c r="DC23" s="300">
        <v>1.3264025811077254E-2</v>
      </c>
      <c r="DE23" s="332">
        <v>192</v>
      </c>
      <c r="DF23" s="332">
        <v>63</v>
      </c>
      <c r="DG23" s="332">
        <v>182</v>
      </c>
      <c r="DH23" s="332">
        <v>63</v>
      </c>
      <c r="DL23" s="212">
        <v>5912</v>
      </c>
      <c r="DM23" s="212">
        <v>115</v>
      </c>
      <c r="DN23" s="213">
        <v>1.9451962110960758E-2</v>
      </c>
      <c r="DO23" s="212">
        <v>898</v>
      </c>
      <c r="DP23" s="212">
        <v>72</v>
      </c>
      <c r="DQ23" s="213">
        <v>1.2178619756427604E-2</v>
      </c>
      <c r="DR23" s="214">
        <v>5014</v>
      </c>
      <c r="DS23" s="214">
        <v>43</v>
      </c>
      <c r="DT23" s="213">
        <v>7.2733423545331532E-3</v>
      </c>
      <c r="DV23" s="215">
        <f t="shared" si="179"/>
        <v>13030</v>
      </c>
      <c r="DW23" s="216">
        <v>0.68461538461538463</v>
      </c>
      <c r="DX23" s="216">
        <v>0.2076923076923077</v>
      </c>
      <c r="DY23" s="216">
        <v>0.1076923076923077</v>
      </c>
      <c r="DZ23" s="216">
        <v>1.5384615384615385E-2</v>
      </c>
      <c r="EA23" s="216">
        <v>0</v>
      </c>
      <c r="EB23" s="216">
        <v>9.2307692307692313E-2</v>
      </c>
      <c r="EC23" s="217">
        <f t="shared" si="180"/>
        <v>9010</v>
      </c>
      <c r="ED23" s="218">
        <v>2700</v>
      </c>
      <c r="EE23" s="219">
        <f t="shared" si="181"/>
        <v>1320</v>
      </c>
      <c r="EF23" s="219">
        <f t="shared" si="182"/>
        <v>100</v>
      </c>
      <c r="EG23" s="219">
        <f t="shared" si="183"/>
        <v>20</v>
      </c>
      <c r="EH23" s="219">
        <f t="shared" si="184"/>
        <v>1200</v>
      </c>
      <c r="EI23" s="216">
        <v>9.4488188976377951E-2</v>
      </c>
      <c r="EJ23" s="511">
        <v>2.1725000000000001E-2</v>
      </c>
      <c r="EK23" s="3">
        <v>0.20600000000000002</v>
      </c>
      <c r="EL23" s="3">
        <v>0.317</v>
      </c>
      <c r="EM23" s="496">
        <f t="shared" si="185"/>
        <v>0.47700000000000004</v>
      </c>
      <c r="EN23" s="528">
        <v>6.9457400000000002E-2</v>
      </c>
      <c r="EO23" s="545">
        <f t="shared" si="186"/>
        <v>13050</v>
      </c>
      <c r="EP23" s="314">
        <f t="shared" si="187"/>
        <v>2950</v>
      </c>
      <c r="EQ23" s="542">
        <v>2810</v>
      </c>
      <c r="ER23" s="543">
        <v>50</v>
      </c>
      <c r="ES23" s="544">
        <v>90</v>
      </c>
      <c r="ET23" s="242">
        <v>0</v>
      </c>
      <c r="EU23" s="242">
        <v>0</v>
      </c>
      <c r="EV23" s="314">
        <f t="shared" si="188"/>
        <v>90</v>
      </c>
      <c r="EW23" s="314">
        <f t="shared" si="189"/>
        <v>6030</v>
      </c>
      <c r="EX23" s="542">
        <v>4550</v>
      </c>
      <c r="EY23" s="543">
        <v>830</v>
      </c>
      <c r="EZ23" s="544">
        <v>650</v>
      </c>
      <c r="FA23" s="242">
        <v>40</v>
      </c>
      <c r="FB23" s="242">
        <v>10</v>
      </c>
      <c r="FC23" s="314">
        <f t="shared" si="190"/>
        <v>600</v>
      </c>
      <c r="FD23" s="314">
        <f t="shared" si="191"/>
        <v>4070</v>
      </c>
      <c r="FE23" s="542">
        <v>1650</v>
      </c>
      <c r="FF23" s="543">
        <v>1840</v>
      </c>
      <c r="FG23" s="544">
        <v>580</v>
      </c>
      <c r="FH23" s="242">
        <v>60</v>
      </c>
      <c r="FI23" s="242">
        <f>VLOOKUP($A23,'[3]Tabel 3'!$E$3350:$K$3691,7,FALSE)</f>
        <v>10</v>
      </c>
      <c r="FJ23" s="314">
        <f t="shared" si="192"/>
        <v>510</v>
      </c>
      <c r="FK23" s="545">
        <f t="shared" si="193"/>
        <v>13930</v>
      </c>
      <c r="FL23" s="314">
        <f t="shared" si="194"/>
        <v>3060</v>
      </c>
      <c r="FM23" s="542">
        <v>2910</v>
      </c>
      <c r="FN23" s="543">
        <v>50</v>
      </c>
      <c r="FO23" s="544">
        <v>100</v>
      </c>
      <c r="FP23" s="242">
        <v>0</v>
      </c>
      <c r="FQ23" s="242">
        <v>0</v>
      </c>
      <c r="FR23" s="314">
        <f t="shared" si="195"/>
        <v>100</v>
      </c>
      <c r="FS23" s="314">
        <f t="shared" si="196"/>
        <v>6370</v>
      </c>
      <c r="FT23" s="542">
        <v>4400</v>
      </c>
      <c r="FU23" s="543">
        <v>1030</v>
      </c>
      <c r="FV23" s="544">
        <v>940</v>
      </c>
      <c r="FW23" s="242">
        <v>60</v>
      </c>
      <c r="FX23" s="242">
        <v>10</v>
      </c>
      <c r="FY23" s="314">
        <f t="shared" si="197"/>
        <v>870</v>
      </c>
      <c r="FZ23" s="314">
        <f t="shared" si="198"/>
        <v>4500</v>
      </c>
      <c r="GA23" s="542">
        <v>1670</v>
      </c>
      <c r="GB23" s="543">
        <v>2130</v>
      </c>
      <c r="GC23" s="544">
        <v>700</v>
      </c>
      <c r="GD23" s="242">
        <v>100</v>
      </c>
      <c r="GE23" s="242">
        <v>10</v>
      </c>
      <c r="GF23" s="314">
        <f t="shared" si="199"/>
        <v>590</v>
      </c>
    </row>
    <row r="24" spans="1:188" hidden="1" x14ac:dyDescent="0.25">
      <c r="A24" s="622" t="s">
        <v>170</v>
      </c>
      <c r="B24" s="622" t="s">
        <v>96</v>
      </c>
      <c r="C24" s="622" t="s">
        <v>97</v>
      </c>
      <c r="D24" s="1">
        <v>69.099999999999994</v>
      </c>
      <c r="E24" s="206">
        <v>437000</v>
      </c>
      <c r="F24" s="207">
        <v>0.158</v>
      </c>
      <c r="G24" s="208">
        <f>IF(AND(F24&gt;=$F$3-'Selectie Benchmark Gemeenten'!$D$7*'gemeenten info'!$F$7,F24&lt;=$F$3+'Selectie Benchmark Gemeenten'!$D$7*'gemeenten info'!$F$7),1,0)</f>
        <v>0</v>
      </c>
      <c r="H24" s="206">
        <v>882633</v>
      </c>
      <c r="I24" s="206">
        <v>5336</v>
      </c>
      <c r="J24" s="209">
        <f t="shared" si="147"/>
        <v>0.79431988041853507</v>
      </c>
      <c r="K24" s="208">
        <f>IF(AND(J24&gt;=$J$3-'Selectie Benchmark Gemeenten'!$D$8*'gemeenten info'!$J$7,J24&lt;=$J$3+'Selectie Benchmark Gemeenten'!$D$8*'gemeenten info'!$J$7),1,0)</f>
        <v>0</v>
      </c>
      <c r="L24" s="23">
        <v>1</v>
      </c>
      <c r="M24" s="210">
        <v>0.59471965160587914</v>
      </c>
      <c r="N24" s="208">
        <f>IF(AND(M24&gt;=$M$3-'Selectie Benchmark Gemeenten'!$D$9*'gemeenten info'!$M$7,M24&lt;=$M$3+'Selectie Benchmark Gemeenten'!$D$9*'gemeenten info'!$M$7),1,0)</f>
        <v>0</v>
      </c>
      <c r="O24" s="29">
        <f t="shared" si="148"/>
        <v>0</v>
      </c>
      <c r="P24" s="29">
        <f t="shared" si="149"/>
        <v>0</v>
      </c>
      <c r="Q24" s="29">
        <f t="shared" si="150"/>
        <v>0</v>
      </c>
      <c r="S24" s="78">
        <v>8.5380000000000003</v>
      </c>
      <c r="T24" s="78">
        <v>28.138999999999999</v>
      </c>
      <c r="U24" s="211">
        <v>0.38500000000000001</v>
      </c>
      <c r="V24" s="211">
        <v>6.3E-2</v>
      </c>
      <c r="X24" s="212">
        <v>50928</v>
      </c>
      <c r="Y24" s="212">
        <v>1629</v>
      </c>
      <c r="Z24" s="341">
        <f t="shared" si="151"/>
        <v>3.1986333647502356E-2</v>
      </c>
      <c r="AA24" s="212">
        <v>12224</v>
      </c>
      <c r="AB24" s="212">
        <v>1266</v>
      </c>
      <c r="AC24" s="212">
        <v>622</v>
      </c>
      <c r="AD24" s="212">
        <v>2813</v>
      </c>
      <c r="AE24" s="212">
        <v>188</v>
      </c>
      <c r="AF24" s="372">
        <f t="shared" si="152"/>
        <v>0.30225080385852088</v>
      </c>
      <c r="AG24" s="212">
        <v>411</v>
      </c>
      <c r="AH24" s="372">
        <f t="shared" si="153"/>
        <v>0.14610735869178812</v>
      </c>
      <c r="AI24" s="212">
        <f t="shared" si="154"/>
        <v>8789</v>
      </c>
      <c r="AJ24" s="212">
        <f t="shared" si="155"/>
        <v>667</v>
      </c>
      <c r="AK24" s="372">
        <f t="shared" si="156"/>
        <v>7.5890317442257368E-2</v>
      </c>
      <c r="AL24" s="341">
        <f t="shared" si="157"/>
        <v>3.6914860194784795E-3</v>
      </c>
      <c r="AM24" s="341">
        <f t="shared" si="158"/>
        <v>8.0702167766258243E-3</v>
      </c>
      <c r="AN24" s="341">
        <f t="shared" si="159"/>
        <v>1.3096921143575243E-2</v>
      </c>
      <c r="AO24" s="341">
        <f t="shared" si="160"/>
        <v>2.4858623939679549E-2</v>
      </c>
      <c r="AP24" s="214">
        <v>38704</v>
      </c>
      <c r="AQ24" s="214">
        <v>363</v>
      </c>
      <c r="AR24" s="341">
        <f t="shared" si="161"/>
        <v>7.1277097078228085E-3</v>
      </c>
      <c r="AT24" s="1">
        <v>1424</v>
      </c>
      <c r="AU24" s="1">
        <v>390</v>
      </c>
      <c r="AV24" s="1">
        <v>400</v>
      </c>
      <c r="AW24" s="1">
        <v>634</v>
      </c>
      <c r="AX24" s="1">
        <v>1470</v>
      </c>
      <c r="AY24" s="1">
        <v>330</v>
      </c>
      <c r="AZ24" s="1">
        <v>440</v>
      </c>
      <c r="BA24" s="1">
        <v>700</v>
      </c>
      <c r="BB24" s="1">
        <v>1110</v>
      </c>
      <c r="BC24" s="1">
        <v>263</v>
      </c>
      <c r="BD24" s="1">
        <v>318</v>
      </c>
      <c r="BE24" s="1">
        <v>529</v>
      </c>
      <c r="BF24" s="1">
        <v>1219</v>
      </c>
      <c r="BG24" s="1">
        <v>314</v>
      </c>
      <c r="BH24" s="1">
        <v>291</v>
      </c>
      <c r="BI24" s="1">
        <v>614</v>
      </c>
      <c r="BJ24" s="1">
        <v>1595</v>
      </c>
      <c r="BK24" s="1">
        <v>412</v>
      </c>
      <c r="BL24" s="1">
        <v>394</v>
      </c>
      <c r="BM24" s="1">
        <v>789</v>
      </c>
      <c r="BN24" s="125">
        <v>0.273876404494382</v>
      </c>
      <c r="BO24" s="124">
        <v>0.2808988764044944</v>
      </c>
      <c r="BP24" s="126">
        <v>0.4452247191011236</v>
      </c>
      <c r="BQ24" s="125">
        <v>0.22448979591836735</v>
      </c>
      <c r="BR24" s="124">
        <v>0.29931972789115646</v>
      </c>
      <c r="BS24" s="126">
        <v>0.47619047619047616</v>
      </c>
      <c r="BT24" s="125">
        <v>0.23693693693693693</v>
      </c>
      <c r="BU24" s="124">
        <v>0.2864864864864865</v>
      </c>
      <c r="BV24" s="126">
        <v>0.47657657657657659</v>
      </c>
      <c r="BW24" s="125">
        <v>0.25758818703855618</v>
      </c>
      <c r="BX24" s="124">
        <v>0.2387202625102543</v>
      </c>
      <c r="BY24" s="126">
        <v>0.50369155045118952</v>
      </c>
      <c r="BZ24" s="125">
        <f t="shared" si="162"/>
        <v>0.25830721003134799</v>
      </c>
      <c r="CA24" s="124">
        <f t="shared" si="163"/>
        <v>0.24702194357366772</v>
      </c>
      <c r="CB24" s="126">
        <f t="shared" si="164"/>
        <v>0.49467084639498432</v>
      </c>
      <c r="CD24" s="215">
        <f t="shared" si="165"/>
        <v>159440</v>
      </c>
      <c r="CE24" s="216">
        <f t="shared" si="166"/>
        <v>0.54496989463120926</v>
      </c>
      <c r="CF24" s="216">
        <f t="shared" si="167"/>
        <v>0.32777220270948321</v>
      </c>
      <c r="CG24" s="216">
        <f t="shared" si="168"/>
        <v>0.12725790265930759</v>
      </c>
      <c r="CH24" s="216">
        <f t="shared" si="169"/>
        <v>2.0509282488710485E-2</v>
      </c>
      <c r="CI24" s="216">
        <f t="shared" si="170"/>
        <v>1.818866031108881E-3</v>
      </c>
      <c r="CJ24" s="216">
        <f t="shared" si="171"/>
        <v>0.10492975413948821</v>
      </c>
      <c r="CK24" s="217">
        <f t="shared" si="172"/>
        <v>86890</v>
      </c>
      <c r="CL24" s="218">
        <f t="shared" si="173"/>
        <v>52260</v>
      </c>
      <c r="CM24" s="219">
        <f t="shared" si="174"/>
        <v>20290</v>
      </c>
      <c r="CN24" s="219">
        <f t="shared" si="175"/>
        <v>3270</v>
      </c>
      <c r="CO24" s="219">
        <f t="shared" si="176"/>
        <v>290</v>
      </c>
      <c r="CP24" s="219">
        <f t="shared" si="177"/>
        <v>16730</v>
      </c>
      <c r="CR24" s="243">
        <v>101745.74</v>
      </c>
      <c r="CS24" s="243">
        <v>74235</v>
      </c>
      <c r="CT24" s="247">
        <f t="shared" si="178"/>
        <v>1.3705898834781438</v>
      </c>
      <c r="CV24" s="247">
        <f t="shared" si="141"/>
        <v>2.3337640262111586E-2</v>
      </c>
      <c r="CW24" s="211">
        <f t="shared" si="142"/>
        <v>0.20244514966773644</v>
      </c>
      <c r="CY24" s="300">
        <v>3.102086858432036E-2</v>
      </c>
      <c r="CZ24" s="300">
        <v>2.3870133939061643E-2</v>
      </c>
      <c r="DA24" s="300">
        <v>2.1766839886263357E-2</v>
      </c>
      <c r="DB24" s="300">
        <v>2.8944414909327192E-2</v>
      </c>
      <c r="DC24" s="300">
        <v>2.8180720745680871E-2</v>
      </c>
      <c r="DE24" s="332">
        <v>1547</v>
      </c>
      <c r="DF24" s="332">
        <v>488</v>
      </c>
      <c r="DG24" s="332">
        <v>1556</v>
      </c>
      <c r="DH24" s="332">
        <v>465</v>
      </c>
      <c r="DL24" s="212">
        <v>51417</v>
      </c>
      <c r="DM24" s="212">
        <v>1595</v>
      </c>
      <c r="DN24" s="213">
        <v>3.102086858432036E-2</v>
      </c>
      <c r="DO24" s="212">
        <v>13179</v>
      </c>
      <c r="DP24" s="212">
        <v>1250</v>
      </c>
      <c r="DQ24" s="213">
        <v>2.4311025536301222E-2</v>
      </c>
      <c r="DR24" s="214">
        <v>38238</v>
      </c>
      <c r="DS24" s="214">
        <v>345</v>
      </c>
      <c r="DT24" s="213">
        <v>6.7098430480191373E-3</v>
      </c>
      <c r="DV24" s="215">
        <f t="shared" si="179"/>
        <v>152920</v>
      </c>
      <c r="DW24" s="216">
        <v>0.57516339869281041</v>
      </c>
      <c r="DX24" s="216">
        <v>0.31437908496732025</v>
      </c>
      <c r="DY24" s="216">
        <v>0.11045751633986928</v>
      </c>
      <c r="DZ24" s="216">
        <v>2.6797385620915031E-2</v>
      </c>
      <c r="EA24" s="216">
        <v>1.9607843137254902E-3</v>
      </c>
      <c r="EB24" s="216">
        <v>8.1699346405228759E-2</v>
      </c>
      <c r="EC24" s="217">
        <f t="shared" si="180"/>
        <v>88930</v>
      </c>
      <c r="ED24" s="218">
        <v>48100</v>
      </c>
      <c r="EE24" s="219">
        <f t="shared" si="181"/>
        <v>15890</v>
      </c>
      <c r="EF24" s="219">
        <f t="shared" si="182"/>
        <v>1600</v>
      </c>
      <c r="EG24" s="219">
        <f t="shared" si="183"/>
        <v>300</v>
      </c>
      <c r="EH24" s="219">
        <f t="shared" si="184"/>
        <v>13990</v>
      </c>
      <c r="EI24" s="216">
        <v>0.11336032388663968</v>
      </c>
      <c r="EJ24" s="511">
        <v>3.5549999999999998E-2</v>
      </c>
      <c r="EK24" s="3">
        <v>0.21899999999999997</v>
      </c>
      <c r="EL24" s="3">
        <v>0.29899999999999999</v>
      </c>
      <c r="EM24" s="496">
        <f t="shared" si="185"/>
        <v>0.48200000000000004</v>
      </c>
      <c r="EN24" s="528">
        <v>0.1161148</v>
      </c>
      <c r="EO24" s="545">
        <f t="shared" si="186"/>
        <v>152960</v>
      </c>
      <c r="EP24" s="314">
        <f t="shared" si="187"/>
        <v>23480</v>
      </c>
      <c r="EQ24" s="542">
        <v>22680</v>
      </c>
      <c r="ER24" s="543">
        <v>360</v>
      </c>
      <c r="ES24" s="544">
        <v>440</v>
      </c>
      <c r="ET24" s="242">
        <v>0</v>
      </c>
      <c r="EU24" s="242">
        <v>0</v>
      </c>
      <c r="EV24" s="314">
        <f t="shared" si="188"/>
        <v>440</v>
      </c>
      <c r="EW24" s="314">
        <f t="shared" si="189"/>
        <v>59800</v>
      </c>
      <c r="EX24" s="542">
        <v>42530</v>
      </c>
      <c r="EY24" s="543">
        <v>10440</v>
      </c>
      <c r="EZ24" s="544">
        <v>6830</v>
      </c>
      <c r="FA24" s="242">
        <v>560</v>
      </c>
      <c r="FB24" s="242">
        <v>110</v>
      </c>
      <c r="FC24" s="314">
        <f t="shared" si="190"/>
        <v>6160</v>
      </c>
      <c r="FD24" s="314">
        <f t="shared" si="191"/>
        <v>69680</v>
      </c>
      <c r="FE24" s="542">
        <v>23720</v>
      </c>
      <c r="FF24" s="543">
        <v>37340</v>
      </c>
      <c r="FG24" s="544">
        <v>8620</v>
      </c>
      <c r="FH24" s="242">
        <v>1040</v>
      </c>
      <c r="FI24" s="242">
        <f>VLOOKUP($A24,'[3]Tabel 3'!$E$3350:$K$3691,7,FALSE)</f>
        <v>190</v>
      </c>
      <c r="FJ24" s="314">
        <f t="shared" si="192"/>
        <v>7390</v>
      </c>
      <c r="FK24" s="545">
        <f t="shared" si="193"/>
        <v>159440</v>
      </c>
      <c r="FL24" s="314">
        <f t="shared" si="194"/>
        <v>23850</v>
      </c>
      <c r="FM24" s="542">
        <v>22860</v>
      </c>
      <c r="FN24" s="543">
        <v>450</v>
      </c>
      <c r="FO24" s="544">
        <v>540</v>
      </c>
      <c r="FP24" s="242">
        <v>0</v>
      </c>
      <c r="FQ24" s="242">
        <v>0</v>
      </c>
      <c r="FR24" s="314">
        <f t="shared" si="195"/>
        <v>540</v>
      </c>
      <c r="FS24" s="314">
        <f t="shared" si="196"/>
        <v>62940</v>
      </c>
      <c r="FT24" s="542">
        <v>40880</v>
      </c>
      <c r="FU24" s="543">
        <v>12210</v>
      </c>
      <c r="FV24" s="544">
        <v>9850</v>
      </c>
      <c r="FW24" s="242">
        <v>1030</v>
      </c>
      <c r="FX24" s="242">
        <v>110</v>
      </c>
      <c r="FY24" s="314">
        <f t="shared" si="197"/>
        <v>8710</v>
      </c>
      <c r="FZ24" s="314">
        <f t="shared" si="198"/>
        <v>72650</v>
      </c>
      <c r="GA24" s="542">
        <v>23150</v>
      </c>
      <c r="GB24" s="543">
        <v>39600</v>
      </c>
      <c r="GC24" s="544">
        <v>9900</v>
      </c>
      <c r="GD24" s="242">
        <v>2240</v>
      </c>
      <c r="GE24" s="242">
        <v>180</v>
      </c>
      <c r="GF24" s="314">
        <f t="shared" si="199"/>
        <v>7480</v>
      </c>
    </row>
    <row r="25" spans="1:188" hidden="1" x14ac:dyDescent="0.25">
      <c r="A25" s="622" t="s">
        <v>171</v>
      </c>
      <c r="B25" s="622" t="s">
        <v>80</v>
      </c>
      <c r="C25" s="622" t="s">
        <v>81</v>
      </c>
      <c r="D25" s="1">
        <v>6.6</v>
      </c>
      <c r="E25" s="206">
        <v>72600</v>
      </c>
      <c r="F25" s="207">
        <v>9.0999999999999998E-2</v>
      </c>
      <c r="G25" s="208">
        <f>IF(AND(F25&gt;=$F$3-'Selectie Benchmark Gemeenten'!$D$7*'gemeenten info'!$F$7,F25&lt;=$F$3+'Selectie Benchmark Gemeenten'!$D$7*'gemeenten info'!$F$7),1,0)</f>
        <v>0</v>
      </c>
      <c r="H25" s="206">
        <v>165611</v>
      </c>
      <c r="I25" s="206">
        <v>487</v>
      </c>
      <c r="J25" s="209">
        <f t="shared" si="147"/>
        <v>6.9506726457399109E-2</v>
      </c>
      <c r="K25" s="208">
        <f>IF(AND(J25&gt;=$J$3-'Selectie Benchmark Gemeenten'!$D$8*'gemeenten info'!$J$7,J25&lt;=$J$3+'Selectie Benchmark Gemeenten'!$D$8*'gemeenten info'!$J$7),1,0)</f>
        <v>0</v>
      </c>
      <c r="L25" s="23">
        <v>1</v>
      </c>
      <c r="M25" s="210">
        <v>0.37097598364844148</v>
      </c>
      <c r="N25" s="208">
        <f>IF(AND(M25&gt;=$M$3-'Selectie Benchmark Gemeenten'!$D$9*'gemeenten info'!$M$7,M25&lt;=$M$3+'Selectie Benchmark Gemeenten'!$D$9*'gemeenten info'!$M$7),1,0)</f>
        <v>1</v>
      </c>
      <c r="O25" s="29">
        <f t="shared" si="148"/>
        <v>0</v>
      </c>
      <c r="P25" s="29">
        <f t="shared" si="149"/>
        <v>0</v>
      </c>
      <c r="Q25" s="29">
        <f t="shared" si="150"/>
        <v>0</v>
      </c>
      <c r="S25" s="78">
        <v>8.0060000000000002</v>
      </c>
      <c r="T25" s="78">
        <v>-9.4670000000000005</v>
      </c>
      <c r="U25" s="211">
        <v>0.48199999999999998</v>
      </c>
      <c r="V25" s="211">
        <v>0.09</v>
      </c>
      <c r="X25" s="212">
        <v>12401</v>
      </c>
      <c r="Y25" s="212">
        <v>282</v>
      </c>
      <c r="Z25" s="341">
        <f t="shared" si="151"/>
        <v>2.2740101604709299E-2</v>
      </c>
      <c r="AA25" s="212">
        <v>3682</v>
      </c>
      <c r="AB25" s="212">
        <v>220</v>
      </c>
      <c r="AC25" s="212">
        <v>126</v>
      </c>
      <c r="AD25" s="212">
        <v>625</v>
      </c>
      <c r="AE25" s="212">
        <v>21</v>
      </c>
      <c r="AF25" s="372">
        <f t="shared" si="152"/>
        <v>0.16666666666666666</v>
      </c>
      <c r="AG25" s="212">
        <v>67</v>
      </c>
      <c r="AH25" s="372">
        <f t="shared" si="153"/>
        <v>0.1072</v>
      </c>
      <c r="AI25" s="212">
        <f t="shared" si="154"/>
        <v>2931</v>
      </c>
      <c r="AJ25" s="212">
        <f t="shared" si="155"/>
        <v>132</v>
      </c>
      <c r="AK25" s="372">
        <f t="shared" si="156"/>
        <v>4.503582395087001E-2</v>
      </c>
      <c r="AL25" s="341">
        <f t="shared" si="157"/>
        <v>1.693411821627288E-3</v>
      </c>
      <c r="AM25" s="341">
        <f t="shared" si="158"/>
        <v>5.4027900975727764E-3</v>
      </c>
      <c r="AN25" s="341">
        <f t="shared" si="159"/>
        <v>1.0644302878800097E-2</v>
      </c>
      <c r="AO25" s="341">
        <f t="shared" si="160"/>
        <v>1.774050479800016E-2</v>
      </c>
      <c r="AP25" s="214">
        <v>8719</v>
      </c>
      <c r="AQ25" s="214">
        <v>62</v>
      </c>
      <c r="AR25" s="341">
        <f t="shared" si="161"/>
        <v>4.9995968067091364E-3</v>
      </c>
      <c r="AT25" s="1">
        <v>269</v>
      </c>
      <c r="AU25" s="1">
        <v>99</v>
      </c>
      <c r="AV25" s="1">
        <v>68</v>
      </c>
      <c r="AW25" s="1">
        <v>102</v>
      </c>
      <c r="AX25" s="1">
        <v>337</v>
      </c>
      <c r="AY25" s="1">
        <v>95</v>
      </c>
      <c r="AZ25" s="1">
        <v>107</v>
      </c>
      <c r="BA25" s="1">
        <v>135</v>
      </c>
      <c r="BB25" s="1">
        <v>292</v>
      </c>
      <c r="BC25" s="1">
        <v>100</v>
      </c>
      <c r="BD25" s="1">
        <v>75</v>
      </c>
      <c r="BE25" s="1">
        <v>117</v>
      </c>
      <c r="BF25" s="1">
        <v>283</v>
      </c>
      <c r="BG25" s="1">
        <v>101</v>
      </c>
      <c r="BH25" s="1">
        <v>67</v>
      </c>
      <c r="BI25" s="1">
        <v>115</v>
      </c>
      <c r="BJ25" s="1">
        <v>350</v>
      </c>
      <c r="BK25" s="1">
        <v>148</v>
      </c>
      <c r="BL25" s="1">
        <v>65</v>
      </c>
      <c r="BM25" s="1">
        <v>137</v>
      </c>
      <c r="BN25" s="125">
        <v>0.36802973977695169</v>
      </c>
      <c r="BO25" s="124">
        <v>0.25278810408921931</v>
      </c>
      <c r="BP25" s="126">
        <v>0.379182156133829</v>
      </c>
      <c r="BQ25" s="125">
        <v>0.28189910979228489</v>
      </c>
      <c r="BR25" s="124">
        <v>0.31750741839762614</v>
      </c>
      <c r="BS25" s="126">
        <v>0.40059347181008903</v>
      </c>
      <c r="BT25" s="125">
        <v>0.34246575342465752</v>
      </c>
      <c r="BU25" s="124">
        <v>0.25684931506849318</v>
      </c>
      <c r="BV25" s="126">
        <v>0.40068493150684931</v>
      </c>
      <c r="BW25" s="125">
        <v>0.35689045936395758</v>
      </c>
      <c r="BX25" s="124">
        <v>0.23674911660777384</v>
      </c>
      <c r="BY25" s="126">
        <v>0.40636042402826855</v>
      </c>
      <c r="BZ25" s="125">
        <f t="shared" si="162"/>
        <v>0.42285714285714288</v>
      </c>
      <c r="CA25" s="124">
        <f t="shared" si="163"/>
        <v>0.18571428571428572</v>
      </c>
      <c r="CB25" s="126">
        <f t="shared" si="164"/>
        <v>0.3914285714285714</v>
      </c>
      <c r="CD25" s="215">
        <f t="shared" si="165"/>
        <v>23010</v>
      </c>
      <c r="CE25" s="216">
        <f t="shared" si="166"/>
        <v>0.56149500217296833</v>
      </c>
      <c r="CF25" s="216">
        <f t="shared" si="167"/>
        <v>0.34941329856584091</v>
      </c>
      <c r="CG25" s="216">
        <f t="shared" si="168"/>
        <v>8.9091699261190788E-2</v>
      </c>
      <c r="CH25" s="216">
        <f t="shared" si="169"/>
        <v>4.0417209908735333E-2</v>
      </c>
      <c r="CI25" s="216">
        <f t="shared" si="170"/>
        <v>2.1729682746631897E-3</v>
      </c>
      <c r="CJ25" s="216">
        <f t="shared" si="171"/>
        <v>4.6501521077792263E-2</v>
      </c>
      <c r="CK25" s="217">
        <f t="shared" si="172"/>
        <v>12920</v>
      </c>
      <c r="CL25" s="218">
        <f t="shared" si="173"/>
        <v>8040</v>
      </c>
      <c r="CM25" s="219">
        <f t="shared" si="174"/>
        <v>2050</v>
      </c>
      <c r="CN25" s="219">
        <f t="shared" si="175"/>
        <v>930</v>
      </c>
      <c r="CO25" s="219">
        <f t="shared" si="176"/>
        <v>50</v>
      </c>
      <c r="CP25" s="219">
        <f t="shared" si="177"/>
        <v>1070</v>
      </c>
      <c r="CR25" s="243">
        <v>11470.92</v>
      </c>
      <c r="CS25" s="243">
        <v>14831</v>
      </c>
      <c r="CT25" s="247">
        <f t="shared" si="178"/>
        <v>0.77344211448991973</v>
      </c>
      <c r="CV25" s="247">
        <f t="shared" si="141"/>
        <v>2.9401168075397929E-2</v>
      </c>
      <c r="CW25" s="211">
        <f t="shared" si="142"/>
        <v>0.24989122642537692</v>
      </c>
      <c r="CY25" s="300">
        <v>2.7546041240358886E-2</v>
      </c>
      <c r="CZ25" s="300">
        <v>2.2093840268561166E-2</v>
      </c>
      <c r="DA25" s="300">
        <v>2.233782129742962E-2</v>
      </c>
      <c r="DB25" s="300">
        <v>2.5510976532929597E-2</v>
      </c>
      <c r="DC25" s="300">
        <v>2.0401971937808114E-2</v>
      </c>
      <c r="DE25" s="332">
        <v>647</v>
      </c>
      <c r="DF25" s="332">
        <v>128</v>
      </c>
      <c r="DG25" s="332">
        <v>604</v>
      </c>
      <c r="DH25" s="332">
        <v>106</v>
      </c>
      <c r="DL25" s="212">
        <v>12706</v>
      </c>
      <c r="DM25" s="212">
        <v>350</v>
      </c>
      <c r="DN25" s="213">
        <v>2.7546041240358886E-2</v>
      </c>
      <c r="DO25" s="212">
        <v>3899</v>
      </c>
      <c r="DP25" s="212">
        <v>284</v>
      </c>
      <c r="DQ25" s="213">
        <v>2.2351644892176923E-2</v>
      </c>
      <c r="DR25" s="214">
        <v>8807</v>
      </c>
      <c r="DS25" s="214">
        <v>66</v>
      </c>
      <c r="DT25" s="213">
        <v>5.1943963481819611E-3</v>
      </c>
      <c r="DV25" s="215">
        <f t="shared" si="179"/>
        <v>22730</v>
      </c>
      <c r="DW25" s="216">
        <v>0.58333333333333337</v>
      </c>
      <c r="DX25" s="216">
        <v>0.32894736842105265</v>
      </c>
      <c r="DY25" s="216">
        <v>8.771929824561403E-2</v>
      </c>
      <c r="DZ25" s="216">
        <v>4.3859649122807015E-2</v>
      </c>
      <c r="EA25" s="216">
        <v>4.3859649122807015E-3</v>
      </c>
      <c r="EB25" s="216">
        <v>3.9473684210526314E-2</v>
      </c>
      <c r="EC25" s="217">
        <f t="shared" si="180"/>
        <v>13270</v>
      </c>
      <c r="ED25" s="218">
        <v>7500</v>
      </c>
      <c r="EE25" s="219">
        <f t="shared" si="181"/>
        <v>1960</v>
      </c>
      <c r="EF25" s="219">
        <f t="shared" si="182"/>
        <v>440</v>
      </c>
      <c r="EG25" s="219">
        <f t="shared" si="183"/>
        <v>50</v>
      </c>
      <c r="EH25" s="219">
        <f t="shared" si="184"/>
        <v>1470</v>
      </c>
      <c r="EI25" s="216">
        <v>9.2920353982300891E-2</v>
      </c>
      <c r="EJ25" s="511">
        <v>2.3824999999999999E-2</v>
      </c>
      <c r="EK25" s="3">
        <v>0.27100000000000002</v>
      </c>
      <c r="EL25" s="3">
        <v>0.42899999999999999</v>
      </c>
      <c r="EM25" s="496">
        <f t="shared" si="185"/>
        <v>0.3</v>
      </c>
      <c r="EN25" s="528">
        <v>7.654459999999999E-2</v>
      </c>
      <c r="EO25" s="545">
        <f t="shared" si="186"/>
        <v>22780</v>
      </c>
      <c r="EP25" s="314">
        <f t="shared" si="187"/>
        <v>5790</v>
      </c>
      <c r="EQ25" s="542">
        <v>5670</v>
      </c>
      <c r="ER25" s="543">
        <v>70</v>
      </c>
      <c r="ES25" s="544">
        <v>50</v>
      </c>
      <c r="ET25" s="242">
        <v>0</v>
      </c>
      <c r="EU25" s="242">
        <v>0</v>
      </c>
      <c r="EV25" s="314">
        <f t="shared" si="188"/>
        <v>50</v>
      </c>
      <c r="EW25" s="314">
        <f t="shared" si="189"/>
        <v>9870</v>
      </c>
      <c r="EX25" s="542">
        <v>6170</v>
      </c>
      <c r="EY25" s="543">
        <v>2750</v>
      </c>
      <c r="EZ25" s="544">
        <v>950</v>
      </c>
      <c r="FA25" s="242">
        <v>220</v>
      </c>
      <c r="FB25" s="242">
        <v>30</v>
      </c>
      <c r="FC25" s="314">
        <f t="shared" si="190"/>
        <v>700</v>
      </c>
      <c r="FD25" s="314">
        <f t="shared" si="191"/>
        <v>7120</v>
      </c>
      <c r="FE25" s="542">
        <v>1430</v>
      </c>
      <c r="FF25" s="543">
        <v>4730</v>
      </c>
      <c r="FG25" s="544">
        <v>960</v>
      </c>
      <c r="FH25" s="242">
        <v>220</v>
      </c>
      <c r="FI25" s="242">
        <f>VLOOKUP($A25,'[3]Tabel 3'!$E$3350:$K$3691,7,FALSE)</f>
        <v>20</v>
      </c>
      <c r="FJ25" s="314">
        <f t="shared" si="192"/>
        <v>720</v>
      </c>
      <c r="FK25" s="545">
        <f t="shared" si="193"/>
        <v>23010</v>
      </c>
      <c r="FL25" s="314">
        <f t="shared" si="194"/>
        <v>5760</v>
      </c>
      <c r="FM25" s="542">
        <v>5650</v>
      </c>
      <c r="FN25" s="543">
        <v>70</v>
      </c>
      <c r="FO25" s="544">
        <v>40</v>
      </c>
      <c r="FP25" s="242">
        <v>0</v>
      </c>
      <c r="FQ25" s="242">
        <v>0</v>
      </c>
      <c r="FR25" s="314">
        <f t="shared" si="195"/>
        <v>40</v>
      </c>
      <c r="FS25" s="314">
        <f t="shared" si="196"/>
        <v>9860</v>
      </c>
      <c r="FT25" s="542">
        <v>5810</v>
      </c>
      <c r="FU25" s="543">
        <v>3040</v>
      </c>
      <c r="FV25" s="544">
        <v>1010</v>
      </c>
      <c r="FW25" s="242">
        <v>430</v>
      </c>
      <c r="FX25" s="242">
        <v>20</v>
      </c>
      <c r="FY25" s="314">
        <f t="shared" si="197"/>
        <v>560</v>
      </c>
      <c r="FZ25" s="314">
        <f t="shared" si="198"/>
        <v>7390</v>
      </c>
      <c r="GA25" s="542">
        <v>1460</v>
      </c>
      <c r="GB25" s="543">
        <v>4930</v>
      </c>
      <c r="GC25" s="544">
        <v>1000</v>
      </c>
      <c r="GD25" s="242">
        <v>500</v>
      </c>
      <c r="GE25" s="242">
        <v>30</v>
      </c>
      <c r="GF25" s="314">
        <f t="shared" si="199"/>
        <v>470</v>
      </c>
    </row>
    <row r="26" spans="1:188" hidden="1" x14ac:dyDescent="0.25">
      <c r="A26" s="622" t="s">
        <v>172</v>
      </c>
      <c r="B26" s="622" t="s">
        <v>132</v>
      </c>
      <c r="C26" s="622" t="s">
        <v>133</v>
      </c>
      <c r="D26" s="1">
        <v>11.7</v>
      </c>
      <c r="E26" s="206">
        <v>76200</v>
      </c>
      <c r="F26" s="207">
        <v>0.154</v>
      </c>
      <c r="G26" s="208">
        <f>IF(AND(F26&gt;=$F$3-'Selectie Benchmark Gemeenten'!$D$7*'gemeenten info'!$F$7,F26&lt;=$F$3+'Selectie Benchmark Gemeenten'!$D$7*'gemeenten info'!$F$7),1,0)</f>
        <v>0</v>
      </c>
      <c r="H26" s="206">
        <v>163888</v>
      </c>
      <c r="I26" s="206">
        <v>1677</v>
      </c>
      <c r="J26" s="209">
        <f t="shared" si="147"/>
        <v>0.24738415545590434</v>
      </c>
      <c r="K26" s="208">
        <f>IF(AND(J26&gt;=$J$3-'Selectie Benchmark Gemeenten'!$D$8*'gemeenten info'!$J$7,J26&lt;=$J$3+'Selectie Benchmark Gemeenten'!$D$8*'gemeenten info'!$J$7),1,0)</f>
        <v>1</v>
      </c>
      <c r="L26" s="23">
        <v>1</v>
      </c>
      <c r="M26" s="210">
        <v>0.40575079872204473</v>
      </c>
      <c r="N26" s="208">
        <f>IF(AND(M26&gt;=$M$3-'Selectie Benchmark Gemeenten'!$D$9*'gemeenten info'!$M$7,M26&lt;=$M$3+'Selectie Benchmark Gemeenten'!$D$9*'gemeenten info'!$M$7),1,0)</f>
        <v>1</v>
      </c>
      <c r="O26" s="29">
        <f t="shared" si="148"/>
        <v>0</v>
      </c>
      <c r="P26" s="29">
        <f t="shared" si="149"/>
        <v>0</v>
      </c>
      <c r="Q26" s="29">
        <f t="shared" si="150"/>
        <v>0</v>
      </c>
      <c r="S26" s="78">
        <v>8.3550000000000004</v>
      </c>
      <c r="T26" s="78">
        <v>2.2519999999999998</v>
      </c>
      <c r="U26" s="211">
        <v>0.44800000000000001</v>
      </c>
      <c r="V26" s="211">
        <v>7.8E-2</v>
      </c>
      <c r="X26" s="212">
        <v>11666</v>
      </c>
      <c r="Y26" s="212">
        <v>356</v>
      </c>
      <c r="Z26" s="341">
        <f t="shared" si="151"/>
        <v>3.0516029487399281E-2</v>
      </c>
      <c r="AA26" s="212">
        <v>3272</v>
      </c>
      <c r="AB26" s="212">
        <v>289</v>
      </c>
      <c r="AC26" s="212">
        <v>109</v>
      </c>
      <c r="AD26" s="212">
        <v>668</v>
      </c>
      <c r="AE26" s="212">
        <v>39</v>
      </c>
      <c r="AF26" s="372">
        <f t="shared" si="152"/>
        <v>0.3577981651376147</v>
      </c>
      <c r="AG26" s="212">
        <v>98</v>
      </c>
      <c r="AH26" s="372">
        <f t="shared" si="153"/>
        <v>0.1467065868263473</v>
      </c>
      <c r="AI26" s="212">
        <f t="shared" si="154"/>
        <v>2495</v>
      </c>
      <c r="AJ26" s="212">
        <f t="shared" si="155"/>
        <v>152</v>
      </c>
      <c r="AK26" s="372">
        <f t="shared" si="156"/>
        <v>6.0921843687374751E-2</v>
      </c>
      <c r="AL26" s="341">
        <f t="shared" si="157"/>
        <v>3.3430481741813819E-3</v>
      </c>
      <c r="AM26" s="341">
        <f t="shared" si="158"/>
        <v>8.4004800274301381E-3</v>
      </c>
      <c r="AN26" s="341">
        <f t="shared" si="159"/>
        <v>1.3029315960912053E-2</v>
      </c>
      <c r="AO26" s="341">
        <f t="shared" si="160"/>
        <v>2.4772844162523573E-2</v>
      </c>
      <c r="AP26" s="214">
        <v>8394</v>
      </c>
      <c r="AQ26" s="214">
        <v>67</v>
      </c>
      <c r="AR26" s="341">
        <f t="shared" si="161"/>
        <v>5.7431853248757075E-3</v>
      </c>
      <c r="AT26" s="1">
        <v>332</v>
      </c>
      <c r="AU26" s="1">
        <v>103</v>
      </c>
      <c r="AV26" s="1">
        <v>88</v>
      </c>
      <c r="AW26" s="1">
        <v>141</v>
      </c>
      <c r="AX26" s="1">
        <v>330</v>
      </c>
      <c r="AY26" s="1">
        <v>94</v>
      </c>
      <c r="AZ26" s="1">
        <v>77</v>
      </c>
      <c r="BA26" s="1">
        <v>159</v>
      </c>
      <c r="BB26" s="1">
        <v>294</v>
      </c>
      <c r="BC26" s="1">
        <v>93</v>
      </c>
      <c r="BD26" s="1">
        <v>75</v>
      </c>
      <c r="BE26" s="1">
        <v>126</v>
      </c>
      <c r="BF26" s="1">
        <v>311</v>
      </c>
      <c r="BG26" s="1">
        <v>105</v>
      </c>
      <c r="BH26" s="1">
        <v>61</v>
      </c>
      <c r="BI26" s="1">
        <v>145</v>
      </c>
      <c r="BJ26" s="1">
        <v>383</v>
      </c>
      <c r="BK26" s="1">
        <v>138</v>
      </c>
      <c r="BL26" s="1">
        <v>85</v>
      </c>
      <c r="BM26" s="1">
        <v>160</v>
      </c>
      <c r="BN26" s="125">
        <v>0.31024096385542171</v>
      </c>
      <c r="BO26" s="124">
        <v>0.26506024096385544</v>
      </c>
      <c r="BP26" s="126">
        <v>0.4246987951807229</v>
      </c>
      <c r="BQ26" s="125">
        <v>0.28484848484848485</v>
      </c>
      <c r="BR26" s="124">
        <v>0.23333333333333334</v>
      </c>
      <c r="BS26" s="126">
        <v>0.48181818181818181</v>
      </c>
      <c r="BT26" s="125">
        <v>0.31632653061224492</v>
      </c>
      <c r="BU26" s="124">
        <v>0.25510204081632654</v>
      </c>
      <c r="BV26" s="126">
        <v>0.42857142857142855</v>
      </c>
      <c r="BW26" s="125">
        <v>0.33762057877813506</v>
      </c>
      <c r="BX26" s="124">
        <v>0.19614147909967847</v>
      </c>
      <c r="BY26" s="126">
        <v>0.4662379421221865</v>
      </c>
      <c r="BZ26" s="125">
        <f t="shared" si="162"/>
        <v>0.36031331592689297</v>
      </c>
      <c r="CA26" s="124">
        <f t="shared" si="163"/>
        <v>0.22193211488250653</v>
      </c>
      <c r="CB26" s="126">
        <f t="shared" si="164"/>
        <v>0.4177545691906005</v>
      </c>
      <c r="CD26" s="215">
        <f t="shared" si="165"/>
        <v>27550</v>
      </c>
      <c r="CE26" s="216">
        <f t="shared" si="166"/>
        <v>0.5731397459165154</v>
      </c>
      <c r="CF26" s="216">
        <f t="shared" si="167"/>
        <v>0.31905626134301268</v>
      </c>
      <c r="CG26" s="216">
        <f t="shared" si="168"/>
        <v>0.10780399274047187</v>
      </c>
      <c r="CH26" s="216">
        <f t="shared" si="169"/>
        <v>3.9564428312159707E-2</v>
      </c>
      <c r="CI26" s="216">
        <f t="shared" si="170"/>
        <v>2.9038112522686023E-3</v>
      </c>
      <c r="CJ26" s="216">
        <f t="shared" si="171"/>
        <v>6.5335753176043551E-2</v>
      </c>
      <c r="CK26" s="217">
        <f t="shared" si="172"/>
        <v>15790</v>
      </c>
      <c r="CL26" s="218">
        <f t="shared" si="173"/>
        <v>8790</v>
      </c>
      <c r="CM26" s="219">
        <f t="shared" si="174"/>
        <v>2970</v>
      </c>
      <c r="CN26" s="219">
        <f t="shared" si="175"/>
        <v>1090</v>
      </c>
      <c r="CO26" s="219">
        <f t="shared" si="176"/>
        <v>80</v>
      </c>
      <c r="CP26" s="219">
        <f t="shared" si="177"/>
        <v>1800</v>
      </c>
      <c r="CR26" s="243">
        <v>16885.55</v>
      </c>
      <c r="CS26" s="243">
        <v>14647</v>
      </c>
      <c r="CT26" s="247">
        <f t="shared" si="178"/>
        <v>1.1528333447122276</v>
      </c>
      <c r="CV26" s="247">
        <f t="shared" si="141"/>
        <v>2.6470460476676051E-2</v>
      </c>
      <c r="CW26" s="211">
        <f t="shared" si="142"/>
        <v>0.19815603563246287</v>
      </c>
      <c r="CY26" s="300">
        <v>3.2435636856368563E-2</v>
      </c>
      <c r="CZ26" s="300">
        <v>2.6134453781512607E-2</v>
      </c>
      <c r="DA26" s="300">
        <v>2.4900482764461759E-2</v>
      </c>
      <c r="DB26" s="300">
        <v>2.8077937547860119E-2</v>
      </c>
      <c r="DC26" s="300">
        <v>2.8869565217391303E-2</v>
      </c>
      <c r="DE26" s="332">
        <v>274</v>
      </c>
      <c r="DF26" s="332">
        <v>59</v>
      </c>
      <c r="DG26" s="332">
        <v>276</v>
      </c>
      <c r="DH26" s="332">
        <v>72</v>
      </c>
      <c r="DL26" s="212">
        <v>11808</v>
      </c>
      <c r="DM26" s="212">
        <v>383</v>
      </c>
      <c r="DN26" s="213">
        <v>3.2435636856368563E-2</v>
      </c>
      <c r="DO26" s="212">
        <v>3638</v>
      </c>
      <c r="DP26" s="212">
        <v>320</v>
      </c>
      <c r="DQ26" s="213">
        <v>2.7100271002710029E-2</v>
      </c>
      <c r="DR26" s="214">
        <v>8170</v>
      </c>
      <c r="DS26" s="214">
        <v>63</v>
      </c>
      <c r="DT26" s="213">
        <v>5.335365853658537E-3</v>
      </c>
      <c r="DV26" s="215">
        <f t="shared" si="179"/>
        <v>27310</v>
      </c>
      <c r="DW26" s="216">
        <v>0.59340659340659341</v>
      </c>
      <c r="DX26" s="216">
        <v>0.304029304029304</v>
      </c>
      <c r="DY26" s="216">
        <v>0.10256410256410256</v>
      </c>
      <c r="DZ26" s="216">
        <v>4.3956043956043959E-2</v>
      </c>
      <c r="EA26" s="216">
        <v>3.663003663003663E-3</v>
      </c>
      <c r="EB26" s="216">
        <v>5.4945054945054944E-2</v>
      </c>
      <c r="EC26" s="217">
        <f t="shared" si="180"/>
        <v>16240</v>
      </c>
      <c r="ED26" s="218">
        <v>8300</v>
      </c>
      <c r="EE26" s="219">
        <f t="shared" si="181"/>
        <v>2770</v>
      </c>
      <c r="EF26" s="219">
        <f t="shared" si="182"/>
        <v>410</v>
      </c>
      <c r="EG26" s="219">
        <f t="shared" si="183"/>
        <v>90</v>
      </c>
      <c r="EH26" s="219">
        <f t="shared" si="184"/>
        <v>2270</v>
      </c>
      <c r="EI26" s="216">
        <v>0.10780669144981413</v>
      </c>
      <c r="EJ26" s="511">
        <v>3.4849999999999999E-2</v>
      </c>
      <c r="EK26" s="3">
        <v>0.255</v>
      </c>
      <c r="EL26" s="3">
        <v>0.377</v>
      </c>
      <c r="EM26" s="496">
        <f t="shared" si="185"/>
        <v>0.36799999999999999</v>
      </c>
      <c r="EN26" s="528">
        <v>0.1137524</v>
      </c>
      <c r="EO26" s="545">
        <f t="shared" si="186"/>
        <v>27320</v>
      </c>
      <c r="EP26" s="314">
        <f t="shared" si="187"/>
        <v>5110</v>
      </c>
      <c r="EQ26" s="542">
        <v>4980</v>
      </c>
      <c r="ER26" s="543">
        <v>70</v>
      </c>
      <c r="ES26" s="544">
        <v>60</v>
      </c>
      <c r="ET26" s="242">
        <v>0</v>
      </c>
      <c r="EU26" s="242">
        <v>0</v>
      </c>
      <c r="EV26" s="314">
        <f t="shared" si="188"/>
        <v>60</v>
      </c>
      <c r="EW26" s="314">
        <f t="shared" si="189"/>
        <v>11370</v>
      </c>
      <c r="EX26" s="542">
        <v>7910</v>
      </c>
      <c r="EY26" s="543">
        <v>2300</v>
      </c>
      <c r="EZ26" s="544">
        <v>1160</v>
      </c>
      <c r="FA26" s="242">
        <v>160</v>
      </c>
      <c r="FB26" s="242">
        <v>40</v>
      </c>
      <c r="FC26" s="314">
        <f t="shared" si="190"/>
        <v>960</v>
      </c>
      <c r="FD26" s="314">
        <f t="shared" si="191"/>
        <v>10840</v>
      </c>
      <c r="FE26" s="542">
        <v>3350</v>
      </c>
      <c r="FF26" s="543">
        <v>5940</v>
      </c>
      <c r="FG26" s="544">
        <v>1550</v>
      </c>
      <c r="FH26" s="242">
        <v>250</v>
      </c>
      <c r="FI26" s="242">
        <f>VLOOKUP($A26,'[3]Tabel 3'!$E$3350:$K$3691,7,FALSE)</f>
        <v>50</v>
      </c>
      <c r="FJ26" s="314">
        <f t="shared" si="192"/>
        <v>1250</v>
      </c>
      <c r="FK26" s="545">
        <f t="shared" si="193"/>
        <v>27550</v>
      </c>
      <c r="FL26" s="314">
        <f t="shared" si="194"/>
        <v>5230</v>
      </c>
      <c r="FM26" s="542">
        <v>5110</v>
      </c>
      <c r="FN26" s="543">
        <v>70</v>
      </c>
      <c r="FO26" s="544">
        <v>50</v>
      </c>
      <c r="FP26" s="242">
        <v>0</v>
      </c>
      <c r="FQ26" s="242">
        <v>0</v>
      </c>
      <c r="FR26" s="314">
        <f t="shared" si="195"/>
        <v>50</v>
      </c>
      <c r="FS26" s="314">
        <f t="shared" si="196"/>
        <v>11380</v>
      </c>
      <c r="FT26" s="542">
        <v>7440</v>
      </c>
      <c r="FU26" s="543">
        <v>2560</v>
      </c>
      <c r="FV26" s="544">
        <v>1380</v>
      </c>
      <c r="FW26" s="242">
        <v>420</v>
      </c>
      <c r="FX26" s="242">
        <v>40</v>
      </c>
      <c r="FY26" s="314">
        <f t="shared" si="197"/>
        <v>920</v>
      </c>
      <c r="FZ26" s="314">
        <f t="shared" si="198"/>
        <v>10940</v>
      </c>
      <c r="GA26" s="542">
        <v>3240</v>
      </c>
      <c r="GB26" s="543">
        <v>6160</v>
      </c>
      <c r="GC26" s="544">
        <v>1540</v>
      </c>
      <c r="GD26" s="242">
        <v>670</v>
      </c>
      <c r="GE26" s="242">
        <v>40</v>
      </c>
      <c r="GF26" s="314">
        <f t="shared" si="199"/>
        <v>830</v>
      </c>
    </row>
    <row r="27" spans="1:188" hidden="1" x14ac:dyDescent="0.25">
      <c r="A27" s="622" t="s">
        <v>143</v>
      </c>
      <c r="B27" s="622" t="s">
        <v>73</v>
      </c>
      <c r="C27" s="622" t="s">
        <v>74</v>
      </c>
      <c r="D27" s="1">
        <v>3.1</v>
      </c>
      <c r="E27" s="206">
        <v>31100</v>
      </c>
      <c r="F27" s="207">
        <v>0.10099999999999999</v>
      </c>
      <c r="G27" s="208">
        <f>IF(AND(F27&gt;=$F$3-'Selectie Benchmark Gemeenten'!$D$7*'gemeenten info'!$F$7,F27&lt;=$F$3+'Selectie Benchmark Gemeenten'!$D$7*'gemeenten info'!$F$7),1,0)</f>
        <v>1</v>
      </c>
      <c r="H27" s="206">
        <v>68979</v>
      </c>
      <c r="I27" s="206">
        <v>842</v>
      </c>
      <c r="J27" s="209">
        <f t="shared" si="147"/>
        <v>0.12257100149476831</v>
      </c>
      <c r="K27" s="208">
        <f>IF(AND(J27&gt;=$J$3-'Selectie Benchmark Gemeenten'!$D$8*'gemeenten info'!$J$7,J27&lt;=$J$3+'Selectie Benchmark Gemeenten'!$D$8*'gemeenten info'!$J$7),1,0)</f>
        <v>1</v>
      </c>
      <c r="L27" s="23">
        <v>1</v>
      </c>
      <c r="M27" s="210">
        <v>0.36674528301886794</v>
      </c>
      <c r="N27" s="208">
        <f>IF(AND(M27&gt;=$M$3-'Selectie Benchmark Gemeenten'!$D$9*'gemeenten info'!$M$7,M27&lt;=$M$3+'Selectie Benchmark Gemeenten'!$D$9*'gemeenten info'!$M$7),1,0)</f>
        <v>1</v>
      </c>
      <c r="O27" s="29">
        <f t="shared" si="148"/>
        <v>1</v>
      </c>
      <c r="P27" s="29">
        <f t="shared" si="149"/>
        <v>1</v>
      </c>
      <c r="Q27" s="29">
        <f t="shared" si="150"/>
        <v>1</v>
      </c>
      <c r="S27" s="78">
        <v>7.375</v>
      </c>
      <c r="T27" s="78">
        <v>-14.426</v>
      </c>
      <c r="U27" s="211">
        <v>0.54700000000000004</v>
      </c>
      <c r="V27" s="211">
        <v>8.7999999999999995E-2</v>
      </c>
      <c r="X27" s="212">
        <v>5784</v>
      </c>
      <c r="Y27" s="212">
        <v>162</v>
      </c>
      <c r="Z27" s="341">
        <f t="shared" si="151"/>
        <v>2.8008298755186723E-2</v>
      </c>
      <c r="AA27" s="212">
        <v>1990</v>
      </c>
      <c r="AB27" s="212">
        <v>135</v>
      </c>
      <c r="AC27" s="212">
        <v>56</v>
      </c>
      <c r="AD27" s="212">
        <v>294</v>
      </c>
      <c r="AE27" s="212">
        <v>15</v>
      </c>
      <c r="AF27" s="372">
        <f t="shared" si="152"/>
        <v>0.26785714285714285</v>
      </c>
      <c r="AG27" s="212">
        <v>39</v>
      </c>
      <c r="AH27" s="372">
        <f t="shared" si="153"/>
        <v>0.1326530612244898</v>
      </c>
      <c r="AI27" s="212">
        <f t="shared" si="154"/>
        <v>1640</v>
      </c>
      <c r="AJ27" s="212">
        <f t="shared" si="155"/>
        <v>81</v>
      </c>
      <c r="AK27" s="372">
        <f t="shared" si="156"/>
        <v>4.9390243902439027E-2</v>
      </c>
      <c r="AL27" s="341">
        <f t="shared" si="157"/>
        <v>2.5933609958506223E-3</v>
      </c>
      <c r="AM27" s="341">
        <f t="shared" si="158"/>
        <v>6.7427385892116186E-3</v>
      </c>
      <c r="AN27" s="341">
        <f t="shared" si="159"/>
        <v>1.4004149377593362E-2</v>
      </c>
      <c r="AO27" s="341">
        <f t="shared" si="160"/>
        <v>2.3340248962655602E-2</v>
      </c>
      <c r="AP27" s="214">
        <v>3794</v>
      </c>
      <c r="AQ27" s="214">
        <v>27</v>
      </c>
      <c r="AR27" s="341">
        <f t="shared" si="161"/>
        <v>4.6680497925311202E-3</v>
      </c>
      <c r="AT27" s="1">
        <v>84</v>
      </c>
      <c r="AU27" s="1">
        <v>18</v>
      </c>
      <c r="AV27" s="1">
        <v>29</v>
      </c>
      <c r="AW27" s="1">
        <v>37</v>
      </c>
      <c r="AX27" s="1">
        <v>120</v>
      </c>
      <c r="AY27" s="1">
        <v>31</v>
      </c>
      <c r="AZ27" s="1">
        <v>39</v>
      </c>
      <c r="BA27" s="1">
        <v>50</v>
      </c>
      <c r="BB27" s="1">
        <v>108</v>
      </c>
      <c r="BC27" s="1">
        <v>34</v>
      </c>
      <c r="BD27" s="1">
        <v>29</v>
      </c>
      <c r="BE27" s="1">
        <v>45</v>
      </c>
      <c r="BF27" s="1">
        <v>128</v>
      </c>
      <c r="BG27" s="1">
        <v>39</v>
      </c>
      <c r="BH27" s="1">
        <v>36</v>
      </c>
      <c r="BI27" s="1">
        <v>53</v>
      </c>
      <c r="BJ27" s="1">
        <v>132</v>
      </c>
      <c r="BK27" s="1">
        <v>48</v>
      </c>
      <c r="BL27" s="1">
        <v>26</v>
      </c>
      <c r="BM27" s="1">
        <v>58</v>
      </c>
      <c r="BN27" s="125">
        <v>0.21428571428571427</v>
      </c>
      <c r="BO27" s="124">
        <v>0.34523809523809523</v>
      </c>
      <c r="BP27" s="126">
        <v>0.44047619047619047</v>
      </c>
      <c r="BQ27" s="125">
        <v>0.25833333333333336</v>
      </c>
      <c r="BR27" s="124">
        <v>0.32500000000000001</v>
      </c>
      <c r="BS27" s="126">
        <v>0.41666666666666669</v>
      </c>
      <c r="BT27" s="125">
        <v>0.31481481481481483</v>
      </c>
      <c r="BU27" s="124">
        <v>0.26851851851851855</v>
      </c>
      <c r="BV27" s="126">
        <v>0.41666666666666669</v>
      </c>
      <c r="BW27" s="125">
        <v>0.3046875</v>
      </c>
      <c r="BX27" s="124">
        <v>0.28125</v>
      </c>
      <c r="BY27" s="126">
        <v>0.4140625</v>
      </c>
      <c r="BZ27" s="125">
        <f t="shared" si="162"/>
        <v>0.36363636363636365</v>
      </c>
      <c r="CA27" s="124">
        <f t="shared" si="163"/>
        <v>0.19696969696969696</v>
      </c>
      <c r="CB27" s="126">
        <f t="shared" si="164"/>
        <v>0.43939393939393939</v>
      </c>
      <c r="CD27" s="215">
        <f t="shared" si="165"/>
        <v>10040</v>
      </c>
      <c r="CE27" s="216">
        <f t="shared" si="166"/>
        <v>0.59960159362549803</v>
      </c>
      <c r="CF27" s="216">
        <f t="shared" si="167"/>
        <v>0.30876494023904383</v>
      </c>
      <c r="CG27" s="216">
        <f t="shared" si="168"/>
        <v>9.1633466135458169E-2</v>
      </c>
      <c r="CH27" s="216">
        <f t="shared" si="169"/>
        <v>4.5816733067729085E-2</v>
      </c>
      <c r="CI27" s="216">
        <f t="shared" si="170"/>
        <v>3.9840637450199202E-3</v>
      </c>
      <c r="CJ27" s="216">
        <f t="shared" si="171"/>
        <v>4.1832669322709161E-2</v>
      </c>
      <c r="CK27" s="217">
        <f t="shared" si="172"/>
        <v>6020</v>
      </c>
      <c r="CL27" s="218">
        <f t="shared" si="173"/>
        <v>3100</v>
      </c>
      <c r="CM27" s="219">
        <f t="shared" si="174"/>
        <v>920</v>
      </c>
      <c r="CN27" s="219">
        <f t="shared" si="175"/>
        <v>460</v>
      </c>
      <c r="CO27" s="219">
        <f t="shared" si="176"/>
        <v>40</v>
      </c>
      <c r="CP27" s="219">
        <f t="shared" si="177"/>
        <v>420</v>
      </c>
      <c r="CR27" s="243">
        <v>4759.8100000000004</v>
      </c>
      <c r="CS27" s="243">
        <v>6473</v>
      </c>
      <c r="CT27" s="247">
        <f t="shared" si="178"/>
        <v>0.73533292136567285</v>
      </c>
      <c r="CV27" s="247">
        <f t="shared" si="141"/>
        <v>3.8089276219496919E-2</v>
      </c>
      <c r="CW27" s="211">
        <f t="shared" si="142"/>
        <v>0.27730988866521511</v>
      </c>
      <c r="CY27" s="300">
        <v>2.2641509433962263E-2</v>
      </c>
      <c r="CZ27" s="300">
        <v>2.158880080958003E-2</v>
      </c>
      <c r="DA27" s="300">
        <v>1.795212765957447E-2</v>
      </c>
      <c r="DB27" s="300">
        <v>1.9675356615838663E-2</v>
      </c>
      <c r="DC27" s="300">
        <v>1.3781788351107466E-2</v>
      </c>
      <c r="DE27" s="332">
        <v>324</v>
      </c>
      <c r="DF27" s="332">
        <v>58</v>
      </c>
      <c r="DG27" s="332">
        <v>258</v>
      </c>
      <c r="DH27" s="332">
        <v>29</v>
      </c>
      <c r="DL27" s="212">
        <v>5830</v>
      </c>
      <c r="DM27" s="212">
        <v>132</v>
      </c>
      <c r="DN27" s="213">
        <v>2.2641509433962263E-2</v>
      </c>
      <c r="DO27" s="212">
        <v>2024</v>
      </c>
      <c r="DP27" s="212">
        <v>110</v>
      </c>
      <c r="DQ27" s="213">
        <v>1.8867924528301886E-2</v>
      </c>
      <c r="DR27" s="214">
        <v>3806</v>
      </c>
      <c r="DS27" s="214">
        <v>22</v>
      </c>
      <c r="DT27" s="213">
        <v>3.7735849056603774E-3</v>
      </c>
      <c r="DV27" s="215">
        <f t="shared" si="179"/>
        <v>9830</v>
      </c>
      <c r="DW27" s="216">
        <v>0.62244897959183676</v>
      </c>
      <c r="DX27" s="216">
        <v>0.29591836734693877</v>
      </c>
      <c r="DY27" s="216">
        <v>8.1632653061224483E-2</v>
      </c>
      <c r="DZ27" s="216">
        <v>5.1020408163265307E-2</v>
      </c>
      <c r="EA27" s="216">
        <v>0</v>
      </c>
      <c r="EB27" s="216">
        <v>3.0612244897959183E-2</v>
      </c>
      <c r="EC27" s="217">
        <f t="shared" si="180"/>
        <v>6090</v>
      </c>
      <c r="ED27" s="218">
        <v>2900</v>
      </c>
      <c r="EE27" s="219">
        <f t="shared" si="181"/>
        <v>840</v>
      </c>
      <c r="EF27" s="219">
        <f t="shared" si="182"/>
        <v>160</v>
      </c>
      <c r="EG27" s="219">
        <f t="shared" si="183"/>
        <v>40</v>
      </c>
      <c r="EH27" s="219">
        <f t="shared" si="184"/>
        <v>640</v>
      </c>
      <c r="EI27" s="216">
        <v>8.247422680412371E-2</v>
      </c>
      <c r="EJ27" s="511">
        <v>2.5574999999999997E-2</v>
      </c>
      <c r="EK27" s="3">
        <v>0.24299999999999999</v>
      </c>
      <c r="EL27" s="3">
        <v>0.46899999999999997</v>
      </c>
      <c r="EM27" s="496">
        <f t="shared" si="185"/>
        <v>0.28800000000000003</v>
      </c>
      <c r="EN27" s="528">
        <v>8.2450599999999999E-2</v>
      </c>
      <c r="EO27" s="545">
        <f t="shared" si="186"/>
        <v>9850</v>
      </c>
      <c r="EP27" s="314">
        <f t="shared" si="187"/>
        <v>2690</v>
      </c>
      <c r="EQ27" s="542">
        <v>2640</v>
      </c>
      <c r="ER27" s="543">
        <v>20</v>
      </c>
      <c r="ES27" s="544">
        <v>30</v>
      </c>
      <c r="ET27" s="242">
        <v>0</v>
      </c>
      <c r="EU27" s="242">
        <v>0</v>
      </c>
      <c r="EV27" s="314">
        <f t="shared" si="188"/>
        <v>30</v>
      </c>
      <c r="EW27" s="314">
        <f t="shared" si="189"/>
        <v>4150</v>
      </c>
      <c r="EX27" s="542">
        <v>2760</v>
      </c>
      <c r="EY27" s="543">
        <v>990</v>
      </c>
      <c r="EZ27" s="544">
        <v>400</v>
      </c>
      <c r="FA27" s="242">
        <v>80</v>
      </c>
      <c r="FB27" s="242">
        <v>20</v>
      </c>
      <c r="FC27" s="314">
        <f t="shared" si="190"/>
        <v>300</v>
      </c>
      <c r="FD27" s="314">
        <f t="shared" si="191"/>
        <v>3010</v>
      </c>
      <c r="FE27" s="542">
        <v>690</v>
      </c>
      <c r="FF27" s="543">
        <v>1910</v>
      </c>
      <c r="FG27" s="544">
        <v>410</v>
      </c>
      <c r="FH27" s="242">
        <v>80</v>
      </c>
      <c r="FI27" s="242">
        <f>VLOOKUP($A27,'[3]Tabel 3'!$E$3350:$K$3691,7,FALSE)</f>
        <v>20</v>
      </c>
      <c r="FJ27" s="314">
        <f t="shared" si="192"/>
        <v>310</v>
      </c>
      <c r="FK27" s="545">
        <f t="shared" si="193"/>
        <v>10040</v>
      </c>
      <c r="FL27" s="314">
        <f t="shared" si="194"/>
        <v>2670</v>
      </c>
      <c r="FM27" s="542">
        <v>2610</v>
      </c>
      <c r="FN27" s="543">
        <v>30</v>
      </c>
      <c r="FO27" s="544">
        <v>30</v>
      </c>
      <c r="FP27" s="242">
        <v>0</v>
      </c>
      <c r="FQ27" s="242">
        <v>0</v>
      </c>
      <c r="FR27" s="314">
        <f t="shared" si="195"/>
        <v>30</v>
      </c>
      <c r="FS27" s="314">
        <f t="shared" si="196"/>
        <v>4190</v>
      </c>
      <c r="FT27" s="542">
        <v>2670</v>
      </c>
      <c r="FU27" s="543">
        <v>1090</v>
      </c>
      <c r="FV27" s="544">
        <v>430</v>
      </c>
      <c r="FW27" s="242">
        <v>190</v>
      </c>
      <c r="FX27" s="242">
        <v>20</v>
      </c>
      <c r="FY27" s="314">
        <f t="shared" si="197"/>
        <v>220</v>
      </c>
      <c r="FZ27" s="314">
        <f t="shared" si="198"/>
        <v>3180</v>
      </c>
      <c r="GA27" s="542">
        <v>740</v>
      </c>
      <c r="GB27" s="543">
        <v>1980</v>
      </c>
      <c r="GC27" s="544">
        <v>460</v>
      </c>
      <c r="GD27" s="242">
        <v>270</v>
      </c>
      <c r="GE27" s="242">
        <v>20</v>
      </c>
      <c r="GF27" s="314">
        <f t="shared" si="199"/>
        <v>170</v>
      </c>
    </row>
    <row r="28" spans="1:188" hidden="1" x14ac:dyDescent="0.25">
      <c r="A28" s="622" t="s">
        <v>173</v>
      </c>
      <c r="B28" s="622" t="s">
        <v>124</v>
      </c>
      <c r="C28" s="622" t="s">
        <v>125</v>
      </c>
      <c r="D28" s="1">
        <v>0.5</v>
      </c>
      <c r="E28" s="206">
        <v>7100</v>
      </c>
      <c r="F28" s="207">
        <v>6.4000000000000001E-2</v>
      </c>
      <c r="G28" s="208">
        <f>IF(AND(F28&gt;=$F$3-'Selectie Benchmark Gemeenten'!$D$7*'gemeenten info'!$F$7,F28&lt;=$F$3+'Selectie Benchmark Gemeenten'!$D$7*'gemeenten info'!$F$7),1,0)</f>
        <v>0</v>
      </c>
      <c r="H28" s="206">
        <v>17068</v>
      </c>
      <c r="I28" s="206">
        <v>243</v>
      </c>
      <c r="J28" s="209">
        <f t="shared" si="147"/>
        <v>3.3034379671150971E-2</v>
      </c>
      <c r="K28" s="208">
        <f>IF(AND(J28&gt;=$J$3-'Selectie Benchmark Gemeenten'!$D$8*'gemeenten info'!$J$7,J28&lt;=$J$3+'Selectie Benchmark Gemeenten'!$D$8*'gemeenten info'!$J$7),1,0)</f>
        <v>0</v>
      </c>
      <c r="L28" s="23">
        <v>0</v>
      </c>
      <c r="M28" s="210">
        <v>2.0526163631107257E-2</v>
      </c>
      <c r="N28" s="208">
        <f>IF(AND(M28&gt;=$M$3-'Selectie Benchmark Gemeenten'!$D$9*'gemeenten info'!$M$7,M28&lt;=$M$3+'Selectie Benchmark Gemeenten'!$D$9*'gemeenten info'!$M$7),1,0)</f>
        <v>0</v>
      </c>
      <c r="O28" s="29">
        <f t="shared" si="148"/>
        <v>0</v>
      </c>
      <c r="P28" s="29">
        <f t="shared" si="149"/>
        <v>0</v>
      </c>
      <c r="Q28" s="29">
        <f t="shared" si="150"/>
        <v>0</v>
      </c>
      <c r="S28" s="78">
        <v>8.2159999999999993</v>
      </c>
      <c r="T28" s="78">
        <v>12.837999999999999</v>
      </c>
      <c r="U28" s="211">
        <v>0.49199999999999999</v>
      </c>
      <c r="V28" s="211">
        <v>6.2E-2</v>
      </c>
      <c r="X28" s="212">
        <v>1248</v>
      </c>
      <c r="Y28" s="212">
        <v>13</v>
      </c>
      <c r="Z28" s="341">
        <f t="shared" si="151"/>
        <v>1.0416666666666666E-2</v>
      </c>
      <c r="AA28" s="212">
        <v>372</v>
      </c>
      <c r="AB28" s="212">
        <v>7</v>
      </c>
      <c r="AC28" s="212">
        <v>8</v>
      </c>
      <c r="AD28" s="212">
        <v>54</v>
      </c>
      <c r="AE28" s="212">
        <v>0</v>
      </c>
      <c r="AF28" s="372">
        <f t="shared" si="152"/>
        <v>0</v>
      </c>
      <c r="AG28" s="212">
        <v>0</v>
      </c>
      <c r="AH28" s="372">
        <f t="shared" si="153"/>
        <v>0</v>
      </c>
      <c r="AI28" s="212">
        <f t="shared" si="154"/>
        <v>310</v>
      </c>
      <c r="AJ28" s="212">
        <f t="shared" si="155"/>
        <v>7</v>
      </c>
      <c r="AK28" s="372">
        <f t="shared" si="156"/>
        <v>2.2580645161290321E-2</v>
      </c>
      <c r="AL28" s="341">
        <f t="shared" si="157"/>
        <v>0</v>
      </c>
      <c r="AM28" s="341">
        <f t="shared" si="158"/>
        <v>0</v>
      </c>
      <c r="AN28" s="341">
        <f t="shared" si="159"/>
        <v>5.608974358974359E-3</v>
      </c>
      <c r="AO28" s="341">
        <f t="shared" si="160"/>
        <v>5.608974358974359E-3</v>
      </c>
      <c r="AP28" s="214">
        <v>876</v>
      </c>
      <c r="AQ28" s="214">
        <v>6</v>
      </c>
      <c r="AR28" s="341">
        <f t="shared" si="161"/>
        <v>4.807692307692308E-3</v>
      </c>
      <c r="AT28" s="1">
        <v>11</v>
      </c>
      <c r="AU28" s="1">
        <v>0</v>
      </c>
      <c r="AV28" s="1">
        <v>5</v>
      </c>
      <c r="AW28" s="1">
        <v>6</v>
      </c>
      <c r="AX28" s="1">
        <v>14</v>
      </c>
      <c r="AY28" s="1">
        <v>7</v>
      </c>
      <c r="AZ28" s="1">
        <v>0</v>
      </c>
      <c r="BA28" s="1">
        <v>7</v>
      </c>
      <c r="BB28" s="1">
        <v>15</v>
      </c>
      <c r="BC28" s="1">
        <v>0</v>
      </c>
      <c r="BD28" s="1">
        <v>0</v>
      </c>
      <c r="BE28" s="1">
        <v>15</v>
      </c>
      <c r="BF28" s="1">
        <v>15</v>
      </c>
      <c r="BG28" s="1">
        <v>7</v>
      </c>
      <c r="BH28" s="1">
        <v>0</v>
      </c>
      <c r="BI28" s="1">
        <v>8</v>
      </c>
      <c r="BJ28" s="1">
        <v>21</v>
      </c>
      <c r="BK28" s="1">
        <v>12</v>
      </c>
      <c r="BL28" s="1">
        <v>0</v>
      </c>
      <c r="BM28" s="1">
        <v>9</v>
      </c>
      <c r="BN28" s="125">
        <v>0</v>
      </c>
      <c r="BO28" s="124">
        <v>0.45454545454545453</v>
      </c>
      <c r="BP28" s="126">
        <v>0.54545454545454541</v>
      </c>
      <c r="BQ28" s="125">
        <v>0.5</v>
      </c>
      <c r="BR28" s="124">
        <v>0</v>
      </c>
      <c r="BS28" s="126">
        <v>0.5</v>
      </c>
      <c r="BT28" s="125">
        <v>0</v>
      </c>
      <c r="BU28" s="124">
        <v>0</v>
      </c>
      <c r="BV28" s="126">
        <v>1</v>
      </c>
      <c r="BW28" s="125">
        <v>0.46666666666666667</v>
      </c>
      <c r="BX28" s="124">
        <v>0</v>
      </c>
      <c r="BY28" s="126">
        <v>0.53333333333333333</v>
      </c>
      <c r="BZ28" s="125">
        <f t="shared" si="162"/>
        <v>0.5714285714285714</v>
      </c>
      <c r="CA28" s="124">
        <f t="shared" si="163"/>
        <v>0</v>
      </c>
      <c r="CB28" s="126">
        <f t="shared" si="164"/>
        <v>0.42857142857142855</v>
      </c>
      <c r="CD28" s="215">
        <f t="shared" si="165"/>
        <v>2430</v>
      </c>
      <c r="CE28" s="216">
        <f t="shared" si="166"/>
        <v>0.55144032921810704</v>
      </c>
      <c r="CF28" s="216">
        <f t="shared" si="167"/>
        <v>0.37860082304526749</v>
      </c>
      <c r="CG28" s="216">
        <f t="shared" si="168"/>
        <v>6.9958847736625515E-2</v>
      </c>
      <c r="CH28" s="216">
        <f t="shared" si="169"/>
        <v>2.4691358024691357E-2</v>
      </c>
      <c r="CI28" s="216">
        <f t="shared" si="170"/>
        <v>0</v>
      </c>
      <c r="CJ28" s="216">
        <f t="shared" si="171"/>
        <v>4.5267489711934158E-2</v>
      </c>
      <c r="CK28" s="217">
        <f t="shared" si="172"/>
        <v>1340</v>
      </c>
      <c r="CL28" s="218">
        <f t="shared" si="173"/>
        <v>920</v>
      </c>
      <c r="CM28" s="219">
        <f t="shared" si="174"/>
        <v>170</v>
      </c>
      <c r="CN28" s="219">
        <f t="shared" si="175"/>
        <v>60</v>
      </c>
      <c r="CO28" s="219">
        <f t="shared" si="176"/>
        <v>0</v>
      </c>
      <c r="CP28" s="219">
        <f t="shared" si="177"/>
        <v>110</v>
      </c>
      <c r="CR28" s="243">
        <v>784.38</v>
      </c>
      <c r="CS28" s="243">
        <v>1411</v>
      </c>
      <c r="CT28" s="247">
        <f t="shared" si="178"/>
        <v>0.55590361445783132</v>
      </c>
      <c r="CV28" s="247">
        <f t="shared" si="141"/>
        <v>1.8738260366998986E-2</v>
      </c>
      <c r="CW28" s="211">
        <f t="shared" si="142"/>
        <v>0.16276041666666666</v>
      </c>
      <c r="CY28" s="300">
        <v>1.6241299303944315E-2</v>
      </c>
      <c r="CZ28" s="300">
        <v>1.1389521640091117E-2</v>
      </c>
      <c r="DA28" s="300">
        <v>1.1177347242921014E-2</v>
      </c>
      <c r="DB28" s="300">
        <v>1.0294117647058823E-2</v>
      </c>
      <c r="DC28" s="300">
        <v>7.9537237888647871E-3</v>
      </c>
      <c r="DE28" s="332" t="s">
        <v>640</v>
      </c>
      <c r="DF28" s="332" t="s">
        <v>640</v>
      </c>
      <c r="DG28" s="332" t="s">
        <v>640</v>
      </c>
      <c r="DH28" s="332" t="s">
        <v>640</v>
      </c>
      <c r="DL28" s="212">
        <v>1293</v>
      </c>
      <c r="DM28" s="212">
        <v>21</v>
      </c>
      <c r="DN28" s="213">
        <v>1.6241299303944315E-2</v>
      </c>
      <c r="DO28" s="212">
        <v>386</v>
      </c>
      <c r="DP28" s="212">
        <v>14</v>
      </c>
      <c r="DQ28" s="213">
        <v>1.082753286929621E-2</v>
      </c>
      <c r="DR28" s="214">
        <v>907</v>
      </c>
      <c r="DS28" s="214">
        <v>7</v>
      </c>
      <c r="DT28" s="213">
        <v>5.4137664346481052E-3</v>
      </c>
      <c r="DV28" s="215">
        <f t="shared" si="179"/>
        <v>2450</v>
      </c>
      <c r="DW28" s="216">
        <v>0.56000000000000005</v>
      </c>
      <c r="DX28" s="216">
        <v>0.36</v>
      </c>
      <c r="DY28" s="216">
        <v>0.08</v>
      </c>
      <c r="DZ28" s="216">
        <v>0.04</v>
      </c>
      <c r="EA28" s="216">
        <v>0</v>
      </c>
      <c r="EB28" s="216">
        <v>0.04</v>
      </c>
      <c r="EC28" s="217">
        <f t="shared" si="180"/>
        <v>1410</v>
      </c>
      <c r="ED28" s="218">
        <v>900</v>
      </c>
      <c r="EE28" s="219">
        <f t="shared" si="181"/>
        <v>140</v>
      </c>
      <c r="EF28" s="219">
        <f t="shared" si="182"/>
        <v>30</v>
      </c>
      <c r="EG28" s="219">
        <f t="shared" si="183"/>
        <v>0</v>
      </c>
      <c r="EH28" s="219">
        <f t="shared" si="184"/>
        <v>110</v>
      </c>
      <c r="EI28" s="216">
        <v>0.08</v>
      </c>
      <c r="EJ28" s="511">
        <v>1.9099999999999999E-2</v>
      </c>
      <c r="EK28" s="3">
        <v>0.29699999999999999</v>
      </c>
      <c r="EL28" s="3">
        <v>0.44299999999999995</v>
      </c>
      <c r="EM28" s="496">
        <f t="shared" si="185"/>
        <v>0.26000000000000012</v>
      </c>
      <c r="EN28" s="528">
        <v>6.0598400000000004E-2</v>
      </c>
      <c r="EO28" s="545">
        <f t="shared" si="186"/>
        <v>2480</v>
      </c>
      <c r="EP28" s="314">
        <f t="shared" si="187"/>
        <v>620</v>
      </c>
      <c r="EQ28" s="542">
        <v>600</v>
      </c>
      <c r="ER28" s="543">
        <v>10</v>
      </c>
      <c r="ES28" s="544">
        <v>10</v>
      </c>
      <c r="ET28" s="242">
        <v>0</v>
      </c>
      <c r="EU28" s="242">
        <v>0</v>
      </c>
      <c r="EV28" s="314">
        <f t="shared" si="188"/>
        <v>10</v>
      </c>
      <c r="EW28" s="314">
        <f t="shared" si="189"/>
        <v>1040</v>
      </c>
      <c r="EX28" s="542">
        <v>670</v>
      </c>
      <c r="EY28" s="543">
        <v>310</v>
      </c>
      <c r="EZ28" s="544">
        <v>60</v>
      </c>
      <c r="FA28" s="242">
        <v>10</v>
      </c>
      <c r="FB28" s="242">
        <v>0</v>
      </c>
      <c r="FC28" s="314">
        <f t="shared" si="190"/>
        <v>50</v>
      </c>
      <c r="FD28" s="314">
        <f t="shared" si="191"/>
        <v>820</v>
      </c>
      <c r="FE28" s="542">
        <v>140</v>
      </c>
      <c r="FF28" s="543">
        <v>610</v>
      </c>
      <c r="FG28" s="544">
        <v>70</v>
      </c>
      <c r="FH28" s="242">
        <v>20</v>
      </c>
      <c r="FI28" s="242">
        <f>VLOOKUP($A28,'[3]Tabel 3'!$E$3350:$K$3691,7,FALSE)</f>
        <v>0</v>
      </c>
      <c r="FJ28" s="314">
        <f t="shared" si="192"/>
        <v>50</v>
      </c>
      <c r="FK28" s="545">
        <f t="shared" si="193"/>
        <v>2430</v>
      </c>
      <c r="FL28" s="314">
        <f t="shared" si="194"/>
        <v>600</v>
      </c>
      <c r="FM28" s="542">
        <v>590</v>
      </c>
      <c r="FN28" s="543">
        <v>10</v>
      </c>
      <c r="FO28" s="544">
        <v>0</v>
      </c>
      <c r="FP28" s="242">
        <v>0</v>
      </c>
      <c r="FQ28" s="242">
        <v>0</v>
      </c>
      <c r="FR28" s="314">
        <f t="shared" si="195"/>
        <v>0</v>
      </c>
      <c r="FS28" s="314">
        <f t="shared" si="196"/>
        <v>1030</v>
      </c>
      <c r="FT28" s="542">
        <v>630</v>
      </c>
      <c r="FU28" s="543">
        <v>310</v>
      </c>
      <c r="FV28" s="544">
        <v>90</v>
      </c>
      <c r="FW28" s="242">
        <v>30</v>
      </c>
      <c r="FX28" s="242">
        <v>0</v>
      </c>
      <c r="FY28" s="314">
        <f t="shared" si="197"/>
        <v>60</v>
      </c>
      <c r="FZ28" s="314">
        <f t="shared" si="198"/>
        <v>800</v>
      </c>
      <c r="GA28" s="542">
        <v>120</v>
      </c>
      <c r="GB28" s="543">
        <v>600</v>
      </c>
      <c r="GC28" s="544">
        <v>80</v>
      </c>
      <c r="GD28" s="242">
        <v>30</v>
      </c>
      <c r="GE28" s="242">
        <v>0</v>
      </c>
      <c r="GF28" s="314">
        <f t="shared" si="199"/>
        <v>50</v>
      </c>
    </row>
    <row r="29" spans="1:188" hidden="1" x14ac:dyDescent="0.25">
      <c r="A29" s="622" t="s">
        <v>174</v>
      </c>
      <c r="B29" s="622" t="s">
        <v>119</v>
      </c>
      <c r="C29" s="622" t="s">
        <v>120</v>
      </c>
      <c r="D29" s="1">
        <v>0.2</v>
      </c>
      <c r="E29" s="206">
        <v>3000</v>
      </c>
      <c r="F29" s="207">
        <v>6.4000000000000001E-2</v>
      </c>
      <c r="G29" s="208">
        <f>IF(AND(F29&gt;=$F$3-'Selectie Benchmark Gemeenten'!$D$7*'gemeenten info'!$F$7,F29&lt;=$F$3+'Selectie Benchmark Gemeenten'!$D$7*'gemeenten info'!$F$7),1,0)</f>
        <v>0</v>
      </c>
      <c r="H29" s="206">
        <v>6931</v>
      </c>
      <c r="I29" s="206">
        <v>91</v>
      </c>
      <c r="J29" s="209">
        <f t="shared" si="147"/>
        <v>1.031390134529148E-2</v>
      </c>
      <c r="K29" s="208">
        <f>IF(AND(J29&gt;=$J$3-'Selectie Benchmark Gemeenten'!$D$8*'gemeenten info'!$J$7,J29&lt;=$J$3+'Selectie Benchmark Gemeenten'!$D$8*'gemeenten info'!$J$7),1,0)</f>
        <v>0</v>
      </c>
      <c r="L29" s="23">
        <v>0</v>
      </c>
      <c r="M29" s="210">
        <v>9.6930533117932146E-3</v>
      </c>
      <c r="N29" s="208">
        <f>IF(AND(M29&gt;=$M$3-'Selectie Benchmark Gemeenten'!$D$9*'gemeenten info'!$M$7,M29&lt;=$M$3+'Selectie Benchmark Gemeenten'!$D$9*'gemeenten info'!$M$7),1,0)</f>
        <v>0</v>
      </c>
      <c r="O29" s="29">
        <f t="shared" si="148"/>
        <v>0</v>
      </c>
      <c r="P29" s="29">
        <f t="shared" si="149"/>
        <v>0</v>
      </c>
      <c r="Q29" s="29">
        <f t="shared" si="150"/>
        <v>0</v>
      </c>
      <c r="S29" s="78">
        <v>8.4309999999999992</v>
      </c>
      <c r="T29" s="78">
        <v>29.31</v>
      </c>
      <c r="U29" s="211">
        <v>0.45200000000000001</v>
      </c>
      <c r="V29" s="211">
        <v>5.6000000000000001E-2</v>
      </c>
      <c r="X29" s="212">
        <v>417</v>
      </c>
      <c r="Y29" s="212">
        <v>6</v>
      </c>
      <c r="Z29" s="341">
        <f t="shared" si="151"/>
        <v>1.4388489208633094E-2</v>
      </c>
      <c r="AA29" s="212">
        <v>123</v>
      </c>
      <c r="AB29" s="212">
        <v>0</v>
      </c>
      <c r="AC29" s="212">
        <v>0</v>
      </c>
      <c r="AD29" s="212">
        <v>16</v>
      </c>
      <c r="AE29" s="212">
        <v>0</v>
      </c>
      <c r="AF29" s="372" t="str">
        <f t="shared" si="152"/>
        <v/>
      </c>
      <c r="AG29" s="212">
        <v>0</v>
      </c>
      <c r="AH29" s="372">
        <f t="shared" si="153"/>
        <v>0</v>
      </c>
      <c r="AI29" s="212">
        <f t="shared" si="154"/>
        <v>107</v>
      </c>
      <c r="AJ29" s="212">
        <f t="shared" si="155"/>
        <v>0</v>
      </c>
      <c r="AK29" s="372">
        <f t="shared" si="156"/>
        <v>0</v>
      </c>
      <c r="AL29" s="341">
        <f t="shared" si="157"/>
        <v>0</v>
      </c>
      <c r="AM29" s="341">
        <f t="shared" si="158"/>
        <v>0</v>
      </c>
      <c r="AN29" s="341">
        <f t="shared" si="159"/>
        <v>0</v>
      </c>
      <c r="AO29" s="341">
        <f t="shared" si="160"/>
        <v>0</v>
      </c>
      <c r="AP29" s="214">
        <v>294</v>
      </c>
      <c r="AQ29" s="214">
        <v>7</v>
      </c>
      <c r="AR29" s="341">
        <f t="shared" si="161"/>
        <v>1.6786570743405275E-2</v>
      </c>
      <c r="AT29" s="1">
        <v>8</v>
      </c>
      <c r="AU29" s="1">
        <v>0</v>
      </c>
      <c r="AV29" s="1">
        <v>0</v>
      </c>
      <c r="AW29" s="1">
        <v>8</v>
      </c>
      <c r="AX29" s="1">
        <v>7</v>
      </c>
      <c r="AY29" s="1">
        <v>0</v>
      </c>
      <c r="AZ29" s="1">
        <v>0</v>
      </c>
      <c r="BA29" s="1">
        <v>7</v>
      </c>
      <c r="BB29" s="1">
        <v>5</v>
      </c>
      <c r="BC29" s="1">
        <v>0</v>
      </c>
      <c r="BD29" s="1">
        <v>0</v>
      </c>
      <c r="BE29" s="1">
        <v>5</v>
      </c>
      <c r="BF29" s="1">
        <v>5</v>
      </c>
      <c r="BG29" s="1">
        <v>0</v>
      </c>
      <c r="BH29" s="1">
        <v>0</v>
      </c>
      <c r="BI29" s="1">
        <v>5</v>
      </c>
      <c r="BJ29" s="1">
        <v>7</v>
      </c>
      <c r="BK29" s="1">
        <v>0</v>
      </c>
      <c r="BL29" s="1">
        <v>0</v>
      </c>
      <c r="BM29" s="1">
        <v>7</v>
      </c>
      <c r="BN29" s="125">
        <v>0</v>
      </c>
      <c r="BO29" s="124">
        <v>0</v>
      </c>
      <c r="BP29" s="126">
        <v>1</v>
      </c>
      <c r="BQ29" s="125">
        <v>0</v>
      </c>
      <c r="BR29" s="124">
        <v>0</v>
      </c>
      <c r="BS29" s="126">
        <v>1</v>
      </c>
      <c r="BT29" s="125">
        <v>0</v>
      </c>
      <c r="BU29" s="124">
        <v>0</v>
      </c>
      <c r="BV29" s="126">
        <v>1</v>
      </c>
      <c r="BW29" s="125">
        <v>0</v>
      </c>
      <c r="BX29" s="124">
        <v>0</v>
      </c>
      <c r="BY29" s="126">
        <v>1</v>
      </c>
      <c r="BZ29" s="125">
        <f t="shared" si="162"/>
        <v>0</v>
      </c>
      <c r="CA29" s="124">
        <f t="shared" si="163"/>
        <v>0</v>
      </c>
      <c r="CB29" s="126">
        <f t="shared" si="164"/>
        <v>1</v>
      </c>
      <c r="CD29" s="215">
        <f t="shared" si="165"/>
        <v>760</v>
      </c>
      <c r="CE29" s="216">
        <f t="shared" si="166"/>
        <v>0.55263157894736847</v>
      </c>
      <c r="CF29" s="216">
        <f t="shared" si="167"/>
        <v>0.38157894736842107</v>
      </c>
      <c r="CG29" s="216">
        <f t="shared" si="168"/>
        <v>6.5789473684210523E-2</v>
      </c>
      <c r="CH29" s="216">
        <f t="shared" si="169"/>
        <v>2.6315789473684209E-2</v>
      </c>
      <c r="CI29" s="216">
        <f t="shared" si="170"/>
        <v>0</v>
      </c>
      <c r="CJ29" s="216">
        <f t="shared" si="171"/>
        <v>3.9473684210526314E-2</v>
      </c>
      <c r="CK29" s="217">
        <f t="shared" si="172"/>
        <v>420</v>
      </c>
      <c r="CL29" s="218">
        <f t="shared" si="173"/>
        <v>290</v>
      </c>
      <c r="CM29" s="219">
        <f t="shared" si="174"/>
        <v>50</v>
      </c>
      <c r="CN29" s="219">
        <f t="shared" si="175"/>
        <v>20</v>
      </c>
      <c r="CO29" s="219">
        <f t="shared" si="176"/>
        <v>0</v>
      </c>
      <c r="CP29" s="219">
        <f t="shared" si="177"/>
        <v>30</v>
      </c>
      <c r="CR29" s="243">
        <v>304.12</v>
      </c>
      <c r="CS29" s="243">
        <v>510</v>
      </c>
      <c r="CT29" s="247">
        <f t="shared" si="178"/>
        <v>0.59631372549019612</v>
      </c>
      <c r="CV29" s="247">
        <f t="shared" si="141"/>
        <v>2.4129059241098507E-2</v>
      </c>
      <c r="CW29" s="211">
        <f t="shared" si="142"/>
        <v>0.2248201438848921</v>
      </c>
      <c r="CY29" s="300">
        <v>1.7283950617283949E-2</v>
      </c>
      <c r="CZ29" s="300">
        <v>1.2406947890818859E-2</v>
      </c>
      <c r="DA29" s="300">
        <v>1.1820330969267139E-2</v>
      </c>
      <c r="DB29" s="300">
        <v>1.7412935323383085E-2</v>
      </c>
      <c r="DC29" s="300">
        <v>2.0151133501259445E-2</v>
      </c>
      <c r="DE29" s="332">
        <v>46</v>
      </c>
      <c r="DF29" s="332">
        <v>8</v>
      </c>
      <c r="DG29" s="332">
        <v>31</v>
      </c>
      <c r="DH29" s="332">
        <v>3</v>
      </c>
      <c r="DL29" s="212">
        <v>405</v>
      </c>
      <c r="DM29" s="212">
        <v>7</v>
      </c>
      <c r="DN29" s="213">
        <v>1.7283950617283949E-2</v>
      </c>
      <c r="DO29" s="212">
        <v>129</v>
      </c>
      <c r="DP29" s="212">
        <v>6</v>
      </c>
      <c r="DQ29" s="213">
        <v>1.4814814814814815E-2</v>
      </c>
      <c r="DR29" s="214">
        <v>276</v>
      </c>
      <c r="DS29" s="214">
        <v>1</v>
      </c>
      <c r="DT29" s="213">
        <v>2.4691358024691358E-3</v>
      </c>
      <c r="DV29" s="215">
        <f t="shared" si="179"/>
        <v>760</v>
      </c>
      <c r="DW29" s="216">
        <v>0.5714285714285714</v>
      </c>
      <c r="DX29" s="216">
        <v>0.42857142857142855</v>
      </c>
      <c r="DY29" s="216">
        <v>0</v>
      </c>
      <c r="DZ29" s="216">
        <v>0</v>
      </c>
      <c r="EA29" s="216">
        <v>0</v>
      </c>
      <c r="EB29" s="216">
        <v>0</v>
      </c>
      <c r="EC29" s="217">
        <f t="shared" si="180"/>
        <v>420</v>
      </c>
      <c r="ED29" s="218">
        <v>300</v>
      </c>
      <c r="EE29" s="219">
        <f t="shared" si="181"/>
        <v>40</v>
      </c>
      <c r="EF29" s="219">
        <f t="shared" si="182"/>
        <v>10</v>
      </c>
      <c r="EG29" s="219">
        <f t="shared" si="183"/>
        <v>0</v>
      </c>
      <c r="EH29" s="219">
        <f t="shared" si="184"/>
        <v>30</v>
      </c>
      <c r="EI29" s="216">
        <v>0.125</v>
      </c>
      <c r="EJ29" s="511">
        <v>1.9099999999999999E-2</v>
      </c>
      <c r="EK29" s="3">
        <v>0.40299999999999997</v>
      </c>
      <c r="EL29" s="3">
        <v>0.40600000000000003</v>
      </c>
      <c r="EM29" s="496">
        <f t="shared" si="185"/>
        <v>0.19099999999999995</v>
      </c>
      <c r="EN29" s="528">
        <v>6.0598400000000004E-2</v>
      </c>
      <c r="EO29" s="545">
        <f t="shared" si="186"/>
        <v>750</v>
      </c>
      <c r="EP29" s="314">
        <f t="shared" si="187"/>
        <v>190</v>
      </c>
      <c r="EQ29" s="542">
        <v>180</v>
      </c>
      <c r="ER29" s="543">
        <v>10</v>
      </c>
      <c r="ES29" s="544">
        <v>0</v>
      </c>
      <c r="ET29" s="242">
        <v>0</v>
      </c>
      <c r="EU29" s="242">
        <v>0</v>
      </c>
      <c r="EV29" s="314">
        <f t="shared" si="188"/>
        <v>0</v>
      </c>
      <c r="EW29" s="314">
        <f t="shared" si="189"/>
        <v>330</v>
      </c>
      <c r="EX29" s="542">
        <v>210</v>
      </c>
      <c r="EY29" s="543">
        <v>100</v>
      </c>
      <c r="EZ29" s="544">
        <v>20</v>
      </c>
      <c r="FA29" s="242">
        <v>0</v>
      </c>
      <c r="FB29" s="242">
        <v>0</v>
      </c>
      <c r="FC29" s="314">
        <f t="shared" si="190"/>
        <v>20</v>
      </c>
      <c r="FD29" s="314">
        <f t="shared" si="191"/>
        <v>230</v>
      </c>
      <c r="FE29" s="542">
        <v>30</v>
      </c>
      <c r="FF29" s="543">
        <v>180</v>
      </c>
      <c r="FG29" s="544">
        <v>20</v>
      </c>
      <c r="FH29" s="242">
        <v>10</v>
      </c>
      <c r="FI29" s="242">
        <f>VLOOKUP($A29,'[3]Tabel 3'!$E$3350:$K$3691,7,FALSE)</f>
        <v>0</v>
      </c>
      <c r="FJ29" s="314">
        <f t="shared" si="192"/>
        <v>10</v>
      </c>
      <c r="FK29" s="545">
        <f t="shared" si="193"/>
        <v>760</v>
      </c>
      <c r="FL29" s="314">
        <f t="shared" si="194"/>
        <v>190</v>
      </c>
      <c r="FM29" s="542">
        <v>180</v>
      </c>
      <c r="FN29" s="543">
        <v>0</v>
      </c>
      <c r="FO29" s="544">
        <v>10</v>
      </c>
      <c r="FP29" s="242">
        <v>0</v>
      </c>
      <c r="FQ29" s="242">
        <v>0</v>
      </c>
      <c r="FR29" s="314">
        <f t="shared" si="195"/>
        <v>10</v>
      </c>
      <c r="FS29" s="314">
        <f t="shared" si="196"/>
        <v>340</v>
      </c>
      <c r="FT29" s="542">
        <v>220</v>
      </c>
      <c r="FU29" s="543">
        <v>100</v>
      </c>
      <c r="FV29" s="544">
        <v>20</v>
      </c>
      <c r="FW29" s="242">
        <v>10</v>
      </c>
      <c r="FX29" s="242">
        <v>0</v>
      </c>
      <c r="FY29" s="314">
        <f t="shared" si="197"/>
        <v>10</v>
      </c>
      <c r="FZ29" s="314">
        <f t="shared" si="198"/>
        <v>230</v>
      </c>
      <c r="GA29" s="542">
        <v>20</v>
      </c>
      <c r="GB29" s="543">
        <v>190</v>
      </c>
      <c r="GC29" s="544">
        <v>20</v>
      </c>
      <c r="GD29" s="242">
        <v>10</v>
      </c>
      <c r="GE29" s="242">
        <v>0</v>
      </c>
      <c r="GF29" s="314">
        <f t="shared" si="199"/>
        <v>10</v>
      </c>
    </row>
    <row r="30" spans="1:188" hidden="1" x14ac:dyDescent="0.25">
      <c r="A30" s="622" t="s">
        <v>175</v>
      </c>
      <c r="B30" s="622" t="s">
        <v>53</v>
      </c>
      <c r="C30" s="622" t="s">
        <v>87</v>
      </c>
      <c r="D30" s="1">
        <v>0.8</v>
      </c>
      <c r="E30" s="206">
        <v>10900</v>
      </c>
      <c r="F30" s="207">
        <v>7.2999999999999995E-2</v>
      </c>
      <c r="G30" s="208">
        <f>IF(AND(F30&gt;=$F$3-'Selectie Benchmark Gemeenten'!$D$7*'gemeenten info'!$F$7,F30&lt;=$F$3+'Selectie Benchmark Gemeenten'!$D$7*'gemeenten info'!$F$7),1,0)</f>
        <v>0</v>
      </c>
      <c r="H30" s="206">
        <v>24876</v>
      </c>
      <c r="I30" s="206">
        <v>764</v>
      </c>
      <c r="J30" s="209">
        <f t="shared" si="147"/>
        <v>0.11091180866965621</v>
      </c>
      <c r="K30" s="208">
        <f>IF(AND(J30&gt;=$J$3-'Selectie Benchmark Gemeenten'!$D$8*'gemeenten info'!$J$7,J30&lt;=$J$3+'Selectie Benchmark Gemeenten'!$D$8*'gemeenten info'!$J$7),1,0)</f>
        <v>1</v>
      </c>
      <c r="L30" s="23">
        <v>0</v>
      </c>
      <c r="M30" s="210">
        <v>3.9941370465371932E-2</v>
      </c>
      <c r="N30" s="208">
        <f>IF(AND(M30&gt;=$M$3-'Selectie Benchmark Gemeenten'!$D$9*'gemeenten info'!$M$7,M30&lt;=$M$3+'Selectie Benchmark Gemeenten'!$D$9*'gemeenten info'!$M$7),1,0)</f>
        <v>0</v>
      </c>
      <c r="O30" s="29">
        <f t="shared" si="148"/>
        <v>0</v>
      </c>
      <c r="P30" s="29">
        <f t="shared" si="149"/>
        <v>0</v>
      </c>
      <c r="Q30" s="29">
        <f t="shared" si="150"/>
        <v>0</v>
      </c>
      <c r="S30" s="78">
        <v>8.9830000000000005</v>
      </c>
      <c r="T30" s="78">
        <v>20.425999999999998</v>
      </c>
      <c r="U30" s="211">
        <v>0.34699999999999998</v>
      </c>
      <c r="V30" s="211">
        <v>4.7E-2</v>
      </c>
      <c r="X30" s="212">
        <v>1740</v>
      </c>
      <c r="Y30" s="212">
        <v>26</v>
      </c>
      <c r="Z30" s="341">
        <f t="shared" si="151"/>
        <v>1.4942528735632184E-2</v>
      </c>
      <c r="AA30" s="212">
        <v>361</v>
      </c>
      <c r="AB30" s="212">
        <v>17</v>
      </c>
      <c r="AC30" s="212">
        <v>13</v>
      </c>
      <c r="AD30" s="212">
        <v>63</v>
      </c>
      <c r="AE30" s="212">
        <v>0</v>
      </c>
      <c r="AF30" s="372">
        <f t="shared" si="152"/>
        <v>0</v>
      </c>
      <c r="AG30" s="212">
        <v>0</v>
      </c>
      <c r="AH30" s="372">
        <f t="shared" si="153"/>
        <v>0</v>
      </c>
      <c r="AI30" s="212">
        <f t="shared" si="154"/>
        <v>285</v>
      </c>
      <c r="AJ30" s="212">
        <f t="shared" si="155"/>
        <v>17</v>
      </c>
      <c r="AK30" s="372">
        <f t="shared" si="156"/>
        <v>5.9649122807017542E-2</v>
      </c>
      <c r="AL30" s="341">
        <f t="shared" si="157"/>
        <v>0</v>
      </c>
      <c r="AM30" s="341">
        <f t="shared" si="158"/>
        <v>0</v>
      </c>
      <c r="AN30" s="341">
        <f t="shared" si="159"/>
        <v>9.7701149425287355E-3</v>
      </c>
      <c r="AO30" s="341">
        <f t="shared" si="160"/>
        <v>9.7701149425287355E-3</v>
      </c>
      <c r="AP30" s="214">
        <v>1379</v>
      </c>
      <c r="AQ30" s="214">
        <v>9</v>
      </c>
      <c r="AR30" s="341">
        <f t="shared" si="161"/>
        <v>5.1724137931034482E-3</v>
      </c>
      <c r="AT30" s="1">
        <v>40</v>
      </c>
      <c r="AU30" s="1">
        <v>20</v>
      </c>
      <c r="AV30" s="1">
        <v>0</v>
      </c>
      <c r="AW30" s="1">
        <v>20</v>
      </c>
      <c r="AX30" s="1">
        <v>31</v>
      </c>
      <c r="AY30" s="1">
        <v>14</v>
      </c>
      <c r="AZ30" s="1">
        <v>10</v>
      </c>
      <c r="BA30" s="1">
        <v>7</v>
      </c>
      <c r="BB30" s="1">
        <v>19</v>
      </c>
      <c r="BC30" s="1">
        <v>9</v>
      </c>
      <c r="BD30" s="1">
        <v>0</v>
      </c>
      <c r="BE30" s="1">
        <v>10</v>
      </c>
      <c r="BF30" s="1">
        <v>27</v>
      </c>
      <c r="BG30" s="1">
        <v>7</v>
      </c>
      <c r="BH30" s="1">
        <v>8</v>
      </c>
      <c r="BI30" s="1">
        <v>12</v>
      </c>
      <c r="BJ30" s="1">
        <v>35</v>
      </c>
      <c r="BK30" s="1">
        <v>16</v>
      </c>
      <c r="BL30" s="1">
        <v>8</v>
      </c>
      <c r="BM30" s="1">
        <v>11</v>
      </c>
      <c r="BN30" s="125">
        <v>0.5</v>
      </c>
      <c r="BO30" s="124">
        <v>0</v>
      </c>
      <c r="BP30" s="126">
        <v>0.5</v>
      </c>
      <c r="BQ30" s="125">
        <v>0.45161290322580644</v>
      </c>
      <c r="BR30" s="124">
        <v>0.32258064516129031</v>
      </c>
      <c r="BS30" s="126">
        <v>0.22580645161290322</v>
      </c>
      <c r="BT30" s="125">
        <v>0.47368421052631576</v>
      </c>
      <c r="BU30" s="124">
        <v>0</v>
      </c>
      <c r="BV30" s="126">
        <v>0.52631578947368418</v>
      </c>
      <c r="BW30" s="125">
        <v>0.25925925925925924</v>
      </c>
      <c r="BX30" s="124">
        <v>0.29629629629629628</v>
      </c>
      <c r="BY30" s="126">
        <v>0.44444444444444442</v>
      </c>
      <c r="BZ30" s="125">
        <f t="shared" si="162"/>
        <v>0.45714285714285713</v>
      </c>
      <c r="CA30" s="124">
        <f t="shared" si="163"/>
        <v>0.22857142857142856</v>
      </c>
      <c r="CB30" s="126">
        <f t="shared" si="164"/>
        <v>0.31428571428571428</v>
      </c>
      <c r="CD30" s="215">
        <f t="shared" si="165"/>
        <v>2800</v>
      </c>
      <c r="CE30" s="216">
        <f t="shared" si="166"/>
        <v>0.61785714285714288</v>
      </c>
      <c r="CF30" s="216">
        <f t="shared" si="167"/>
        <v>0.29642857142857143</v>
      </c>
      <c r="CG30" s="216">
        <f t="shared" si="168"/>
        <v>8.5714285714285715E-2</v>
      </c>
      <c r="CH30" s="216">
        <f t="shared" si="169"/>
        <v>3.5714285714285712E-2</v>
      </c>
      <c r="CI30" s="216">
        <f t="shared" si="170"/>
        <v>0</v>
      </c>
      <c r="CJ30" s="216">
        <f t="shared" si="171"/>
        <v>0.05</v>
      </c>
      <c r="CK30" s="217">
        <f t="shared" si="172"/>
        <v>1730</v>
      </c>
      <c r="CL30" s="218">
        <f t="shared" si="173"/>
        <v>830</v>
      </c>
      <c r="CM30" s="219">
        <f t="shared" si="174"/>
        <v>240</v>
      </c>
      <c r="CN30" s="219">
        <f t="shared" si="175"/>
        <v>100</v>
      </c>
      <c r="CO30" s="219">
        <f t="shared" si="176"/>
        <v>0</v>
      </c>
      <c r="CP30" s="219">
        <f t="shared" si="177"/>
        <v>140</v>
      </c>
      <c r="CR30" s="243">
        <v>1205.33</v>
      </c>
      <c r="CS30" s="243">
        <v>2353</v>
      </c>
      <c r="CT30" s="247">
        <f t="shared" si="178"/>
        <v>0.51225244368890777</v>
      </c>
      <c r="CV30" s="247">
        <f t="shared" si="141"/>
        <v>2.9170243929000795E-2</v>
      </c>
      <c r="CW30" s="211">
        <f t="shared" si="142"/>
        <v>0.20469217446071486</v>
      </c>
      <c r="CY30" s="300">
        <v>1.9553072625698324E-2</v>
      </c>
      <c r="CZ30" s="300">
        <v>1.5237020316027089E-2</v>
      </c>
      <c r="DA30" s="300">
        <v>1.0596765197992191E-2</v>
      </c>
      <c r="DB30" s="300">
        <v>1.7127071823204418E-2</v>
      </c>
      <c r="DC30" s="300">
        <v>2.1810250817884406E-2</v>
      </c>
      <c r="DE30" s="332">
        <v>97</v>
      </c>
      <c r="DF30" s="332">
        <v>28</v>
      </c>
      <c r="DG30" s="332">
        <v>87</v>
      </c>
      <c r="DH30" s="332">
        <v>30</v>
      </c>
      <c r="DL30" s="212">
        <v>1790</v>
      </c>
      <c r="DM30" s="212">
        <v>35</v>
      </c>
      <c r="DN30" s="213">
        <v>1.9553072625698324E-2</v>
      </c>
      <c r="DO30" s="212">
        <v>385</v>
      </c>
      <c r="DP30" s="212">
        <v>28</v>
      </c>
      <c r="DQ30" s="213">
        <v>1.564245810055866E-2</v>
      </c>
      <c r="DR30" s="214">
        <v>1405</v>
      </c>
      <c r="DS30" s="214">
        <v>7</v>
      </c>
      <c r="DT30" s="213">
        <v>3.910614525139665E-3</v>
      </c>
      <c r="DV30" s="215">
        <f t="shared" si="179"/>
        <v>2730</v>
      </c>
      <c r="DW30" s="216">
        <v>0.66666666666666663</v>
      </c>
      <c r="DX30" s="216">
        <v>0.25925925925925924</v>
      </c>
      <c r="DY30" s="216">
        <v>7.407407407407407E-2</v>
      </c>
      <c r="DZ30" s="216">
        <v>3.7037037037037035E-2</v>
      </c>
      <c r="EA30" s="216">
        <v>0</v>
      </c>
      <c r="EB30" s="216">
        <v>3.7037037037037035E-2</v>
      </c>
      <c r="EC30" s="217">
        <f t="shared" si="180"/>
        <v>1790</v>
      </c>
      <c r="ED30" s="218">
        <v>700</v>
      </c>
      <c r="EE30" s="219">
        <f t="shared" si="181"/>
        <v>240</v>
      </c>
      <c r="EF30" s="219">
        <f t="shared" si="182"/>
        <v>80</v>
      </c>
      <c r="EG30" s="219">
        <f t="shared" si="183"/>
        <v>10</v>
      </c>
      <c r="EH30" s="219">
        <f t="shared" si="184"/>
        <v>150</v>
      </c>
      <c r="EI30" s="216">
        <v>0.1</v>
      </c>
      <c r="EJ30" s="511">
        <v>2.0674999999999999E-2</v>
      </c>
      <c r="EK30" s="3">
        <v>0.24</v>
      </c>
      <c r="EL30" s="3">
        <v>0.376</v>
      </c>
      <c r="EM30" s="496">
        <f t="shared" si="185"/>
        <v>0.38400000000000001</v>
      </c>
      <c r="EN30" s="528">
        <v>6.5913799999999995E-2</v>
      </c>
      <c r="EO30" s="545">
        <f t="shared" si="186"/>
        <v>2780</v>
      </c>
      <c r="EP30" s="314">
        <f t="shared" si="187"/>
        <v>840</v>
      </c>
      <c r="EQ30" s="542">
        <v>810</v>
      </c>
      <c r="ER30" s="543">
        <v>20</v>
      </c>
      <c r="ES30" s="544">
        <v>10</v>
      </c>
      <c r="ET30" s="242">
        <v>0</v>
      </c>
      <c r="EU30" s="242">
        <v>0</v>
      </c>
      <c r="EV30" s="314">
        <f t="shared" si="188"/>
        <v>10</v>
      </c>
      <c r="EW30" s="314">
        <f t="shared" si="189"/>
        <v>1180</v>
      </c>
      <c r="EX30" s="542">
        <v>780</v>
      </c>
      <c r="EY30" s="543">
        <v>290</v>
      </c>
      <c r="EZ30" s="544">
        <v>110</v>
      </c>
      <c r="FA30" s="242">
        <v>40</v>
      </c>
      <c r="FB30" s="242">
        <v>0</v>
      </c>
      <c r="FC30" s="314">
        <f t="shared" si="190"/>
        <v>70</v>
      </c>
      <c r="FD30" s="314">
        <f t="shared" si="191"/>
        <v>760</v>
      </c>
      <c r="FE30" s="542">
        <v>200</v>
      </c>
      <c r="FF30" s="543">
        <v>440</v>
      </c>
      <c r="FG30" s="544">
        <v>120</v>
      </c>
      <c r="FH30" s="242">
        <v>40</v>
      </c>
      <c r="FI30" s="242">
        <f>VLOOKUP($A30,'[3]Tabel 3'!$E$3350:$K$3691,7,FALSE)</f>
        <v>10</v>
      </c>
      <c r="FJ30" s="314">
        <f t="shared" si="192"/>
        <v>70</v>
      </c>
      <c r="FK30" s="545">
        <f t="shared" si="193"/>
        <v>2800</v>
      </c>
      <c r="FL30" s="314">
        <f t="shared" si="194"/>
        <v>800</v>
      </c>
      <c r="FM30" s="542">
        <v>780</v>
      </c>
      <c r="FN30" s="543">
        <v>10</v>
      </c>
      <c r="FO30" s="544">
        <v>10</v>
      </c>
      <c r="FP30" s="242">
        <v>0</v>
      </c>
      <c r="FQ30" s="242">
        <v>0</v>
      </c>
      <c r="FR30" s="314">
        <f t="shared" si="195"/>
        <v>10</v>
      </c>
      <c r="FS30" s="314">
        <f t="shared" si="196"/>
        <v>1230</v>
      </c>
      <c r="FT30" s="542">
        <v>760</v>
      </c>
      <c r="FU30" s="543">
        <v>360</v>
      </c>
      <c r="FV30" s="544">
        <v>110</v>
      </c>
      <c r="FW30" s="242">
        <v>40</v>
      </c>
      <c r="FX30" s="242">
        <v>0</v>
      </c>
      <c r="FY30" s="314">
        <f t="shared" si="197"/>
        <v>70</v>
      </c>
      <c r="FZ30" s="314">
        <f t="shared" si="198"/>
        <v>770</v>
      </c>
      <c r="GA30" s="542">
        <v>190</v>
      </c>
      <c r="GB30" s="543">
        <v>460</v>
      </c>
      <c r="GC30" s="544">
        <v>120</v>
      </c>
      <c r="GD30" s="242">
        <v>60</v>
      </c>
      <c r="GE30" s="242">
        <v>0</v>
      </c>
      <c r="GF30" s="314">
        <f t="shared" si="199"/>
        <v>60</v>
      </c>
    </row>
    <row r="31" spans="1:188" hidden="1" x14ac:dyDescent="0.25">
      <c r="A31" s="622" t="s">
        <v>176</v>
      </c>
      <c r="B31" s="622" t="s">
        <v>110</v>
      </c>
      <c r="C31" s="622" t="s">
        <v>111</v>
      </c>
      <c r="D31" s="1">
        <v>1</v>
      </c>
      <c r="E31" s="206">
        <v>19100</v>
      </c>
      <c r="F31" s="207">
        <v>0.05</v>
      </c>
      <c r="G31" s="208">
        <f>IF(AND(F31&gt;=$F$3-'Selectie Benchmark Gemeenten'!$D$7*'gemeenten info'!$F$7,F31&lt;=$F$3+'Selectie Benchmark Gemeenten'!$D$7*'gemeenten info'!$F$7),1,0)</f>
        <v>0</v>
      </c>
      <c r="H31" s="206">
        <v>48714</v>
      </c>
      <c r="I31" s="206">
        <v>2488</v>
      </c>
      <c r="J31" s="209">
        <f t="shared" si="147"/>
        <v>0.36860986547085201</v>
      </c>
      <c r="K31" s="208">
        <f>IF(AND(J31&gt;=$J$3-'Selectie Benchmark Gemeenten'!$D$8*'gemeenten info'!$J$7,J31&lt;=$J$3+'Selectie Benchmark Gemeenten'!$D$8*'gemeenten info'!$J$7),1,0)</f>
        <v>0</v>
      </c>
      <c r="L31" s="23">
        <v>0</v>
      </c>
      <c r="M31" s="210">
        <v>3.2198246797033044E-2</v>
      </c>
      <c r="N31" s="208">
        <f>IF(AND(M31&gt;=$M$3-'Selectie Benchmark Gemeenten'!$D$9*'gemeenten info'!$M$7,M31&lt;=$M$3+'Selectie Benchmark Gemeenten'!$D$9*'gemeenten info'!$M$7),1,0)</f>
        <v>0</v>
      </c>
      <c r="O31" s="29">
        <f t="shared" si="148"/>
        <v>0</v>
      </c>
      <c r="P31" s="29">
        <f t="shared" si="149"/>
        <v>0</v>
      </c>
      <c r="Q31" s="29">
        <f t="shared" si="150"/>
        <v>0</v>
      </c>
      <c r="S31" s="78">
        <v>8.4019999999999992</v>
      </c>
      <c r="T31" s="78">
        <v>6.6779999999999999</v>
      </c>
      <c r="U31" s="211">
        <v>0.47699999999999998</v>
      </c>
      <c r="V31" s="211">
        <v>4.8000000000000001E-2</v>
      </c>
      <c r="X31" s="212">
        <v>4353</v>
      </c>
      <c r="Y31" s="212">
        <v>62</v>
      </c>
      <c r="Z31" s="341">
        <f t="shared" si="151"/>
        <v>1.4243050769584195E-2</v>
      </c>
      <c r="AA31" s="212">
        <v>1206</v>
      </c>
      <c r="AB31" s="212">
        <v>57</v>
      </c>
      <c r="AC31" s="212">
        <v>29</v>
      </c>
      <c r="AD31" s="212">
        <v>167</v>
      </c>
      <c r="AE31" s="212">
        <v>0</v>
      </c>
      <c r="AF31" s="372">
        <f t="shared" si="152"/>
        <v>0</v>
      </c>
      <c r="AG31" s="212">
        <v>17</v>
      </c>
      <c r="AH31" s="372">
        <f t="shared" si="153"/>
        <v>0.10179640718562874</v>
      </c>
      <c r="AI31" s="212">
        <f t="shared" si="154"/>
        <v>1010</v>
      </c>
      <c r="AJ31" s="212">
        <f t="shared" si="155"/>
        <v>40</v>
      </c>
      <c r="AK31" s="372">
        <f t="shared" si="156"/>
        <v>3.9603960396039604E-2</v>
      </c>
      <c r="AL31" s="341">
        <f t="shared" si="157"/>
        <v>0</v>
      </c>
      <c r="AM31" s="341">
        <f t="shared" si="158"/>
        <v>3.90535263036986E-3</v>
      </c>
      <c r="AN31" s="341">
        <f t="shared" si="159"/>
        <v>9.189065012634964E-3</v>
      </c>
      <c r="AO31" s="341">
        <f t="shared" si="160"/>
        <v>1.3094417643004824E-2</v>
      </c>
      <c r="AP31" s="214">
        <v>3147</v>
      </c>
      <c r="AQ31" s="214">
        <v>5</v>
      </c>
      <c r="AR31" s="341">
        <f t="shared" si="161"/>
        <v>1.1486331265793705E-3</v>
      </c>
      <c r="AT31" s="1">
        <v>74</v>
      </c>
      <c r="AU31" s="1">
        <v>31</v>
      </c>
      <c r="AV31" s="1">
        <v>19</v>
      </c>
      <c r="AW31" s="1">
        <v>24</v>
      </c>
      <c r="AX31" s="1">
        <v>81</v>
      </c>
      <c r="AY31" s="1">
        <v>26</v>
      </c>
      <c r="AZ31" s="1">
        <v>22</v>
      </c>
      <c r="BA31" s="1">
        <v>33</v>
      </c>
      <c r="BB31" s="1">
        <v>66</v>
      </c>
      <c r="BC31" s="1">
        <v>22</v>
      </c>
      <c r="BD31" s="1">
        <v>18</v>
      </c>
      <c r="BE31" s="1">
        <v>26</v>
      </c>
      <c r="BF31" s="1">
        <v>69</v>
      </c>
      <c r="BG31" s="1">
        <v>30</v>
      </c>
      <c r="BH31" s="1">
        <v>8</v>
      </c>
      <c r="BI31" s="1">
        <v>31</v>
      </c>
      <c r="BJ31" s="1">
        <v>94</v>
      </c>
      <c r="BK31" s="1">
        <v>35</v>
      </c>
      <c r="BL31" s="1">
        <v>23</v>
      </c>
      <c r="BM31" s="1">
        <v>36</v>
      </c>
      <c r="BN31" s="125">
        <v>0.41891891891891891</v>
      </c>
      <c r="BO31" s="124">
        <v>0.25675675675675674</v>
      </c>
      <c r="BP31" s="126">
        <v>0.32432432432432434</v>
      </c>
      <c r="BQ31" s="125">
        <v>0.32098765432098764</v>
      </c>
      <c r="BR31" s="124">
        <v>0.27160493827160492</v>
      </c>
      <c r="BS31" s="126">
        <v>0.40740740740740738</v>
      </c>
      <c r="BT31" s="125">
        <v>0.33333333333333331</v>
      </c>
      <c r="BU31" s="124">
        <v>0.27272727272727271</v>
      </c>
      <c r="BV31" s="126">
        <v>0.39393939393939392</v>
      </c>
      <c r="BW31" s="125">
        <v>0.43478260869565216</v>
      </c>
      <c r="BX31" s="124">
        <v>0.11594202898550725</v>
      </c>
      <c r="BY31" s="126">
        <v>0.44927536231884058</v>
      </c>
      <c r="BZ31" s="125">
        <f t="shared" si="162"/>
        <v>0.37234042553191488</v>
      </c>
      <c r="CA31" s="124">
        <f t="shared" si="163"/>
        <v>0.24468085106382978</v>
      </c>
      <c r="CB31" s="126">
        <f t="shared" si="164"/>
        <v>0.38297872340425532</v>
      </c>
      <c r="CD31" s="215">
        <f t="shared" si="165"/>
        <v>7210</v>
      </c>
      <c r="CE31" s="216">
        <f t="shared" si="166"/>
        <v>0.65603328710124831</v>
      </c>
      <c r="CF31" s="216">
        <f t="shared" si="167"/>
        <v>0.27739251040221913</v>
      </c>
      <c r="CG31" s="216">
        <f t="shared" si="168"/>
        <v>6.6574202496532592E-2</v>
      </c>
      <c r="CH31" s="216">
        <f t="shared" si="169"/>
        <v>1.8030513176144243E-2</v>
      </c>
      <c r="CI31" s="216">
        <f t="shared" si="170"/>
        <v>2.7739251040221915E-3</v>
      </c>
      <c r="CJ31" s="216">
        <f t="shared" si="171"/>
        <v>4.5769764216366159E-2</v>
      </c>
      <c r="CK31" s="217">
        <f t="shared" si="172"/>
        <v>4730</v>
      </c>
      <c r="CL31" s="218">
        <f t="shared" si="173"/>
        <v>2000</v>
      </c>
      <c r="CM31" s="219">
        <f t="shared" si="174"/>
        <v>480</v>
      </c>
      <c r="CN31" s="219">
        <f t="shared" si="175"/>
        <v>130</v>
      </c>
      <c r="CO31" s="219">
        <f t="shared" si="176"/>
        <v>20</v>
      </c>
      <c r="CP31" s="219">
        <f t="shared" si="177"/>
        <v>330</v>
      </c>
      <c r="CR31" s="243">
        <v>3464.72</v>
      </c>
      <c r="CS31" s="243">
        <v>5457</v>
      </c>
      <c r="CT31" s="247">
        <f t="shared" si="178"/>
        <v>0.63491295583654017</v>
      </c>
      <c r="CV31" s="247">
        <f t="shared" si="141"/>
        <v>2.243307628022494E-2</v>
      </c>
      <c r="CW31" s="211">
        <f t="shared" si="142"/>
        <v>0.2848610153916839</v>
      </c>
      <c r="CY31" s="300">
        <v>2.0677518697756268E-2</v>
      </c>
      <c r="CZ31" s="300">
        <v>1.512826134619601E-2</v>
      </c>
      <c r="DA31" s="300">
        <v>1.3950538998097653E-2</v>
      </c>
      <c r="DB31" s="300">
        <v>1.6749379652605458E-2</v>
      </c>
      <c r="DC31" s="300">
        <v>1.5204438052188206E-2</v>
      </c>
      <c r="DE31" s="332">
        <v>245</v>
      </c>
      <c r="DF31" s="332">
        <v>52</v>
      </c>
      <c r="DG31" s="332">
        <v>197</v>
      </c>
      <c r="DH31" s="332">
        <v>39</v>
      </c>
      <c r="DL31" s="212">
        <v>4546</v>
      </c>
      <c r="DM31" s="212">
        <v>94</v>
      </c>
      <c r="DN31" s="213">
        <v>2.0677518697756268E-2</v>
      </c>
      <c r="DO31" s="212">
        <v>1304</v>
      </c>
      <c r="DP31" s="212">
        <v>78</v>
      </c>
      <c r="DQ31" s="213">
        <v>1.7157941047074351E-2</v>
      </c>
      <c r="DR31" s="214">
        <v>3242</v>
      </c>
      <c r="DS31" s="214">
        <v>16</v>
      </c>
      <c r="DT31" s="213">
        <v>3.5195776506819184E-3</v>
      </c>
      <c r="DV31" s="215">
        <f t="shared" si="179"/>
        <v>7110</v>
      </c>
      <c r="DW31" s="216">
        <v>0.68571428571428572</v>
      </c>
      <c r="DX31" s="216">
        <v>0.27142857142857141</v>
      </c>
      <c r="DY31" s="216">
        <v>4.2857142857142858E-2</v>
      </c>
      <c r="DZ31" s="216">
        <v>1.4285714285714285E-2</v>
      </c>
      <c r="EA31" s="216">
        <v>0</v>
      </c>
      <c r="EB31" s="216">
        <v>2.8571428571428571E-2</v>
      </c>
      <c r="EC31" s="217">
        <f t="shared" si="180"/>
        <v>4830</v>
      </c>
      <c r="ED31" s="218">
        <v>1900</v>
      </c>
      <c r="EE31" s="219">
        <f t="shared" si="181"/>
        <v>380</v>
      </c>
      <c r="EF31" s="219">
        <f t="shared" si="182"/>
        <v>80</v>
      </c>
      <c r="EG31" s="219">
        <f t="shared" si="183"/>
        <v>10</v>
      </c>
      <c r="EH31" s="219">
        <f t="shared" si="184"/>
        <v>290</v>
      </c>
      <c r="EI31" s="216">
        <v>5.6338028169014086E-2</v>
      </c>
      <c r="EJ31" s="511">
        <v>1.6649999999999998E-2</v>
      </c>
      <c r="EK31" s="3">
        <v>0.24299999999999999</v>
      </c>
      <c r="EL31" s="3">
        <v>0.44</v>
      </c>
      <c r="EM31" s="496">
        <f t="shared" si="185"/>
        <v>0.317</v>
      </c>
      <c r="EN31" s="528">
        <v>5.2330000000000002E-2</v>
      </c>
      <c r="EO31" s="545">
        <f t="shared" si="186"/>
        <v>7110</v>
      </c>
      <c r="EP31" s="314">
        <f t="shared" si="187"/>
        <v>2080</v>
      </c>
      <c r="EQ31" s="542">
        <v>2050</v>
      </c>
      <c r="ER31" s="543">
        <v>20</v>
      </c>
      <c r="ES31" s="544">
        <v>10</v>
      </c>
      <c r="ET31" s="242">
        <v>0</v>
      </c>
      <c r="EU31" s="242">
        <v>0</v>
      </c>
      <c r="EV31" s="314">
        <f t="shared" si="188"/>
        <v>10</v>
      </c>
      <c r="EW31" s="314">
        <f t="shared" si="189"/>
        <v>3320</v>
      </c>
      <c r="EX31" s="542">
        <v>2380</v>
      </c>
      <c r="EY31" s="543">
        <v>750</v>
      </c>
      <c r="EZ31" s="544">
        <v>190</v>
      </c>
      <c r="FA31" s="242">
        <v>40</v>
      </c>
      <c r="FB31" s="242">
        <v>0</v>
      </c>
      <c r="FC31" s="314">
        <f t="shared" si="190"/>
        <v>150</v>
      </c>
      <c r="FD31" s="314">
        <f t="shared" si="191"/>
        <v>1710</v>
      </c>
      <c r="FE31" s="542">
        <v>400</v>
      </c>
      <c r="FF31" s="543">
        <v>1130</v>
      </c>
      <c r="FG31" s="544">
        <v>180</v>
      </c>
      <c r="FH31" s="242">
        <v>40</v>
      </c>
      <c r="FI31" s="242">
        <f>VLOOKUP($A31,'[3]Tabel 3'!$E$3350:$K$3691,7,FALSE)</f>
        <v>10</v>
      </c>
      <c r="FJ31" s="314">
        <f t="shared" si="192"/>
        <v>130</v>
      </c>
      <c r="FK31" s="545">
        <f t="shared" si="193"/>
        <v>7210</v>
      </c>
      <c r="FL31" s="314">
        <f t="shared" si="194"/>
        <v>2030</v>
      </c>
      <c r="FM31" s="542">
        <v>1990</v>
      </c>
      <c r="FN31" s="543">
        <v>20</v>
      </c>
      <c r="FO31" s="544">
        <v>20</v>
      </c>
      <c r="FP31" s="242">
        <v>0</v>
      </c>
      <c r="FQ31" s="242">
        <v>0</v>
      </c>
      <c r="FR31" s="314">
        <f t="shared" si="195"/>
        <v>20</v>
      </c>
      <c r="FS31" s="314">
        <f t="shared" si="196"/>
        <v>3420</v>
      </c>
      <c r="FT31" s="542">
        <v>2330</v>
      </c>
      <c r="FU31" s="543">
        <v>840</v>
      </c>
      <c r="FV31" s="544">
        <v>250</v>
      </c>
      <c r="FW31" s="242">
        <v>60</v>
      </c>
      <c r="FX31" s="242">
        <v>10</v>
      </c>
      <c r="FY31" s="314">
        <f t="shared" si="197"/>
        <v>180</v>
      </c>
      <c r="FZ31" s="314">
        <f t="shared" si="198"/>
        <v>1760</v>
      </c>
      <c r="GA31" s="542">
        <v>410</v>
      </c>
      <c r="GB31" s="543">
        <v>1140</v>
      </c>
      <c r="GC31" s="544">
        <v>210</v>
      </c>
      <c r="GD31" s="242">
        <v>70</v>
      </c>
      <c r="GE31" s="242">
        <v>10</v>
      </c>
      <c r="GF31" s="314">
        <f t="shared" si="199"/>
        <v>130</v>
      </c>
    </row>
    <row r="32" spans="1:188" hidden="1" x14ac:dyDescent="0.25">
      <c r="A32" s="622" t="s">
        <v>177</v>
      </c>
      <c r="B32" s="622" t="s">
        <v>53</v>
      </c>
      <c r="C32" s="622" t="s">
        <v>87</v>
      </c>
      <c r="D32" s="1">
        <v>1.2</v>
      </c>
      <c r="E32" s="206">
        <v>22300</v>
      </c>
      <c r="F32" s="207">
        <v>5.4000000000000006E-2</v>
      </c>
      <c r="G32" s="208">
        <f>IF(AND(F32&gt;=$F$3-'Selectie Benchmark Gemeenten'!$D$7*'gemeenten info'!$F$7,F32&lt;=$F$3+'Selectie Benchmark Gemeenten'!$D$7*'gemeenten info'!$F$7),1,0)</f>
        <v>0</v>
      </c>
      <c r="H32" s="206">
        <v>60584</v>
      </c>
      <c r="I32" s="206">
        <v>345</v>
      </c>
      <c r="J32" s="209">
        <f t="shared" si="147"/>
        <v>4.8281016442451419E-2</v>
      </c>
      <c r="K32" s="208">
        <f>IF(AND(J32&gt;=$J$3-'Selectie Benchmark Gemeenten'!$D$8*'gemeenten info'!$J$7,J32&lt;=$J$3+'Selectie Benchmark Gemeenten'!$D$8*'gemeenten info'!$J$7),1,0)</f>
        <v>0</v>
      </c>
      <c r="L32" s="23">
        <v>0</v>
      </c>
      <c r="M32" s="210">
        <v>8.1714913887871013E-2</v>
      </c>
      <c r="N32" s="208">
        <f>IF(AND(M32&gt;=$M$3-'Selectie Benchmark Gemeenten'!$D$9*'gemeenten info'!$M$7,M32&lt;=$M$3+'Selectie Benchmark Gemeenten'!$D$9*'gemeenten info'!$M$7),1,0)</f>
        <v>1</v>
      </c>
      <c r="O32" s="29">
        <f t="shared" si="148"/>
        <v>0</v>
      </c>
      <c r="P32" s="29">
        <f t="shared" si="149"/>
        <v>0</v>
      </c>
      <c r="Q32" s="29">
        <f t="shared" si="150"/>
        <v>0</v>
      </c>
      <c r="S32" s="78">
        <v>7.8170000000000002</v>
      </c>
      <c r="T32" s="78">
        <v>-13.743</v>
      </c>
      <c r="U32" s="211">
        <v>0.6</v>
      </c>
      <c r="V32" s="211">
        <v>7.4999999999999997E-2</v>
      </c>
      <c r="X32" s="212">
        <v>5538</v>
      </c>
      <c r="Y32" s="212">
        <v>104</v>
      </c>
      <c r="Z32" s="341">
        <f t="shared" si="151"/>
        <v>1.8779342723004695E-2</v>
      </c>
      <c r="AA32" s="212">
        <v>1867</v>
      </c>
      <c r="AB32" s="212">
        <v>83</v>
      </c>
      <c r="AC32" s="212">
        <v>30</v>
      </c>
      <c r="AD32" s="212">
        <v>298</v>
      </c>
      <c r="AE32" s="212">
        <v>6</v>
      </c>
      <c r="AF32" s="372">
        <f t="shared" si="152"/>
        <v>0.2</v>
      </c>
      <c r="AG32" s="212">
        <v>22</v>
      </c>
      <c r="AH32" s="372">
        <f t="shared" si="153"/>
        <v>7.3825503355704702E-2</v>
      </c>
      <c r="AI32" s="212">
        <f t="shared" si="154"/>
        <v>1539</v>
      </c>
      <c r="AJ32" s="212">
        <f t="shared" si="155"/>
        <v>55</v>
      </c>
      <c r="AK32" s="372">
        <f t="shared" si="156"/>
        <v>3.5737491877842753E-2</v>
      </c>
      <c r="AL32" s="341">
        <f t="shared" si="157"/>
        <v>1.0834236186348862E-3</v>
      </c>
      <c r="AM32" s="341">
        <f t="shared" si="158"/>
        <v>3.9725532683279165E-3</v>
      </c>
      <c r="AN32" s="341">
        <f t="shared" si="159"/>
        <v>9.9313831708197908E-3</v>
      </c>
      <c r="AO32" s="341">
        <f t="shared" si="160"/>
        <v>1.4987360057782593E-2</v>
      </c>
      <c r="AP32" s="214">
        <v>3671</v>
      </c>
      <c r="AQ32" s="214">
        <v>21</v>
      </c>
      <c r="AR32" s="341">
        <f t="shared" si="161"/>
        <v>3.791982665222102E-3</v>
      </c>
      <c r="AT32" s="1">
        <v>84</v>
      </c>
      <c r="AU32" s="1">
        <v>38</v>
      </c>
      <c r="AV32" s="1">
        <v>17</v>
      </c>
      <c r="AW32" s="1">
        <v>29</v>
      </c>
      <c r="AX32" s="1">
        <v>93</v>
      </c>
      <c r="AY32" s="1">
        <v>42</v>
      </c>
      <c r="AZ32" s="1">
        <v>23</v>
      </c>
      <c r="BA32" s="1">
        <v>28</v>
      </c>
      <c r="BB32" s="1">
        <v>85</v>
      </c>
      <c r="BC32" s="1">
        <v>36</v>
      </c>
      <c r="BD32" s="1">
        <v>22</v>
      </c>
      <c r="BE32" s="1">
        <v>27</v>
      </c>
      <c r="BF32" s="1">
        <v>86</v>
      </c>
      <c r="BG32" s="1">
        <v>43</v>
      </c>
      <c r="BH32" s="1">
        <v>15</v>
      </c>
      <c r="BI32" s="1">
        <v>28</v>
      </c>
      <c r="BJ32" s="1">
        <v>98</v>
      </c>
      <c r="BK32" s="1">
        <v>51</v>
      </c>
      <c r="BL32" s="1">
        <v>19</v>
      </c>
      <c r="BM32" s="1">
        <v>28</v>
      </c>
      <c r="BN32" s="125">
        <v>0.45238095238095238</v>
      </c>
      <c r="BO32" s="124">
        <v>0.20238095238095238</v>
      </c>
      <c r="BP32" s="126">
        <v>0.34523809523809523</v>
      </c>
      <c r="BQ32" s="125">
        <v>0.45161290322580644</v>
      </c>
      <c r="BR32" s="124">
        <v>0.24731182795698925</v>
      </c>
      <c r="BS32" s="126">
        <v>0.30107526881720431</v>
      </c>
      <c r="BT32" s="125">
        <v>0.42352941176470588</v>
      </c>
      <c r="BU32" s="124">
        <v>0.25882352941176473</v>
      </c>
      <c r="BV32" s="126">
        <v>0.31764705882352939</v>
      </c>
      <c r="BW32" s="125">
        <v>0.5</v>
      </c>
      <c r="BX32" s="124">
        <v>0.1744186046511628</v>
      </c>
      <c r="BY32" s="126">
        <v>0.32558139534883723</v>
      </c>
      <c r="BZ32" s="125">
        <f t="shared" si="162"/>
        <v>0.52040816326530615</v>
      </c>
      <c r="CA32" s="124">
        <f t="shared" si="163"/>
        <v>0.19387755102040816</v>
      </c>
      <c r="CB32" s="126">
        <f t="shared" si="164"/>
        <v>0.2857142857142857</v>
      </c>
      <c r="CD32" s="215">
        <f t="shared" si="165"/>
        <v>9650</v>
      </c>
      <c r="CE32" s="216">
        <f t="shared" si="166"/>
        <v>0.52020725388601041</v>
      </c>
      <c r="CF32" s="216">
        <f t="shared" si="167"/>
        <v>0.43419689119170984</v>
      </c>
      <c r="CG32" s="216">
        <f t="shared" si="168"/>
        <v>4.5595854922279792E-2</v>
      </c>
      <c r="CH32" s="216">
        <f t="shared" si="169"/>
        <v>1.8652849740932641E-2</v>
      </c>
      <c r="CI32" s="216">
        <f t="shared" si="170"/>
        <v>2.0725388601036268E-3</v>
      </c>
      <c r="CJ32" s="216">
        <f t="shared" si="171"/>
        <v>2.4870466321243522E-2</v>
      </c>
      <c r="CK32" s="217">
        <f t="shared" si="172"/>
        <v>5020</v>
      </c>
      <c r="CL32" s="218">
        <f t="shared" si="173"/>
        <v>4190</v>
      </c>
      <c r="CM32" s="219">
        <f t="shared" si="174"/>
        <v>440</v>
      </c>
      <c r="CN32" s="219">
        <f t="shared" si="175"/>
        <v>180</v>
      </c>
      <c r="CO32" s="219">
        <f t="shared" si="176"/>
        <v>20</v>
      </c>
      <c r="CP32" s="219">
        <f t="shared" si="177"/>
        <v>240</v>
      </c>
      <c r="CR32" s="243">
        <v>5344.22</v>
      </c>
      <c r="CS32" s="243">
        <v>8159</v>
      </c>
      <c r="CT32" s="247">
        <f t="shared" si="178"/>
        <v>0.65500919230297838</v>
      </c>
      <c r="CV32" s="247">
        <f t="shared" si="141"/>
        <v>2.8670349887728291E-2</v>
      </c>
      <c r="CW32" s="211">
        <f t="shared" si="142"/>
        <v>0.34776560598156842</v>
      </c>
      <c r="CY32" s="300">
        <v>1.7705510388437217E-2</v>
      </c>
      <c r="CZ32" s="300">
        <v>1.5434314429289303E-2</v>
      </c>
      <c r="DA32" s="300">
        <v>1.5189421015010722E-2</v>
      </c>
      <c r="DB32" s="300">
        <v>1.6595289079229122E-2</v>
      </c>
      <c r="DC32" s="300">
        <v>1.4906832298136646E-2</v>
      </c>
      <c r="DE32" s="332">
        <v>260</v>
      </c>
      <c r="DF32" s="332">
        <v>34</v>
      </c>
      <c r="DG32" s="332">
        <v>267</v>
      </c>
      <c r="DH32" s="332">
        <v>21</v>
      </c>
      <c r="DL32" s="212">
        <v>5535</v>
      </c>
      <c r="DM32" s="212">
        <v>98</v>
      </c>
      <c r="DN32" s="213">
        <v>1.7705510388437217E-2</v>
      </c>
      <c r="DO32" s="212">
        <v>1873</v>
      </c>
      <c r="DP32" s="212">
        <v>78</v>
      </c>
      <c r="DQ32" s="213">
        <v>1.4092140921409214E-2</v>
      </c>
      <c r="DR32" s="214">
        <v>3662</v>
      </c>
      <c r="DS32" s="214">
        <v>20</v>
      </c>
      <c r="DT32" s="213">
        <v>3.6133694670280035E-3</v>
      </c>
      <c r="DV32" s="215">
        <f t="shared" si="179"/>
        <v>9590</v>
      </c>
      <c r="DW32" s="216">
        <v>0.54166666666666663</v>
      </c>
      <c r="DX32" s="216">
        <v>0.41666666666666669</v>
      </c>
      <c r="DY32" s="216">
        <v>4.1666666666666664E-2</v>
      </c>
      <c r="DZ32" s="216">
        <v>2.0833333333333332E-2</v>
      </c>
      <c r="EA32" s="216">
        <v>0</v>
      </c>
      <c r="EB32" s="216">
        <v>2.0833333333333332E-2</v>
      </c>
      <c r="EC32" s="217">
        <f t="shared" si="180"/>
        <v>5170</v>
      </c>
      <c r="ED32" s="218">
        <v>4000</v>
      </c>
      <c r="EE32" s="219">
        <f t="shared" si="181"/>
        <v>420</v>
      </c>
      <c r="EF32" s="219">
        <f t="shared" si="182"/>
        <v>90</v>
      </c>
      <c r="EG32" s="219">
        <f t="shared" si="183"/>
        <v>10</v>
      </c>
      <c r="EH32" s="219">
        <f t="shared" si="184"/>
        <v>320</v>
      </c>
      <c r="EI32" s="216">
        <v>4.1666666666666664E-2</v>
      </c>
      <c r="EJ32" s="511">
        <v>1.7350000000000001E-2</v>
      </c>
      <c r="EK32" s="3">
        <v>0.29699999999999999</v>
      </c>
      <c r="EL32" s="3">
        <v>0.47100000000000003</v>
      </c>
      <c r="EM32" s="496">
        <f t="shared" si="185"/>
        <v>0.23200000000000004</v>
      </c>
      <c r="EN32" s="528">
        <v>5.4692400000000002E-2</v>
      </c>
      <c r="EO32" s="545">
        <f t="shared" si="186"/>
        <v>9610</v>
      </c>
      <c r="EP32" s="314">
        <f t="shared" si="187"/>
        <v>2500</v>
      </c>
      <c r="EQ32" s="542">
        <v>2450</v>
      </c>
      <c r="ER32" s="543">
        <v>40</v>
      </c>
      <c r="ES32" s="544">
        <v>10</v>
      </c>
      <c r="ET32" s="242">
        <v>0</v>
      </c>
      <c r="EU32" s="242">
        <v>0</v>
      </c>
      <c r="EV32" s="314">
        <f t="shared" si="188"/>
        <v>10</v>
      </c>
      <c r="EW32" s="314">
        <f t="shared" si="189"/>
        <v>4150</v>
      </c>
      <c r="EX32" s="542">
        <v>2330</v>
      </c>
      <c r="EY32" s="543">
        <v>1630</v>
      </c>
      <c r="EZ32" s="544">
        <v>190</v>
      </c>
      <c r="FA32" s="242">
        <v>40</v>
      </c>
      <c r="FB32" s="242">
        <v>0</v>
      </c>
      <c r="FC32" s="314">
        <f t="shared" si="190"/>
        <v>150</v>
      </c>
      <c r="FD32" s="314">
        <f t="shared" si="191"/>
        <v>2960</v>
      </c>
      <c r="FE32" s="542">
        <v>390</v>
      </c>
      <c r="FF32" s="543">
        <v>2350</v>
      </c>
      <c r="FG32" s="544">
        <v>220</v>
      </c>
      <c r="FH32" s="242">
        <v>50</v>
      </c>
      <c r="FI32" s="242">
        <f>VLOOKUP($A32,'[3]Tabel 3'!$E$3350:$K$3691,7,FALSE)</f>
        <v>10</v>
      </c>
      <c r="FJ32" s="314">
        <f t="shared" si="192"/>
        <v>160</v>
      </c>
      <c r="FK32" s="545">
        <f t="shared" si="193"/>
        <v>9650</v>
      </c>
      <c r="FL32" s="314">
        <f t="shared" si="194"/>
        <v>2510</v>
      </c>
      <c r="FM32" s="542">
        <v>2440</v>
      </c>
      <c r="FN32" s="543">
        <v>50</v>
      </c>
      <c r="FO32" s="544">
        <v>20</v>
      </c>
      <c r="FP32" s="242">
        <v>0</v>
      </c>
      <c r="FQ32" s="242">
        <v>0</v>
      </c>
      <c r="FR32" s="314">
        <f t="shared" si="195"/>
        <v>20</v>
      </c>
      <c r="FS32" s="314">
        <f t="shared" si="196"/>
        <v>4150</v>
      </c>
      <c r="FT32" s="542">
        <v>2200</v>
      </c>
      <c r="FU32" s="543">
        <v>1740</v>
      </c>
      <c r="FV32" s="544">
        <v>210</v>
      </c>
      <c r="FW32" s="242">
        <v>90</v>
      </c>
      <c r="FX32" s="242">
        <v>10</v>
      </c>
      <c r="FY32" s="314">
        <f t="shared" si="197"/>
        <v>110</v>
      </c>
      <c r="FZ32" s="314">
        <f t="shared" si="198"/>
        <v>2990</v>
      </c>
      <c r="GA32" s="542">
        <v>380</v>
      </c>
      <c r="GB32" s="543">
        <v>2400</v>
      </c>
      <c r="GC32" s="544">
        <v>210</v>
      </c>
      <c r="GD32" s="242">
        <v>90</v>
      </c>
      <c r="GE32" s="242">
        <v>10</v>
      </c>
      <c r="GF32" s="314">
        <f t="shared" si="199"/>
        <v>110</v>
      </c>
    </row>
    <row r="33" spans="1:188" hidden="1" x14ac:dyDescent="0.25">
      <c r="A33" s="622" t="s">
        <v>178</v>
      </c>
      <c r="B33" s="622" t="s">
        <v>128</v>
      </c>
      <c r="C33" s="622" t="s">
        <v>129</v>
      </c>
      <c r="D33" s="1">
        <v>0.5</v>
      </c>
      <c r="E33" s="206">
        <v>7200</v>
      </c>
      <c r="F33" s="207">
        <v>7.4999999999999997E-2</v>
      </c>
      <c r="G33" s="208">
        <f>IF(AND(F33&gt;=$F$3-'Selectie Benchmark Gemeenten'!$D$7*'gemeenten info'!$F$7,F33&lt;=$F$3+'Selectie Benchmark Gemeenten'!$D$7*'gemeenten info'!$F$7),1,0)</f>
        <v>0</v>
      </c>
      <c r="H33" s="206">
        <v>15817</v>
      </c>
      <c r="I33" s="206">
        <v>751</v>
      </c>
      <c r="J33" s="209">
        <f t="shared" si="147"/>
        <v>0.10896860986547086</v>
      </c>
      <c r="K33" s="208">
        <f>IF(AND(J33&gt;=$J$3-'Selectie Benchmark Gemeenten'!$D$8*'gemeenten info'!$J$7,J33&lt;=$J$3+'Selectie Benchmark Gemeenten'!$D$8*'gemeenten info'!$J$7),1,0)</f>
        <v>0</v>
      </c>
      <c r="L33" s="23">
        <v>0</v>
      </c>
      <c r="M33" s="210">
        <v>2.6181818181818181E-2</v>
      </c>
      <c r="N33" s="208">
        <f>IF(AND(M33&gt;=$M$3-'Selectie Benchmark Gemeenten'!$D$9*'gemeenten info'!$M$7,M33&lt;=$M$3+'Selectie Benchmark Gemeenten'!$D$9*'gemeenten info'!$M$7),1,0)</f>
        <v>0</v>
      </c>
      <c r="O33" s="29">
        <f t="shared" si="148"/>
        <v>0</v>
      </c>
      <c r="P33" s="29">
        <f t="shared" si="149"/>
        <v>0</v>
      </c>
      <c r="Q33" s="29">
        <f t="shared" si="150"/>
        <v>0</v>
      </c>
      <c r="S33" s="78">
        <v>7.3159999999999998</v>
      </c>
      <c r="T33" s="78">
        <v>-29.474</v>
      </c>
      <c r="U33" s="211">
        <v>0.48</v>
      </c>
      <c r="V33" s="211">
        <v>6.3E-2</v>
      </c>
      <c r="X33" s="212">
        <v>869</v>
      </c>
      <c r="Y33" s="212">
        <v>17</v>
      </c>
      <c r="Z33" s="341">
        <f t="shared" si="151"/>
        <v>1.9562715765247412E-2</v>
      </c>
      <c r="AA33" s="212">
        <v>272</v>
      </c>
      <c r="AB33" s="212">
        <v>13</v>
      </c>
      <c r="AC33" s="212">
        <v>6</v>
      </c>
      <c r="AD33" s="212">
        <v>36</v>
      </c>
      <c r="AE33" s="212">
        <v>0</v>
      </c>
      <c r="AF33" s="372">
        <f t="shared" si="152"/>
        <v>0</v>
      </c>
      <c r="AG33" s="212">
        <v>0</v>
      </c>
      <c r="AH33" s="372">
        <f t="shared" si="153"/>
        <v>0</v>
      </c>
      <c r="AI33" s="212">
        <f t="shared" si="154"/>
        <v>230</v>
      </c>
      <c r="AJ33" s="212">
        <f t="shared" si="155"/>
        <v>13</v>
      </c>
      <c r="AK33" s="372">
        <f t="shared" si="156"/>
        <v>5.6521739130434782E-2</v>
      </c>
      <c r="AL33" s="341">
        <f t="shared" si="157"/>
        <v>0</v>
      </c>
      <c r="AM33" s="341">
        <f t="shared" si="158"/>
        <v>0</v>
      </c>
      <c r="AN33" s="341">
        <f t="shared" si="159"/>
        <v>1.4959723820483314E-2</v>
      </c>
      <c r="AO33" s="341">
        <f t="shared" si="160"/>
        <v>1.4959723820483314E-2</v>
      </c>
      <c r="AP33" s="214">
        <v>597</v>
      </c>
      <c r="AQ33" s="214">
        <v>4</v>
      </c>
      <c r="AR33" s="341">
        <f t="shared" si="161"/>
        <v>4.6029919447640967E-3</v>
      </c>
      <c r="AT33" s="1">
        <v>10</v>
      </c>
      <c r="AU33" s="1">
        <v>0</v>
      </c>
      <c r="AV33" s="1">
        <v>0</v>
      </c>
      <c r="AW33" s="1">
        <v>10</v>
      </c>
      <c r="AX33" s="1">
        <v>15</v>
      </c>
      <c r="AY33" s="1">
        <v>0</v>
      </c>
      <c r="AZ33" s="1">
        <v>0</v>
      </c>
      <c r="BA33" s="1">
        <v>15</v>
      </c>
      <c r="BB33" s="1">
        <v>14</v>
      </c>
      <c r="BC33" s="1">
        <v>0</v>
      </c>
      <c r="BD33" s="1">
        <v>0</v>
      </c>
      <c r="BE33" s="1">
        <v>14</v>
      </c>
      <c r="BF33" s="1">
        <v>12</v>
      </c>
      <c r="BG33" s="1">
        <v>0</v>
      </c>
      <c r="BH33" s="1">
        <v>5</v>
      </c>
      <c r="BI33" s="1">
        <v>7</v>
      </c>
      <c r="BJ33" s="1">
        <v>17</v>
      </c>
      <c r="BK33" s="1">
        <v>5</v>
      </c>
      <c r="BL33" s="1">
        <v>0</v>
      </c>
      <c r="BM33" s="1">
        <v>12</v>
      </c>
      <c r="BN33" s="125">
        <v>0</v>
      </c>
      <c r="BO33" s="124">
        <v>0</v>
      </c>
      <c r="BP33" s="126">
        <v>1</v>
      </c>
      <c r="BQ33" s="125">
        <v>0</v>
      </c>
      <c r="BR33" s="124">
        <v>0</v>
      </c>
      <c r="BS33" s="126">
        <v>1</v>
      </c>
      <c r="BT33" s="125">
        <v>0</v>
      </c>
      <c r="BU33" s="124">
        <v>0</v>
      </c>
      <c r="BV33" s="126">
        <v>1</v>
      </c>
      <c r="BW33" s="125">
        <v>0</v>
      </c>
      <c r="BX33" s="124">
        <v>0.41666666666666669</v>
      </c>
      <c r="BY33" s="126">
        <v>0.58333333333333337</v>
      </c>
      <c r="BZ33" s="125">
        <f t="shared" si="162"/>
        <v>0.29411764705882354</v>
      </c>
      <c r="CA33" s="124">
        <f t="shared" si="163"/>
        <v>0</v>
      </c>
      <c r="CB33" s="126">
        <f t="shared" si="164"/>
        <v>0.70588235294117652</v>
      </c>
      <c r="CD33" s="215">
        <f t="shared" si="165"/>
        <v>1840</v>
      </c>
      <c r="CE33" s="216">
        <f t="shared" si="166"/>
        <v>0.57608695652173914</v>
      </c>
      <c r="CF33" s="216">
        <f t="shared" si="167"/>
        <v>0.34782608695652173</v>
      </c>
      <c r="CG33" s="216">
        <f t="shared" si="168"/>
        <v>7.6086956521739135E-2</v>
      </c>
      <c r="CH33" s="216">
        <f t="shared" si="169"/>
        <v>3.2608695652173912E-2</v>
      </c>
      <c r="CI33" s="216">
        <f t="shared" si="170"/>
        <v>0</v>
      </c>
      <c r="CJ33" s="216">
        <f t="shared" si="171"/>
        <v>4.3478260869565216E-2</v>
      </c>
      <c r="CK33" s="217">
        <f t="shared" si="172"/>
        <v>1060</v>
      </c>
      <c r="CL33" s="218">
        <f t="shared" si="173"/>
        <v>640</v>
      </c>
      <c r="CM33" s="219">
        <f t="shared" si="174"/>
        <v>140</v>
      </c>
      <c r="CN33" s="219">
        <f t="shared" si="175"/>
        <v>60</v>
      </c>
      <c r="CO33" s="219">
        <f t="shared" si="176"/>
        <v>0</v>
      </c>
      <c r="CP33" s="219">
        <f t="shared" si="177"/>
        <v>80</v>
      </c>
      <c r="CR33" s="243">
        <v>702.39</v>
      </c>
      <c r="CS33" s="243">
        <v>1147</v>
      </c>
      <c r="CT33" s="247">
        <f t="shared" si="178"/>
        <v>0.61237140366172627</v>
      </c>
      <c r="CV33" s="247">
        <f t="shared" si="141"/>
        <v>3.1945834910432638E-2</v>
      </c>
      <c r="CW33" s="211">
        <f t="shared" si="142"/>
        <v>0.26083621020329883</v>
      </c>
      <c r="CY33" s="300">
        <v>1.843817787418655E-2</v>
      </c>
      <c r="CZ33" s="300">
        <v>1.2486992715920915E-2</v>
      </c>
      <c r="DA33" s="300">
        <v>1.4028056112224449E-2</v>
      </c>
      <c r="DB33" s="300">
        <v>1.4258555133079848E-2</v>
      </c>
      <c r="DC33" s="300">
        <v>8.8573959255978749E-3</v>
      </c>
      <c r="DE33" s="332" t="s">
        <v>640</v>
      </c>
      <c r="DF33" s="332" t="s">
        <v>640</v>
      </c>
      <c r="DG33" s="332" t="s">
        <v>640</v>
      </c>
      <c r="DH33" s="332" t="s">
        <v>640</v>
      </c>
      <c r="DL33" s="212">
        <v>922</v>
      </c>
      <c r="DM33" s="212">
        <v>17</v>
      </c>
      <c r="DN33" s="213">
        <v>1.843817787418655E-2</v>
      </c>
      <c r="DO33" s="212">
        <v>287</v>
      </c>
      <c r="DP33" s="212">
        <v>14</v>
      </c>
      <c r="DQ33" s="213">
        <v>1.5184381778741865E-2</v>
      </c>
      <c r="DR33" s="214">
        <v>635</v>
      </c>
      <c r="DS33" s="214">
        <v>3</v>
      </c>
      <c r="DT33" s="213">
        <v>3.2537960954446853E-3</v>
      </c>
      <c r="DV33" s="215">
        <f t="shared" si="179"/>
        <v>1840</v>
      </c>
      <c r="DW33" s="216">
        <v>0.57894736842105265</v>
      </c>
      <c r="DX33" s="216">
        <v>0.31578947368421051</v>
      </c>
      <c r="DY33" s="216">
        <v>0.10526315789473684</v>
      </c>
      <c r="DZ33" s="216">
        <v>5.2631578947368418E-2</v>
      </c>
      <c r="EA33" s="216">
        <v>0</v>
      </c>
      <c r="EB33" s="216">
        <v>5.2631578947368418E-2</v>
      </c>
      <c r="EC33" s="217">
        <f t="shared" si="180"/>
        <v>1110</v>
      </c>
      <c r="ED33" s="218">
        <v>600</v>
      </c>
      <c r="EE33" s="219">
        <f t="shared" si="181"/>
        <v>130</v>
      </c>
      <c r="EF33" s="219">
        <f t="shared" si="182"/>
        <v>30</v>
      </c>
      <c r="EG33" s="219">
        <f t="shared" si="183"/>
        <v>0</v>
      </c>
      <c r="EH33" s="219">
        <f t="shared" si="184"/>
        <v>100</v>
      </c>
      <c r="EI33" s="216">
        <v>5.2631578947368418E-2</v>
      </c>
      <c r="EJ33" s="511">
        <v>2.1025000000000002E-2</v>
      </c>
      <c r="EK33" s="3">
        <v>0.26400000000000001</v>
      </c>
      <c r="EL33" s="3">
        <v>0.43</v>
      </c>
      <c r="EM33" s="496">
        <f t="shared" si="185"/>
        <v>0.30599999999999999</v>
      </c>
      <c r="EN33" s="528">
        <v>6.7095000000000002E-2</v>
      </c>
      <c r="EO33" s="545">
        <f t="shared" si="186"/>
        <v>1870</v>
      </c>
      <c r="EP33" s="314">
        <f t="shared" si="187"/>
        <v>450</v>
      </c>
      <c r="EQ33" s="542">
        <v>430</v>
      </c>
      <c r="ER33" s="543">
        <v>20</v>
      </c>
      <c r="ES33" s="544">
        <v>0</v>
      </c>
      <c r="ET33" s="242">
        <v>0</v>
      </c>
      <c r="EU33" s="242">
        <v>0</v>
      </c>
      <c r="EV33" s="314">
        <f t="shared" si="188"/>
        <v>0</v>
      </c>
      <c r="EW33" s="314">
        <f t="shared" si="189"/>
        <v>810</v>
      </c>
      <c r="EX33" s="542">
        <v>560</v>
      </c>
      <c r="EY33" s="543">
        <v>190</v>
      </c>
      <c r="EZ33" s="544">
        <v>60</v>
      </c>
      <c r="FA33" s="242">
        <v>10</v>
      </c>
      <c r="FB33" s="242">
        <v>0</v>
      </c>
      <c r="FC33" s="314">
        <f t="shared" si="190"/>
        <v>50</v>
      </c>
      <c r="FD33" s="314">
        <f t="shared" si="191"/>
        <v>610</v>
      </c>
      <c r="FE33" s="542">
        <v>120</v>
      </c>
      <c r="FF33" s="543">
        <v>420</v>
      </c>
      <c r="FG33" s="544">
        <v>70</v>
      </c>
      <c r="FH33" s="242">
        <v>20</v>
      </c>
      <c r="FI33" s="242">
        <f>VLOOKUP($A33,'[3]Tabel 3'!$E$3350:$K$3691,7,FALSE)</f>
        <v>0</v>
      </c>
      <c r="FJ33" s="314">
        <f t="shared" si="192"/>
        <v>50</v>
      </c>
      <c r="FK33" s="545">
        <f t="shared" si="193"/>
        <v>1840</v>
      </c>
      <c r="FL33" s="314">
        <f t="shared" si="194"/>
        <v>440</v>
      </c>
      <c r="FM33" s="542">
        <v>420</v>
      </c>
      <c r="FN33" s="543">
        <v>10</v>
      </c>
      <c r="FO33" s="544">
        <v>10</v>
      </c>
      <c r="FP33" s="242">
        <v>0</v>
      </c>
      <c r="FQ33" s="242">
        <v>0</v>
      </c>
      <c r="FR33" s="314">
        <f t="shared" si="195"/>
        <v>10</v>
      </c>
      <c r="FS33" s="314">
        <f t="shared" si="196"/>
        <v>780</v>
      </c>
      <c r="FT33" s="542">
        <v>510</v>
      </c>
      <c r="FU33" s="543">
        <v>210</v>
      </c>
      <c r="FV33" s="544">
        <v>60</v>
      </c>
      <c r="FW33" s="242">
        <v>30</v>
      </c>
      <c r="FX33" s="242">
        <v>0</v>
      </c>
      <c r="FY33" s="314">
        <f t="shared" si="197"/>
        <v>30</v>
      </c>
      <c r="FZ33" s="314">
        <f t="shared" si="198"/>
        <v>620</v>
      </c>
      <c r="GA33" s="542">
        <v>130</v>
      </c>
      <c r="GB33" s="543">
        <v>420</v>
      </c>
      <c r="GC33" s="544">
        <v>70</v>
      </c>
      <c r="GD33" s="242">
        <v>30</v>
      </c>
      <c r="GE33" s="242">
        <v>0</v>
      </c>
      <c r="GF33" s="314">
        <f t="shared" si="199"/>
        <v>40</v>
      </c>
    </row>
    <row r="34" spans="1:188" hidden="1" x14ac:dyDescent="0.25">
      <c r="A34" s="622" t="s">
        <v>179</v>
      </c>
      <c r="B34" s="622" t="s">
        <v>128</v>
      </c>
      <c r="C34" s="622" t="s">
        <v>129</v>
      </c>
      <c r="D34" s="1">
        <v>1.1000000000000001</v>
      </c>
      <c r="E34" s="206">
        <v>16000</v>
      </c>
      <c r="F34" s="207">
        <v>7.0000000000000007E-2</v>
      </c>
      <c r="G34" s="208">
        <f>IF(AND(F34&gt;=$F$3-'Selectie Benchmark Gemeenten'!$D$7*'gemeenten info'!$F$7,F34&lt;=$F$3+'Selectie Benchmark Gemeenten'!$D$7*'gemeenten info'!$F$7),1,0)</f>
        <v>0</v>
      </c>
      <c r="H34" s="206">
        <v>35922</v>
      </c>
      <c r="I34" s="206">
        <v>459</v>
      </c>
      <c r="J34" s="209">
        <f t="shared" si="147"/>
        <v>6.532137518684604E-2</v>
      </c>
      <c r="K34" s="208">
        <f>IF(AND(J34&gt;=$J$3-'Selectie Benchmark Gemeenten'!$D$8*'gemeenten info'!$J$7,J34&lt;=$J$3+'Selectie Benchmark Gemeenten'!$D$8*'gemeenten info'!$J$7),1,0)</f>
        <v>0</v>
      </c>
      <c r="L34" s="23">
        <v>0</v>
      </c>
      <c r="M34" s="210">
        <v>5.8181818181818182E-2</v>
      </c>
      <c r="N34" s="208">
        <f>IF(AND(M34&gt;=$M$3-'Selectie Benchmark Gemeenten'!$D$9*'gemeenten info'!$M$7,M34&lt;=$M$3+'Selectie Benchmark Gemeenten'!$D$9*'gemeenten info'!$M$7),1,0)</f>
        <v>0</v>
      </c>
      <c r="O34" s="29">
        <f t="shared" si="148"/>
        <v>0</v>
      </c>
      <c r="P34" s="29">
        <f t="shared" si="149"/>
        <v>0</v>
      </c>
      <c r="Q34" s="29">
        <f t="shared" si="150"/>
        <v>0</v>
      </c>
      <c r="S34" s="78">
        <v>7.6980000000000004</v>
      </c>
      <c r="T34" s="78">
        <v>-13.898</v>
      </c>
      <c r="U34" s="211">
        <v>0.47099999999999997</v>
      </c>
      <c r="V34" s="211">
        <v>5.5E-2</v>
      </c>
      <c r="X34" s="212">
        <v>2148</v>
      </c>
      <c r="Y34" s="212">
        <v>36</v>
      </c>
      <c r="Z34" s="341">
        <f t="shared" si="151"/>
        <v>1.6759776536312849E-2</v>
      </c>
      <c r="AA34" s="212">
        <v>643</v>
      </c>
      <c r="AB34" s="212">
        <v>27</v>
      </c>
      <c r="AC34" s="212">
        <v>16</v>
      </c>
      <c r="AD34" s="212">
        <v>93</v>
      </c>
      <c r="AE34" s="212">
        <v>0</v>
      </c>
      <c r="AF34" s="372">
        <f t="shared" si="152"/>
        <v>0</v>
      </c>
      <c r="AG34" s="212">
        <v>11</v>
      </c>
      <c r="AH34" s="372">
        <f t="shared" si="153"/>
        <v>0.11827956989247312</v>
      </c>
      <c r="AI34" s="212">
        <f t="shared" si="154"/>
        <v>534</v>
      </c>
      <c r="AJ34" s="212">
        <f t="shared" si="155"/>
        <v>16</v>
      </c>
      <c r="AK34" s="372">
        <f t="shared" si="156"/>
        <v>2.9962546816479401E-2</v>
      </c>
      <c r="AL34" s="341">
        <f t="shared" si="157"/>
        <v>0</v>
      </c>
      <c r="AM34" s="341">
        <f t="shared" si="158"/>
        <v>5.121042830540037E-3</v>
      </c>
      <c r="AN34" s="341">
        <f t="shared" si="159"/>
        <v>7.4487895716945996E-3</v>
      </c>
      <c r="AO34" s="341">
        <f t="shared" si="160"/>
        <v>1.2569832402234637E-2</v>
      </c>
      <c r="AP34" s="214">
        <v>1505</v>
      </c>
      <c r="AQ34" s="214">
        <v>9</v>
      </c>
      <c r="AR34" s="341">
        <f t="shared" si="161"/>
        <v>4.1899441340782122E-3</v>
      </c>
      <c r="AT34" s="1">
        <v>34</v>
      </c>
      <c r="AU34" s="1">
        <v>8</v>
      </c>
      <c r="AV34" s="1">
        <v>10</v>
      </c>
      <c r="AW34" s="1">
        <v>16</v>
      </c>
      <c r="AX34" s="1">
        <v>38</v>
      </c>
      <c r="AY34" s="1">
        <v>11</v>
      </c>
      <c r="AZ34" s="1">
        <v>10</v>
      </c>
      <c r="BA34" s="1">
        <v>17</v>
      </c>
      <c r="BB34" s="1">
        <v>26</v>
      </c>
      <c r="BC34" s="1">
        <v>6</v>
      </c>
      <c r="BD34" s="1">
        <v>8</v>
      </c>
      <c r="BE34" s="1">
        <v>12</v>
      </c>
      <c r="BF34" s="1">
        <v>36</v>
      </c>
      <c r="BG34" s="1">
        <v>21</v>
      </c>
      <c r="BH34" s="1">
        <v>0</v>
      </c>
      <c r="BI34" s="1">
        <v>15</v>
      </c>
      <c r="BJ34" s="1">
        <v>44</v>
      </c>
      <c r="BK34" s="1">
        <v>11</v>
      </c>
      <c r="BL34" s="1">
        <v>12</v>
      </c>
      <c r="BM34" s="1">
        <v>21</v>
      </c>
      <c r="BN34" s="125">
        <v>0.23529411764705882</v>
      </c>
      <c r="BO34" s="124">
        <v>0.29411764705882354</v>
      </c>
      <c r="BP34" s="126">
        <v>0.47058823529411764</v>
      </c>
      <c r="BQ34" s="125">
        <v>0.28947368421052633</v>
      </c>
      <c r="BR34" s="124">
        <v>0.26315789473684209</v>
      </c>
      <c r="BS34" s="126">
        <v>0.44736842105263158</v>
      </c>
      <c r="BT34" s="125">
        <v>0.23076923076923078</v>
      </c>
      <c r="BU34" s="124">
        <v>0.30769230769230771</v>
      </c>
      <c r="BV34" s="126">
        <v>0.46153846153846156</v>
      </c>
      <c r="BW34" s="125">
        <v>0.58333333333333337</v>
      </c>
      <c r="BX34" s="124">
        <v>0</v>
      </c>
      <c r="BY34" s="126">
        <v>0.41666666666666669</v>
      </c>
      <c r="BZ34" s="125">
        <f t="shared" si="162"/>
        <v>0.25</v>
      </c>
      <c r="CA34" s="124">
        <f t="shared" si="163"/>
        <v>0.27272727272727271</v>
      </c>
      <c r="CB34" s="126">
        <f t="shared" si="164"/>
        <v>0.47727272727272729</v>
      </c>
      <c r="CD34" s="215">
        <f t="shared" si="165"/>
        <v>4030</v>
      </c>
      <c r="CE34" s="216">
        <f t="shared" si="166"/>
        <v>0.59801488833746896</v>
      </c>
      <c r="CF34" s="216">
        <f t="shared" si="167"/>
        <v>0.32754342431761785</v>
      </c>
      <c r="CG34" s="216">
        <f t="shared" si="168"/>
        <v>7.4441687344913146E-2</v>
      </c>
      <c r="CH34" s="216">
        <f t="shared" si="169"/>
        <v>2.729528535980149E-2</v>
      </c>
      <c r="CI34" s="216">
        <f t="shared" si="170"/>
        <v>2.4813895781637717E-3</v>
      </c>
      <c r="CJ34" s="216">
        <f t="shared" si="171"/>
        <v>4.4665012406947889E-2</v>
      </c>
      <c r="CK34" s="217">
        <f t="shared" si="172"/>
        <v>2410</v>
      </c>
      <c r="CL34" s="218">
        <f t="shared" si="173"/>
        <v>1320</v>
      </c>
      <c r="CM34" s="219">
        <f t="shared" si="174"/>
        <v>300</v>
      </c>
      <c r="CN34" s="219">
        <f t="shared" si="175"/>
        <v>110</v>
      </c>
      <c r="CO34" s="219">
        <f t="shared" si="176"/>
        <v>10</v>
      </c>
      <c r="CP34" s="219">
        <f t="shared" si="177"/>
        <v>180</v>
      </c>
      <c r="CR34" s="243">
        <v>1725.38</v>
      </c>
      <c r="CS34" s="243">
        <v>2808</v>
      </c>
      <c r="CT34" s="247">
        <f t="shared" si="178"/>
        <v>0.614451566951567</v>
      </c>
      <c r="CV34" s="247">
        <f t="shared" si="141"/>
        <v>2.727599283286376E-2</v>
      </c>
      <c r="CW34" s="211">
        <f t="shared" si="142"/>
        <v>0.23942537909018352</v>
      </c>
      <c r="CY34" s="300">
        <v>2.0109689213893969E-2</v>
      </c>
      <c r="CZ34" s="300">
        <v>1.595037660611431E-2</v>
      </c>
      <c r="DA34" s="300">
        <v>1.1192423590185106E-2</v>
      </c>
      <c r="DB34" s="300">
        <v>1.581356637536413E-2</v>
      </c>
      <c r="DC34" s="300">
        <v>1.3986013986013986E-2</v>
      </c>
      <c r="DE34" s="332" t="s">
        <v>640</v>
      </c>
      <c r="DF34" s="332" t="s">
        <v>640</v>
      </c>
      <c r="DG34" s="332" t="s">
        <v>640</v>
      </c>
      <c r="DH34" s="332" t="s">
        <v>640</v>
      </c>
      <c r="DL34" s="212">
        <v>2188</v>
      </c>
      <c r="DM34" s="212">
        <v>44</v>
      </c>
      <c r="DN34" s="213">
        <v>2.0109689213893969E-2</v>
      </c>
      <c r="DO34" s="212">
        <v>655</v>
      </c>
      <c r="DP34" s="212">
        <v>35</v>
      </c>
      <c r="DQ34" s="213">
        <v>1.5996343692870202E-2</v>
      </c>
      <c r="DR34" s="214">
        <v>1533</v>
      </c>
      <c r="DS34" s="214">
        <v>9</v>
      </c>
      <c r="DT34" s="213">
        <v>4.1133455210237658E-3</v>
      </c>
      <c r="DV34" s="215">
        <f t="shared" si="179"/>
        <v>4050</v>
      </c>
      <c r="DW34" s="216">
        <v>0.6097560975609756</v>
      </c>
      <c r="DX34" s="216">
        <v>0.31707317073170732</v>
      </c>
      <c r="DY34" s="216">
        <v>7.3170731707317069E-2</v>
      </c>
      <c r="DZ34" s="216">
        <v>2.4390243902439025E-2</v>
      </c>
      <c r="EA34" s="216">
        <v>0</v>
      </c>
      <c r="EB34" s="216">
        <v>4.878048780487805E-2</v>
      </c>
      <c r="EC34" s="217">
        <f t="shared" si="180"/>
        <v>2470</v>
      </c>
      <c r="ED34" s="218">
        <v>1300</v>
      </c>
      <c r="EE34" s="219">
        <f t="shared" si="181"/>
        <v>280</v>
      </c>
      <c r="EF34" s="219">
        <f t="shared" si="182"/>
        <v>60</v>
      </c>
      <c r="EG34" s="219">
        <f t="shared" si="183"/>
        <v>0</v>
      </c>
      <c r="EH34" s="219">
        <f t="shared" si="184"/>
        <v>220</v>
      </c>
      <c r="EI34" s="216">
        <v>7.1428571428571425E-2</v>
      </c>
      <c r="EJ34" s="511">
        <v>2.0150000000000001E-2</v>
      </c>
      <c r="EK34" s="3">
        <v>0.25700000000000001</v>
      </c>
      <c r="EL34" s="3">
        <v>0.43099999999999999</v>
      </c>
      <c r="EM34" s="496">
        <f t="shared" si="185"/>
        <v>0.312</v>
      </c>
      <c r="EN34" s="528">
        <v>6.4142000000000005E-2</v>
      </c>
      <c r="EO34" s="545">
        <f t="shared" si="186"/>
        <v>4060</v>
      </c>
      <c r="EP34" s="314">
        <f t="shared" si="187"/>
        <v>1020</v>
      </c>
      <c r="EQ34" s="542">
        <v>1000</v>
      </c>
      <c r="ER34" s="543">
        <v>10</v>
      </c>
      <c r="ES34" s="544">
        <v>10</v>
      </c>
      <c r="ET34" s="242">
        <v>0</v>
      </c>
      <c r="EU34" s="242">
        <v>0</v>
      </c>
      <c r="EV34" s="314">
        <f t="shared" si="188"/>
        <v>10</v>
      </c>
      <c r="EW34" s="314">
        <f t="shared" si="189"/>
        <v>1790</v>
      </c>
      <c r="EX34" s="542">
        <v>1190</v>
      </c>
      <c r="EY34" s="543">
        <v>480</v>
      </c>
      <c r="EZ34" s="544">
        <v>120</v>
      </c>
      <c r="FA34" s="242">
        <v>30</v>
      </c>
      <c r="FB34" s="242">
        <v>0</v>
      </c>
      <c r="FC34" s="314">
        <f t="shared" si="190"/>
        <v>90</v>
      </c>
      <c r="FD34" s="314">
        <f t="shared" si="191"/>
        <v>1250</v>
      </c>
      <c r="FE34" s="542">
        <v>280</v>
      </c>
      <c r="FF34" s="543">
        <v>820</v>
      </c>
      <c r="FG34" s="544">
        <v>150</v>
      </c>
      <c r="FH34" s="242">
        <v>30</v>
      </c>
      <c r="FI34" s="242">
        <f>VLOOKUP($A34,'[3]Tabel 3'!$E$3350:$K$3691,7,FALSE)</f>
        <v>0</v>
      </c>
      <c r="FJ34" s="314">
        <f t="shared" si="192"/>
        <v>120</v>
      </c>
      <c r="FK34" s="545">
        <f t="shared" si="193"/>
        <v>4030</v>
      </c>
      <c r="FL34" s="314">
        <f t="shared" si="194"/>
        <v>1050</v>
      </c>
      <c r="FM34" s="542">
        <v>1020</v>
      </c>
      <c r="FN34" s="543">
        <v>20</v>
      </c>
      <c r="FO34" s="544">
        <v>10</v>
      </c>
      <c r="FP34" s="242">
        <v>0</v>
      </c>
      <c r="FQ34" s="242">
        <v>0</v>
      </c>
      <c r="FR34" s="314">
        <f t="shared" si="195"/>
        <v>10</v>
      </c>
      <c r="FS34" s="314">
        <f t="shared" si="196"/>
        <v>1730</v>
      </c>
      <c r="FT34" s="542">
        <v>1110</v>
      </c>
      <c r="FU34" s="543">
        <v>480</v>
      </c>
      <c r="FV34" s="544">
        <v>140</v>
      </c>
      <c r="FW34" s="242">
        <v>40</v>
      </c>
      <c r="FX34" s="242">
        <v>0</v>
      </c>
      <c r="FY34" s="314">
        <f t="shared" si="197"/>
        <v>100</v>
      </c>
      <c r="FZ34" s="314">
        <f t="shared" si="198"/>
        <v>1250</v>
      </c>
      <c r="GA34" s="542">
        <v>280</v>
      </c>
      <c r="GB34" s="543">
        <v>820</v>
      </c>
      <c r="GC34" s="544">
        <v>150</v>
      </c>
      <c r="GD34" s="242">
        <v>70</v>
      </c>
      <c r="GE34" s="242">
        <v>10</v>
      </c>
      <c r="GF34" s="314">
        <f t="shared" si="199"/>
        <v>70</v>
      </c>
    </row>
    <row r="35" spans="1:188" hidden="1" x14ac:dyDescent="0.25">
      <c r="A35" s="622" t="s">
        <v>180</v>
      </c>
      <c r="B35" s="622" t="s">
        <v>126</v>
      </c>
      <c r="C35" s="622" t="s">
        <v>127</v>
      </c>
      <c r="D35" s="1">
        <v>0.5</v>
      </c>
      <c r="E35" s="206">
        <v>5900</v>
      </c>
      <c r="F35" s="207">
        <v>8.1000000000000003E-2</v>
      </c>
      <c r="G35" s="208">
        <f>IF(AND(F35&gt;=$F$3-'Selectie Benchmark Gemeenten'!$D$7*'gemeenten info'!$F$7,F35&lt;=$F$3+'Selectie Benchmark Gemeenten'!$D$7*'gemeenten info'!$F$7),1,0)</f>
        <v>0</v>
      </c>
      <c r="H35" s="206">
        <v>13408</v>
      </c>
      <c r="I35" s="206">
        <v>481</v>
      </c>
      <c r="J35" s="209">
        <f t="shared" si="147"/>
        <v>6.8609865470852016E-2</v>
      </c>
      <c r="K35" s="208">
        <f>IF(AND(J35&gt;=$J$3-'Selectie Benchmark Gemeenten'!$D$8*'gemeenten info'!$J$7,J35&lt;=$J$3+'Selectie Benchmark Gemeenten'!$D$8*'gemeenten info'!$J$7),1,0)</f>
        <v>0</v>
      </c>
      <c r="L35" s="23">
        <v>0</v>
      </c>
      <c r="M35" s="210">
        <v>2.5911286780852E-2</v>
      </c>
      <c r="N35" s="208">
        <f>IF(AND(M35&gt;=$M$3-'Selectie Benchmark Gemeenten'!$D$9*'gemeenten info'!$M$7,M35&lt;=$M$3+'Selectie Benchmark Gemeenten'!$D$9*'gemeenten info'!$M$7),1,0)</f>
        <v>0</v>
      </c>
      <c r="O35" s="29">
        <f t="shared" si="148"/>
        <v>0</v>
      </c>
      <c r="P35" s="29">
        <f t="shared" si="149"/>
        <v>0</v>
      </c>
      <c r="Q35" s="29">
        <f t="shared" si="150"/>
        <v>0</v>
      </c>
      <c r="S35" s="78">
        <v>6.9829999999999997</v>
      </c>
      <c r="T35" s="78">
        <v>-7.5629999999999997</v>
      </c>
      <c r="U35" s="211">
        <v>0.54700000000000004</v>
      </c>
      <c r="V35" s="211">
        <v>9.9000000000000005E-2</v>
      </c>
      <c r="X35" s="212">
        <v>918</v>
      </c>
      <c r="Y35" s="212">
        <v>24</v>
      </c>
      <c r="Z35" s="341">
        <f t="shared" si="151"/>
        <v>2.6143790849673203E-2</v>
      </c>
      <c r="AA35" s="212">
        <v>322</v>
      </c>
      <c r="AB35" s="212">
        <v>22</v>
      </c>
      <c r="AC35" s="212">
        <v>5</v>
      </c>
      <c r="AD35" s="212">
        <v>42</v>
      </c>
      <c r="AE35" s="212">
        <v>0</v>
      </c>
      <c r="AF35" s="372">
        <f t="shared" si="152"/>
        <v>0</v>
      </c>
      <c r="AG35" s="212">
        <v>0</v>
      </c>
      <c r="AH35" s="372">
        <f t="shared" si="153"/>
        <v>0</v>
      </c>
      <c r="AI35" s="212">
        <f t="shared" si="154"/>
        <v>275</v>
      </c>
      <c r="AJ35" s="212">
        <f t="shared" si="155"/>
        <v>22</v>
      </c>
      <c r="AK35" s="372">
        <f t="shared" si="156"/>
        <v>0.08</v>
      </c>
      <c r="AL35" s="341">
        <f t="shared" si="157"/>
        <v>0</v>
      </c>
      <c r="AM35" s="341">
        <f t="shared" si="158"/>
        <v>0</v>
      </c>
      <c r="AN35" s="341">
        <f t="shared" si="159"/>
        <v>2.3965141612200435E-2</v>
      </c>
      <c r="AO35" s="341">
        <f t="shared" si="160"/>
        <v>2.3965141612200435E-2</v>
      </c>
      <c r="AP35" s="214">
        <v>596</v>
      </c>
      <c r="AQ35" s="214">
        <v>2</v>
      </c>
      <c r="AR35" s="341">
        <f t="shared" si="161"/>
        <v>2.1786492374727671E-3</v>
      </c>
      <c r="AT35" s="1">
        <v>15</v>
      </c>
      <c r="AU35" s="1">
        <v>8</v>
      </c>
      <c r="AV35" s="1">
        <v>0</v>
      </c>
      <c r="AW35" s="1">
        <v>7</v>
      </c>
      <c r="AX35" s="1">
        <v>22</v>
      </c>
      <c r="AY35" s="1">
        <v>10</v>
      </c>
      <c r="AZ35" s="1">
        <v>0</v>
      </c>
      <c r="BA35" s="1">
        <v>12</v>
      </c>
      <c r="BB35" s="1">
        <v>14</v>
      </c>
      <c r="BC35" s="1">
        <v>8</v>
      </c>
      <c r="BD35" s="1">
        <v>0</v>
      </c>
      <c r="BE35" s="1">
        <v>6</v>
      </c>
      <c r="BF35" s="1">
        <v>17</v>
      </c>
      <c r="BG35" s="1">
        <v>7</v>
      </c>
      <c r="BH35" s="1">
        <v>0</v>
      </c>
      <c r="BI35" s="1">
        <v>10</v>
      </c>
      <c r="BJ35" s="1">
        <v>17</v>
      </c>
      <c r="BK35" s="1">
        <v>10</v>
      </c>
      <c r="BL35" s="1">
        <v>0</v>
      </c>
      <c r="BM35" s="1">
        <v>7</v>
      </c>
      <c r="BN35" s="125">
        <v>0.53333333333333333</v>
      </c>
      <c r="BO35" s="124">
        <v>0</v>
      </c>
      <c r="BP35" s="126">
        <v>0.46666666666666667</v>
      </c>
      <c r="BQ35" s="125">
        <v>0.45454545454545453</v>
      </c>
      <c r="BR35" s="124">
        <v>0</v>
      </c>
      <c r="BS35" s="126">
        <v>0.54545454545454541</v>
      </c>
      <c r="BT35" s="125">
        <v>0.5714285714285714</v>
      </c>
      <c r="BU35" s="124">
        <v>0</v>
      </c>
      <c r="BV35" s="126">
        <v>0.42857142857142855</v>
      </c>
      <c r="BW35" s="125">
        <v>0.41176470588235292</v>
      </c>
      <c r="BX35" s="124">
        <v>0</v>
      </c>
      <c r="BY35" s="126">
        <v>0.58823529411764708</v>
      </c>
      <c r="BZ35" s="125">
        <f t="shared" si="162"/>
        <v>0.58823529411764708</v>
      </c>
      <c r="CA35" s="124">
        <f t="shared" si="163"/>
        <v>0</v>
      </c>
      <c r="CB35" s="126">
        <f t="shared" si="164"/>
        <v>0.41176470588235292</v>
      </c>
      <c r="CD35" s="215">
        <f t="shared" si="165"/>
        <v>1730</v>
      </c>
      <c r="CE35" s="216">
        <f t="shared" si="166"/>
        <v>0.56647398843930641</v>
      </c>
      <c r="CF35" s="216">
        <f t="shared" si="167"/>
        <v>0.36416184971098264</v>
      </c>
      <c r="CG35" s="216">
        <f t="shared" si="168"/>
        <v>6.9364161849710976E-2</v>
      </c>
      <c r="CH35" s="216">
        <f t="shared" si="169"/>
        <v>3.4682080924855488E-2</v>
      </c>
      <c r="CI35" s="216">
        <f t="shared" si="170"/>
        <v>0</v>
      </c>
      <c r="CJ35" s="216">
        <f t="shared" si="171"/>
        <v>3.4682080924855488E-2</v>
      </c>
      <c r="CK35" s="217">
        <f t="shared" si="172"/>
        <v>980</v>
      </c>
      <c r="CL35" s="218">
        <f t="shared" si="173"/>
        <v>630</v>
      </c>
      <c r="CM35" s="219">
        <f t="shared" si="174"/>
        <v>120</v>
      </c>
      <c r="CN35" s="219">
        <f t="shared" si="175"/>
        <v>60</v>
      </c>
      <c r="CO35" s="219">
        <f t="shared" si="176"/>
        <v>0</v>
      </c>
      <c r="CP35" s="219">
        <f t="shared" si="177"/>
        <v>60</v>
      </c>
      <c r="CR35" s="243">
        <v>945</v>
      </c>
      <c r="CS35" s="243">
        <v>1076</v>
      </c>
      <c r="CT35" s="247">
        <f t="shared" si="178"/>
        <v>0.87825278810408924</v>
      </c>
      <c r="CV35" s="247">
        <f t="shared" si="141"/>
        <v>2.9767956565342188E-2</v>
      </c>
      <c r="CW35" s="211">
        <f t="shared" si="142"/>
        <v>0.32276284999596544</v>
      </c>
      <c r="CY35" s="300">
        <v>1.7932489451476793E-2</v>
      </c>
      <c r="CZ35" s="300">
        <v>1.7137096774193547E-2</v>
      </c>
      <c r="DA35" s="300">
        <v>1.3658536585365854E-2</v>
      </c>
      <c r="DB35" s="300">
        <v>2.0599250936329586E-2</v>
      </c>
      <c r="DC35" s="300">
        <v>1.4058106841611996E-2</v>
      </c>
      <c r="DE35" s="332">
        <v>45</v>
      </c>
      <c r="DF35" s="332">
        <v>0</v>
      </c>
      <c r="DG35" s="332">
        <v>27</v>
      </c>
      <c r="DH35" s="332">
        <v>1</v>
      </c>
      <c r="DL35" s="212">
        <v>948</v>
      </c>
      <c r="DM35" s="212">
        <v>17</v>
      </c>
      <c r="DN35" s="213">
        <v>1.7932489451476793E-2</v>
      </c>
      <c r="DO35" s="212">
        <v>328</v>
      </c>
      <c r="DP35" s="212">
        <v>16</v>
      </c>
      <c r="DQ35" s="213">
        <v>1.6877637130801686E-2</v>
      </c>
      <c r="DR35" s="214">
        <v>620</v>
      </c>
      <c r="DS35" s="214">
        <v>1</v>
      </c>
      <c r="DT35" s="213">
        <v>1.0548523206751054E-3</v>
      </c>
      <c r="DV35" s="215">
        <f t="shared" si="179"/>
        <v>1720</v>
      </c>
      <c r="DW35" s="216">
        <v>0.58823529411764708</v>
      </c>
      <c r="DX35" s="216">
        <v>0.35294117647058826</v>
      </c>
      <c r="DY35" s="216">
        <v>5.8823529411764705E-2</v>
      </c>
      <c r="DZ35" s="216">
        <v>5.8823529411764705E-2</v>
      </c>
      <c r="EA35" s="216">
        <v>0</v>
      </c>
      <c r="EB35" s="216">
        <v>0</v>
      </c>
      <c r="EC35" s="217">
        <f t="shared" si="180"/>
        <v>1010</v>
      </c>
      <c r="ED35" s="218">
        <v>600</v>
      </c>
      <c r="EE35" s="219">
        <f t="shared" si="181"/>
        <v>110</v>
      </c>
      <c r="EF35" s="219">
        <f t="shared" si="182"/>
        <v>40</v>
      </c>
      <c r="EG35" s="219">
        <f t="shared" si="183"/>
        <v>0</v>
      </c>
      <c r="EH35" s="219">
        <f t="shared" si="184"/>
        <v>70</v>
      </c>
      <c r="EI35" s="216">
        <v>5.5555555555555552E-2</v>
      </c>
      <c r="EJ35" s="511">
        <v>2.2075000000000001E-2</v>
      </c>
      <c r="EK35" s="3">
        <v>0.33299999999999996</v>
      </c>
      <c r="EL35" s="3">
        <v>0.45</v>
      </c>
      <c r="EM35" s="496">
        <f t="shared" si="185"/>
        <v>0.21700000000000003</v>
      </c>
      <c r="EN35" s="528">
        <v>7.0638599999999996E-2</v>
      </c>
      <c r="EO35" s="545">
        <f t="shared" si="186"/>
        <v>1710</v>
      </c>
      <c r="EP35" s="314">
        <f t="shared" si="187"/>
        <v>440</v>
      </c>
      <c r="EQ35" s="542">
        <v>430</v>
      </c>
      <c r="ER35" s="543">
        <v>10</v>
      </c>
      <c r="ES35" s="544">
        <v>0</v>
      </c>
      <c r="ET35" s="242">
        <v>0</v>
      </c>
      <c r="EU35" s="242">
        <v>0</v>
      </c>
      <c r="EV35" s="314">
        <f t="shared" si="188"/>
        <v>0</v>
      </c>
      <c r="EW35" s="314">
        <f t="shared" si="189"/>
        <v>760</v>
      </c>
      <c r="EX35" s="542">
        <v>480</v>
      </c>
      <c r="EY35" s="543">
        <v>240</v>
      </c>
      <c r="EZ35" s="544">
        <v>40</v>
      </c>
      <c r="FA35" s="242">
        <v>20</v>
      </c>
      <c r="FB35" s="242">
        <v>0</v>
      </c>
      <c r="FC35" s="314">
        <f t="shared" si="190"/>
        <v>20</v>
      </c>
      <c r="FD35" s="314">
        <f t="shared" si="191"/>
        <v>510</v>
      </c>
      <c r="FE35" s="542">
        <v>100</v>
      </c>
      <c r="FF35" s="543">
        <v>340</v>
      </c>
      <c r="FG35" s="544">
        <v>70</v>
      </c>
      <c r="FH35" s="242">
        <v>20</v>
      </c>
      <c r="FI35" s="242">
        <f>VLOOKUP($A35,'[3]Tabel 3'!$E$3350:$K$3691,7,FALSE)</f>
        <v>0</v>
      </c>
      <c r="FJ35" s="314">
        <f t="shared" si="192"/>
        <v>50</v>
      </c>
      <c r="FK35" s="545">
        <f t="shared" si="193"/>
        <v>1730</v>
      </c>
      <c r="FL35" s="314">
        <f t="shared" si="194"/>
        <v>450</v>
      </c>
      <c r="FM35" s="542">
        <v>440</v>
      </c>
      <c r="FN35" s="543">
        <v>10</v>
      </c>
      <c r="FO35" s="544">
        <v>0</v>
      </c>
      <c r="FP35" s="242">
        <v>0</v>
      </c>
      <c r="FQ35" s="242">
        <v>0</v>
      </c>
      <c r="FR35" s="314">
        <f t="shared" si="195"/>
        <v>0</v>
      </c>
      <c r="FS35" s="314">
        <f t="shared" si="196"/>
        <v>760</v>
      </c>
      <c r="FT35" s="542">
        <v>450</v>
      </c>
      <c r="FU35" s="543">
        <v>260</v>
      </c>
      <c r="FV35" s="544">
        <v>50</v>
      </c>
      <c r="FW35" s="242">
        <v>20</v>
      </c>
      <c r="FX35" s="242">
        <v>0</v>
      </c>
      <c r="FY35" s="314">
        <f t="shared" si="197"/>
        <v>30</v>
      </c>
      <c r="FZ35" s="314">
        <f t="shared" si="198"/>
        <v>520</v>
      </c>
      <c r="GA35" s="542">
        <v>90</v>
      </c>
      <c r="GB35" s="543">
        <v>360</v>
      </c>
      <c r="GC35" s="544">
        <v>70</v>
      </c>
      <c r="GD35" s="242">
        <v>40</v>
      </c>
      <c r="GE35" s="242">
        <v>0</v>
      </c>
      <c r="GF35" s="314">
        <f t="shared" si="199"/>
        <v>30</v>
      </c>
    </row>
    <row r="36" spans="1:188" hidden="1" x14ac:dyDescent="0.25">
      <c r="A36" s="622" t="s">
        <v>181</v>
      </c>
      <c r="B36" s="622" t="s">
        <v>130</v>
      </c>
      <c r="C36" s="622" t="s">
        <v>131</v>
      </c>
      <c r="D36" s="1">
        <v>1.5</v>
      </c>
      <c r="E36" s="206">
        <v>15500</v>
      </c>
      <c r="F36" s="207">
        <v>9.6000000000000002E-2</v>
      </c>
      <c r="G36" s="208">
        <f>IF(AND(F36&gt;=$F$3-'Selectie Benchmark Gemeenten'!$D$7*'gemeenten info'!$F$7,F36&lt;=$F$3+'Selectie Benchmark Gemeenten'!$D$7*'gemeenten info'!$F$7),1,0)</f>
        <v>1</v>
      </c>
      <c r="H36" s="206">
        <v>34951</v>
      </c>
      <c r="I36" s="206">
        <v>405</v>
      </c>
      <c r="J36" s="209">
        <f t="shared" si="147"/>
        <v>5.7249626307922269E-2</v>
      </c>
      <c r="K36" s="208">
        <f>IF(AND(J36&gt;=$J$3-'Selectie Benchmark Gemeenten'!$D$8*'gemeenten info'!$J$7,J36&lt;=$J$3+'Selectie Benchmark Gemeenten'!$D$8*'gemeenten info'!$J$7),1,0)</f>
        <v>0</v>
      </c>
      <c r="L36" s="23">
        <v>0</v>
      </c>
      <c r="M36" s="210">
        <v>0.10674931129476584</v>
      </c>
      <c r="N36" s="208">
        <f>IF(AND(M36&gt;=$M$3-'Selectie Benchmark Gemeenten'!$D$9*'gemeenten info'!$M$7,M36&lt;=$M$3+'Selectie Benchmark Gemeenten'!$D$9*'gemeenten info'!$M$7),1,0)</f>
        <v>1</v>
      </c>
      <c r="O36" s="29">
        <f t="shared" si="148"/>
        <v>1</v>
      </c>
      <c r="P36" s="29">
        <f t="shared" si="149"/>
        <v>0</v>
      </c>
      <c r="Q36" s="29">
        <f t="shared" si="150"/>
        <v>0</v>
      </c>
      <c r="S36" s="78">
        <v>8.2050000000000001</v>
      </c>
      <c r="T36" s="78">
        <v>-8.2189999999999994</v>
      </c>
      <c r="U36" s="211">
        <v>0.48299999999999998</v>
      </c>
      <c r="V36" s="211">
        <v>5.8999999999999997E-2</v>
      </c>
      <c r="X36" s="212">
        <v>2365</v>
      </c>
      <c r="Y36" s="212">
        <v>47</v>
      </c>
      <c r="Z36" s="341">
        <f t="shared" si="151"/>
        <v>1.9873150105708247E-2</v>
      </c>
      <c r="AA36" s="212">
        <v>700</v>
      </c>
      <c r="AB36" s="212">
        <v>38</v>
      </c>
      <c r="AC36" s="212">
        <v>16</v>
      </c>
      <c r="AD36" s="212">
        <v>79</v>
      </c>
      <c r="AE36" s="212">
        <v>0</v>
      </c>
      <c r="AF36" s="372">
        <f t="shared" si="152"/>
        <v>0</v>
      </c>
      <c r="AG36" s="212">
        <v>9</v>
      </c>
      <c r="AH36" s="372">
        <f t="shared" si="153"/>
        <v>0.11392405063291139</v>
      </c>
      <c r="AI36" s="212">
        <f t="shared" si="154"/>
        <v>605</v>
      </c>
      <c r="AJ36" s="212">
        <f t="shared" si="155"/>
        <v>29</v>
      </c>
      <c r="AK36" s="372">
        <f t="shared" si="156"/>
        <v>4.7933884297520664E-2</v>
      </c>
      <c r="AL36" s="341">
        <f t="shared" si="157"/>
        <v>0</v>
      </c>
      <c r="AM36" s="341">
        <f t="shared" si="158"/>
        <v>3.8054968287526427E-3</v>
      </c>
      <c r="AN36" s="341">
        <f t="shared" si="159"/>
        <v>1.2262156448202961E-2</v>
      </c>
      <c r="AO36" s="341">
        <f t="shared" si="160"/>
        <v>1.6067653276955602E-2</v>
      </c>
      <c r="AP36" s="214">
        <v>1665</v>
      </c>
      <c r="AQ36" s="214">
        <v>9</v>
      </c>
      <c r="AR36" s="341">
        <f t="shared" si="161"/>
        <v>3.8054968287526427E-3</v>
      </c>
      <c r="AT36" s="1">
        <v>43</v>
      </c>
      <c r="AU36" s="1">
        <v>17</v>
      </c>
      <c r="AV36" s="1">
        <v>14</v>
      </c>
      <c r="AW36" s="1">
        <v>12</v>
      </c>
      <c r="AX36" s="1">
        <v>45</v>
      </c>
      <c r="AY36" s="1">
        <v>18</v>
      </c>
      <c r="AZ36" s="1">
        <v>9</v>
      </c>
      <c r="BA36" s="1">
        <v>18</v>
      </c>
      <c r="BB36" s="1">
        <v>41</v>
      </c>
      <c r="BC36" s="1">
        <v>21</v>
      </c>
      <c r="BD36" s="1">
        <v>0</v>
      </c>
      <c r="BE36" s="1">
        <v>20</v>
      </c>
      <c r="BF36" s="1">
        <v>46</v>
      </c>
      <c r="BG36" s="1">
        <v>15</v>
      </c>
      <c r="BH36" s="1">
        <v>13</v>
      </c>
      <c r="BI36" s="1">
        <v>18</v>
      </c>
      <c r="BJ36" s="1">
        <v>52</v>
      </c>
      <c r="BK36" s="1">
        <v>15</v>
      </c>
      <c r="BL36" s="1">
        <v>19</v>
      </c>
      <c r="BM36" s="1">
        <v>18</v>
      </c>
      <c r="BN36" s="125">
        <v>0.39534883720930231</v>
      </c>
      <c r="BO36" s="124">
        <v>0.32558139534883723</v>
      </c>
      <c r="BP36" s="126">
        <v>0.27906976744186046</v>
      </c>
      <c r="BQ36" s="125">
        <v>0.4</v>
      </c>
      <c r="BR36" s="124">
        <v>0.2</v>
      </c>
      <c r="BS36" s="126">
        <v>0.4</v>
      </c>
      <c r="BT36" s="125">
        <v>0.51219512195121952</v>
      </c>
      <c r="BU36" s="124">
        <v>0</v>
      </c>
      <c r="BV36" s="126">
        <v>0.48780487804878048</v>
      </c>
      <c r="BW36" s="125">
        <v>0.32608695652173914</v>
      </c>
      <c r="BX36" s="124">
        <v>0.28260869565217389</v>
      </c>
      <c r="BY36" s="126">
        <v>0.39130434782608697</v>
      </c>
      <c r="BZ36" s="125">
        <f t="shared" si="162"/>
        <v>0.28846153846153844</v>
      </c>
      <c r="CA36" s="124">
        <f t="shared" si="163"/>
        <v>0.36538461538461536</v>
      </c>
      <c r="CB36" s="126">
        <f t="shared" si="164"/>
        <v>0.34615384615384615</v>
      </c>
      <c r="CD36" s="215">
        <f t="shared" si="165"/>
        <v>4390</v>
      </c>
      <c r="CE36" s="216">
        <f t="shared" si="166"/>
        <v>0.58997722095671978</v>
      </c>
      <c r="CF36" s="216">
        <f t="shared" si="167"/>
        <v>0.33029612756264237</v>
      </c>
      <c r="CG36" s="216">
        <f t="shared" si="168"/>
        <v>7.9726651480637817E-2</v>
      </c>
      <c r="CH36" s="216">
        <f t="shared" si="169"/>
        <v>4.1002277904328019E-2</v>
      </c>
      <c r="CI36" s="216">
        <f t="shared" si="170"/>
        <v>0</v>
      </c>
      <c r="CJ36" s="216">
        <f t="shared" si="171"/>
        <v>3.8724373576309798E-2</v>
      </c>
      <c r="CK36" s="217">
        <f t="shared" si="172"/>
        <v>2590</v>
      </c>
      <c r="CL36" s="218">
        <f t="shared" si="173"/>
        <v>1450</v>
      </c>
      <c r="CM36" s="219">
        <f t="shared" si="174"/>
        <v>350</v>
      </c>
      <c r="CN36" s="219">
        <f t="shared" si="175"/>
        <v>180</v>
      </c>
      <c r="CO36" s="219">
        <f t="shared" si="176"/>
        <v>0</v>
      </c>
      <c r="CP36" s="219">
        <f t="shared" si="177"/>
        <v>170</v>
      </c>
      <c r="CR36" s="243">
        <v>1681.89</v>
      </c>
      <c r="CS36" s="243">
        <v>2572</v>
      </c>
      <c r="CT36" s="247">
        <f t="shared" si="178"/>
        <v>0.65392301710730949</v>
      </c>
      <c r="CV36" s="247">
        <f t="shared" si="141"/>
        <v>3.0390656982253066E-2</v>
      </c>
      <c r="CW36" s="211">
        <f t="shared" si="142"/>
        <v>0.20701198026779424</v>
      </c>
      <c r="CY36" s="300">
        <v>2.0900321543408359E-2</v>
      </c>
      <c r="CZ36" s="300">
        <v>1.8053375196232339E-2</v>
      </c>
      <c r="DA36" s="300">
        <v>1.5419330575404287E-2</v>
      </c>
      <c r="DB36" s="300">
        <v>1.6586804275709546E-2</v>
      </c>
      <c r="DC36" s="300">
        <v>1.5495495495495495E-2</v>
      </c>
      <c r="DE36" s="332">
        <v>16</v>
      </c>
      <c r="DF36" s="332">
        <v>1</v>
      </c>
      <c r="DG36" s="332">
        <v>10</v>
      </c>
      <c r="DH36" s="332">
        <v>0</v>
      </c>
      <c r="DL36" s="212">
        <v>2488</v>
      </c>
      <c r="DM36" s="212">
        <v>52</v>
      </c>
      <c r="DN36" s="213">
        <v>2.0900321543408359E-2</v>
      </c>
      <c r="DO36" s="212">
        <v>767</v>
      </c>
      <c r="DP36" s="212">
        <v>42</v>
      </c>
      <c r="DQ36" s="213">
        <v>1.6881028938906754E-2</v>
      </c>
      <c r="DR36" s="214">
        <v>1721</v>
      </c>
      <c r="DS36" s="214">
        <v>10</v>
      </c>
      <c r="DT36" s="213">
        <v>4.0192926045016075E-3</v>
      </c>
      <c r="DV36" s="215">
        <f t="shared" si="179"/>
        <v>4320</v>
      </c>
      <c r="DW36" s="216">
        <v>0.62790697674418605</v>
      </c>
      <c r="DX36" s="216">
        <v>0.30232558139534882</v>
      </c>
      <c r="DY36" s="216">
        <v>6.9767441860465115E-2</v>
      </c>
      <c r="DZ36" s="216">
        <v>4.6511627906976744E-2</v>
      </c>
      <c r="EA36" s="216">
        <v>0</v>
      </c>
      <c r="EB36" s="216">
        <v>2.3255813953488372E-2</v>
      </c>
      <c r="EC36" s="217">
        <f t="shared" si="180"/>
        <v>2680</v>
      </c>
      <c r="ED36" s="218">
        <v>1300</v>
      </c>
      <c r="EE36" s="219">
        <f t="shared" si="181"/>
        <v>340</v>
      </c>
      <c r="EF36" s="219">
        <f t="shared" si="182"/>
        <v>90</v>
      </c>
      <c r="EG36" s="219">
        <f t="shared" si="183"/>
        <v>10</v>
      </c>
      <c r="EH36" s="219">
        <f t="shared" si="184"/>
        <v>240</v>
      </c>
      <c r="EI36" s="216">
        <v>9.0909090909090912E-2</v>
      </c>
      <c r="EJ36" s="511">
        <v>2.47E-2</v>
      </c>
      <c r="EK36" s="3">
        <v>0.26200000000000001</v>
      </c>
      <c r="EL36" s="3">
        <v>0.42100000000000004</v>
      </c>
      <c r="EM36" s="496">
        <f t="shared" si="185"/>
        <v>0.31699999999999995</v>
      </c>
      <c r="EN36" s="528">
        <v>7.9497600000000002E-2</v>
      </c>
      <c r="EO36" s="545">
        <f t="shared" si="186"/>
        <v>4370</v>
      </c>
      <c r="EP36" s="314">
        <f t="shared" si="187"/>
        <v>1150</v>
      </c>
      <c r="EQ36" s="542">
        <v>1120</v>
      </c>
      <c r="ER36" s="543">
        <v>20</v>
      </c>
      <c r="ES36" s="544">
        <v>10</v>
      </c>
      <c r="ET36" s="242">
        <v>0</v>
      </c>
      <c r="EU36" s="242">
        <v>0</v>
      </c>
      <c r="EV36" s="314">
        <f t="shared" si="188"/>
        <v>10</v>
      </c>
      <c r="EW36" s="314">
        <f t="shared" si="189"/>
        <v>1940</v>
      </c>
      <c r="EX36" s="542">
        <v>1290</v>
      </c>
      <c r="EY36" s="543">
        <v>490</v>
      </c>
      <c r="EZ36" s="544">
        <v>160</v>
      </c>
      <c r="FA36" s="242">
        <v>50</v>
      </c>
      <c r="FB36" s="242">
        <v>0</v>
      </c>
      <c r="FC36" s="314">
        <f t="shared" si="190"/>
        <v>110</v>
      </c>
      <c r="FD36" s="314">
        <f t="shared" si="191"/>
        <v>1280</v>
      </c>
      <c r="FE36" s="542">
        <v>270</v>
      </c>
      <c r="FF36" s="543">
        <v>840</v>
      </c>
      <c r="FG36" s="544">
        <v>170</v>
      </c>
      <c r="FH36" s="242">
        <v>40</v>
      </c>
      <c r="FI36" s="242">
        <f>VLOOKUP($A36,'[3]Tabel 3'!$E$3350:$K$3691,7,FALSE)</f>
        <v>10</v>
      </c>
      <c r="FJ36" s="314">
        <f t="shared" si="192"/>
        <v>120</v>
      </c>
      <c r="FK36" s="545">
        <f t="shared" si="193"/>
        <v>4390</v>
      </c>
      <c r="FL36" s="314">
        <f t="shared" si="194"/>
        <v>1120</v>
      </c>
      <c r="FM36" s="542">
        <v>1090</v>
      </c>
      <c r="FN36" s="543">
        <v>20</v>
      </c>
      <c r="FO36" s="544">
        <v>10</v>
      </c>
      <c r="FP36" s="242">
        <v>0</v>
      </c>
      <c r="FQ36" s="242">
        <v>0</v>
      </c>
      <c r="FR36" s="314">
        <f t="shared" si="195"/>
        <v>10</v>
      </c>
      <c r="FS36" s="314">
        <f t="shared" si="196"/>
        <v>1920</v>
      </c>
      <c r="FT36" s="542">
        <v>1210</v>
      </c>
      <c r="FU36" s="543">
        <v>550</v>
      </c>
      <c r="FV36" s="544">
        <v>160</v>
      </c>
      <c r="FW36" s="242">
        <v>70</v>
      </c>
      <c r="FX36" s="242">
        <v>0</v>
      </c>
      <c r="FY36" s="314">
        <f t="shared" si="197"/>
        <v>90</v>
      </c>
      <c r="FZ36" s="314">
        <f t="shared" si="198"/>
        <v>1350</v>
      </c>
      <c r="GA36" s="542">
        <v>290</v>
      </c>
      <c r="GB36" s="543">
        <v>880</v>
      </c>
      <c r="GC36" s="544">
        <v>180</v>
      </c>
      <c r="GD36" s="242">
        <v>110</v>
      </c>
      <c r="GE36" s="242">
        <v>0</v>
      </c>
      <c r="GF36" s="314">
        <f t="shared" si="199"/>
        <v>70</v>
      </c>
    </row>
    <row r="37" spans="1:188" hidden="1" x14ac:dyDescent="0.25">
      <c r="A37" s="622" t="s">
        <v>182</v>
      </c>
      <c r="B37" s="622" t="s">
        <v>124</v>
      </c>
      <c r="C37" s="622" t="s">
        <v>125</v>
      </c>
      <c r="D37" s="1">
        <v>0.4</v>
      </c>
      <c r="E37" s="206">
        <v>7900</v>
      </c>
      <c r="F37" s="207">
        <v>4.7E-2</v>
      </c>
      <c r="G37" s="208">
        <f>IF(AND(F37&gt;=$F$3-'Selectie Benchmark Gemeenten'!$D$7*'gemeenten info'!$F$7,F37&lt;=$F$3+'Selectie Benchmark Gemeenten'!$D$7*'gemeenten info'!$F$7),1,0)</f>
        <v>0</v>
      </c>
      <c r="H37" s="206">
        <v>18879</v>
      </c>
      <c r="I37" s="206">
        <v>187</v>
      </c>
      <c r="J37" s="209">
        <f t="shared" si="147"/>
        <v>2.4663677130044841E-2</v>
      </c>
      <c r="K37" s="208">
        <f>IF(AND(J37&gt;=$J$3-'Selectie Benchmark Gemeenten'!$D$8*'gemeenten info'!$J$7,J37&lt;=$J$3+'Selectie Benchmark Gemeenten'!$D$8*'gemeenten info'!$J$7),1,0)</f>
        <v>0</v>
      </c>
      <c r="L37" s="23">
        <v>0</v>
      </c>
      <c r="M37" s="210">
        <v>2.2838970800809481E-2</v>
      </c>
      <c r="N37" s="208">
        <f>IF(AND(M37&gt;=$M$3-'Selectie Benchmark Gemeenten'!$D$9*'gemeenten info'!$M$7,M37&lt;=$M$3+'Selectie Benchmark Gemeenten'!$D$9*'gemeenten info'!$M$7),1,0)</f>
        <v>0</v>
      </c>
      <c r="O37" s="29">
        <f t="shared" si="148"/>
        <v>0</v>
      </c>
      <c r="P37" s="29">
        <f t="shared" si="149"/>
        <v>0</v>
      </c>
      <c r="Q37" s="29">
        <f t="shared" si="150"/>
        <v>0</v>
      </c>
      <c r="S37" s="78">
        <v>7.5309999999999997</v>
      </c>
      <c r="T37" s="78">
        <v>-37.287999999999997</v>
      </c>
      <c r="U37" s="211">
        <v>0.59899999999999998</v>
      </c>
      <c r="V37" s="211">
        <v>6.3E-2</v>
      </c>
      <c r="X37" s="212">
        <v>1419</v>
      </c>
      <c r="Y37" s="212">
        <v>22</v>
      </c>
      <c r="Z37" s="341">
        <f t="shared" si="151"/>
        <v>1.5503875968992248E-2</v>
      </c>
      <c r="AA37" s="212">
        <v>486</v>
      </c>
      <c r="AB37" s="212">
        <v>18</v>
      </c>
      <c r="AC37" s="212">
        <v>0</v>
      </c>
      <c r="AD37" s="212">
        <v>71</v>
      </c>
      <c r="AE37" s="212">
        <v>0</v>
      </c>
      <c r="AF37" s="372" t="str">
        <f t="shared" si="152"/>
        <v/>
      </c>
      <c r="AG37" s="212">
        <v>12</v>
      </c>
      <c r="AH37" s="372">
        <f t="shared" si="153"/>
        <v>0.16901408450704225</v>
      </c>
      <c r="AI37" s="212">
        <f t="shared" si="154"/>
        <v>415</v>
      </c>
      <c r="AJ37" s="212">
        <f t="shared" si="155"/>
        <v>6</v>
      </c>
      <c r="AK37" s="372">
        <f t="shared" si="156"/>
        <v>1.4457831325301205E-2</v>
      </c>
      <c r="AL37" s="341">
        <f t="shared" si="157"/>
        <v>0</v>
      </c>
      <c r="AM37" s="341">
        <f t="shared" si="158"/>
        <v>8.4566596194503175E-3</v>
      </c>
      <c r="AN37" s="341">
        <f t="shared" si="159"/>
        <v>4.2283298097251587E-3</v>
      </c>
      <c r="AO37" s="341">
        <f t="shared" si="160"/>
        <v>1.2684989429175475E-2</v>
      </c>
      <c r="AP37" s="214">
        <v>933</v>
      </c>
      <c r="AQ37" s="214">
        <v>4</v>
      </c>
      <c r="AR37" s="341">
        <f t="shared" si="161"/>
        <v>2.8188865398167725E-3</v>
      </c>
      <c r="AT37" s="1">
        <v>17</v>
      </c>
      <c r="AU37" s="1">
        <v>8</v>
      </c>
      <c r="AV37" s="1">
        <v>0</v>
      </c>
      <c r="AW37" s="1">
        <v>9</v>
      </c>
      <c r="AX37" s="1">
        <v>21</v>
      </c>
      <c r="AY37" s="1">
        <v>8</v>
      </c>
      <c r="AZ37" s="1">
        <v>5</v>
      </c>
      <c r="BA37" s="1">
        <v>8</v>
      </c>
      <c r="BB37" s="1">
        <v>18</v>
      </c>
      <c r="BC37" s="1">
        <v>7</v>
      </c>
      <c r="BD37" s="1">
        <v>6</v>
      </c>
      <c r="BE37" s="1">
        <v>5</v>
      </c>
      <c r="BF37" s="1">
        <v>18</v>
      </c>
      <c r="BG37" s="1">
        <v>8</v>
      </c>
      <c r="BH37" s="1">
        <v>0</v>
      </c>
      <c r="BI37" s="1">
        <v>10</v>
      </c>
      <c r="BJ37" s="1">
        <v>22</v>
      </c>
      <c r="BK37" s="1">
        <v>13</v>
      </c>
      <c r="BL37" s="1">
        <v>0</v>
      </c>
      <c r="BM37" s="1">
        <v>9</v>
      </c>
      <c r="BN37" s="125">
        <v>0.47058823529411764</v>
      </c>
      <c r="BO37" s="124">
        <v>0</v>
      </c>
      <c r="BP37" s="126">
        <v>0.52941176470588236</v>
      </c>
      <c r="BQ37" s="125">
        <v>0.38095238095238093</v>
      </c>
      <c r="BR37" s="124">
        <v>0.23809523809523808</v>
      </c>
      <c r="BS37" s="126">
        <v>0.38095238095238093</v>
      </c>
      <c r="BT37" s="125">
        <v>0.3888888888888889</v>
      </c>
      <c r="BU37" s="124">
        <v>0.33333333333333331</v>
      </c>
      <c r="BV37" s="126">
        <v>0.27777777777777779</v>
      </c>
      <c r="BW37" s="125">
        <v>0.44444444444444442</v>
      </c>
      <c r="BX37" s="124">
        <v>0</v>
      </c>
      <c r="BY37" s="126">
        <v>0.55555555555555558</v>
      </c>
      <c r="BZ37" s="125">
        <f t="shared" si="162"/>
        <v>0.59090909090909094</v>
      </c>
      <c r="CA37" s="124">
        <f t="shared" si="163"/>
        <v>0</v>
      </c>
      <c r="CB37" s="126">
        <f t="shared" si="164"/>
        <v>0.40909090909090912</v>
      </c>
      <c r="CD37" s="215">
        <f t="shared" si="165"/>
        <v>2590</v>
      </c>
      <c r="CE37" s="216">
        <f t="shared" si="166"/>
        <v>0.54826254826254828</v>
      </c>
      <c r="CF37" s="216">
        <f t="shared" si="167"/>
        <v>0.39768339768339767</v>
      </c>
      <c r="CG37" s="216">
        <f t="shared" si="168"/>
        <v>5.4054054054054057E-2</v>
      </c>
      <c r="CH37" s="216">
        <f t="shared" si="169"/>
        <v>1.5444015444015444E-2</v>
      </c>
      <c r="CI37" s="216">
        <f t="shared" si="170"/>
        <v>0</v>
      </c>
      <c r="CJ37" s="216">
        <f t="shared" si="171"/>
        <v>3.8610038610038609E-2</v>
      </c>
      <c r="CK37" s="217">
        <f t="shared" si="172"/>
        <v>1420</v>
      </c>
      <c r="CL37" s="218">
        <f t="shared" si="173"/>
        <v>1030</v>
      </c>
      <c r="CM37" s="219">
        <f t="shared" si="174"/>
        <v>140</v>
      </c>
      <c r="CN37" s="219">
        <f t="shared" si="175"/>
        <v>40</v>
      </c>
      <c r="CO37" s="219">
        <f t="shared" si="176"/>
        <v>0</v>
      </c>
      <c r="CP37" s="219">
        <f t="shared" si="177"/>
        <v>100</v>
      </c>
      <c r="CR37" s="243">
        <v>648.63</v>
      </c>
      <c r="CS37" s="243">
        <v>1529</v>
      </c>
      <c r="CT37" s="247">
        <f t="shared" si="178"/>
        <v>0.42421844342707654</v>
      </c>
      <c r="CV37" s="247">
        <f t="shared" si="141"/>
        <v>3.6546916356920194E-2</v>
      </c>
      <c r="CW37" s="211">
        <f t="shared" si="142"/>
        <v>0.32986970146792016</v>
      </c>
      <c r="CY37" s="300">
        <v>1.5406162464985995E-2</v>
      </c>
      <c r="CZ37" s="300">
        <v>1.2178619756427604E-2</v>
      </c>
      <c r="DA37" s="300">
        <v>1.200800533689126E-2</v>
      </c>
      <c r="DB37" s="300">
        <v>1.4075067024128687E-2</v>
      </c>
      <c r="DC37" s="300">
        <v>1.1031797534068787E-2</v>
      </c>
      <c r="DE37" s="332" t="s">
        <v>640</v>
      </c>
      <c r="DF37" s="332" t="s">
        <v>640</v>
      </c>
      <c r="DG37" s="332" t="s">
        <v>640</v>
      </c>
      <c r="DH37" s="332" t="s">
        <v>640</v>
      </c>
      <c r="DL37" s="212">
        <v>1428</v>
      </c>
      <c r="DM37" s="212">
        <v>22</v>
      </c>
      <c r="DN37" s="213">
        <v>1.5406162464985995E-2</v>
      </c>
      <c r="DO37" s="212">
        <v>498</v>
      </c>
      <c r="DP37" s="212">
        <v>12</v>
      </c>
      <c r="DQ37" s="213">
        <v>8.4033613445378148E-3</v>
      </c>
      <c r="DR37" s="214">
        <v>930</v>
      </c>
      <c r="DS37" s="214">
        <v>10</v>
      </c>
      <c r="DT37" s="213">
        <v>7.0028011204481795E-3</v>
      </c>
      <c r="DV37" s="215">
        <f t="shared" si="179"/>
        <v>2480</v>
      </c>
      <c r="DW37" s="216">
        <v>0.6</v>
      </c>
      <c r="DX37" s="216">
        <v>0.36</v>
      </c>
      <c r="DY37" s="216">
        <v>0.04</v>
      </c>
      <c r="DZ37" s="216">
        <v>0</v>
      </c>
      <c r="EA37" s="216">
        <v>0</v>
      </c>
      <c r="EB37" s="216">
        <v>0.04</v>
      </c>
      <c r="EC37" s="217">
        <f t="shared" si="180"/>
        <v>1470</v>
      </c>
      <c r="ED37" s="218">
        <v>900</v>
      </c>
      <c r="EE37" s="219">
        <f t="shared" si="181"/>
        <v>110</v>
      </c>
      <c r="EF37" s="219">
        <f t="shared" si="182"/>
        <v>20</v>
      </c>
      <c r="EG37" s="219">
        <f t="shared" si="183"/>
        <v>0</v>
      </c>
      <c r="EH37" s="219">
        <f t="shared" si="184"/>
        <v>90</v>
      </c>
      <c r="EI37" s="216">
        <v>3.8461538461538464E-2</v>
      </c>
      <c r="EJ37" s="511">
        <v>1.6125E-2</v>
      </c>
      <c r="EK37" s="3">
        <v>0.27800000000000002</v>
      </c>
      <c r="EL37" s="3">
        <v>0.46200000000000002</v>
      </c>
      <c r="EM37" s="496">
        <f t="shared" si="185"/>
        <v>0.25999999999999995</v>
      </c>
      <c r="EN37" s="528">
        <v>5.0558199999999998E-2</v>
      </c>
      <c r="EO37" s="545">
        <f t="shared" si="186"/>
        <v>2510</v>
      </c>
      <c r="EP37" s="314">
        <f t="shared" si="187"/>
        <v>620</v>
      </c>
      <c r="EQ37" s="542">
        <v>620</v>
      </c>
      <c r="ER37" s="543">
        <v>0</v>
      </c>
      <c r="ES37" s="544">
        <v>0</v>
      </c>
      <c r="ET37" s="242">
        <v>0</v>
      </c>
      <c r="EU37" s="242">
        <v>0</v>
      </c>
      <c r="EV37" s="314">
        <f t="shared" si="188"/>
        <v>0</v>
      </c>
      <c r="EW37" s="314">
        <f t="shared" si="189"/>
        <v>1110</v>
      </c>
      <c r="EX37" s="542">
        <v>720</v>
      </c>
      <c r="EY37" s="543">
        <v>330</v>
      </c>
      <c r="EZ37" s="544">
        <v>60</v>
      </c>
      <c r="FA37" s="242">
        <v>10</v>
      </c>
      <c r="FB37" s="242">
        <v>0</v>
      </c>
      <c r="FC37" s="314">
        <f t="shared" si="190"/>
        <v>50</v>
      </c>
      <c r="FD37" s="314">
        <f t="shared" si="191"/>
        <v>780</v>
      </c>
      <c r="FE37" s="542">
        <v>130</v>
      </c>
      <c r="FF37" s="543">
        <v>600</v>
      </c>
      <c r="FG37" s="544">
        <v>50</v>
      </c>
      <c r="FH37" s="242">
        <v>10</v>
      </c>
      <c r="FI37" s="242">
        <f>VLOOKUP($A37,'[3]Tabel 3'!$E$3350:$K$3691,7,FALSE)</f>
        <v>0</v>
      </c>
      <c r="FJ37" s="314">
        <f t="shared" si="192"/>
        <v>40</v>
      </c>
      <c r="FK37" s="545">
        <f t="shared" si="193"/>
        <v>2590</v>
      </c>
      <c r="FL37" s="314">
        <f t="shared" si="194"/>
        <v>650</v>
      </c>
      <c r="FM37" s="542">
        <v>630</v>
      </c>
      <c r="FN37" s="543">
        <v>10</v>
      </c>
      <c r="FO37" s="544">
        <v>10</v>
      </c>
      <c r="FP37" s="242">
        <v>0</v>
      </c>
      <c r="FQ37" s="242">
        <v>0</v>
      </c>
      <c r="FR37" s="314">
        <f t="shared" si="195"/>
        <v>10</v>
      </c>
      <c r="FS37" s="314">
        <f t="shared" si="196"/>
        <v>1090</v>
      </c>
      <c r="FT37" s="542">
        <v>660</v>
      </c>
      <c r="FU37" s="543">
        <v>350</v>
      </c>
      <c r="FV37" s="544">
        <v>80</v>
      </c>
      <c r="FW37" s="242">
        <v>20</v>
      </c>
      <c r="FX37" s="242">
        <v>0</v>
      </c>
      <c r="FY37" s="314">
        <f t="shared" si="197"/>
        <v>60</v>
      </c>
      <c r="FZ37" s="314">
        <f t="shared" si="198"/>
        <v>850</v>
      </c>
      <c r="GA37" s="542">
        <v>130</v>
      </c>
      <c r="GB37" s="543">
        <v>670</v>
      </c>
      <c r="GC37" s="544">
        <v>50</v>
      </c>
      <c r="GD37" s="242">
        <v>20</v>
      </c>
      <c r="GE37" s="242">
        <v>0</v>
      </c>
      <c r="GF37" s="314">
        <f t="shared" si="199"/>
        <v>30</v>
      </c>
    </row>
    <row r="38" spans="1:188" hidden="1" x14ac:dyDescent="0.25">
      <c r="A38" s="622" t="s">
        <v>183</v>
      </c>
      <c r="B38" s="622" t="s">
        <v>126</v>
      </c>
      <c r="C38" s="622" t="s">
        <v>127</v>
      </c>
      <c r="D38" s="1">
        <v>0.4</v>
      </c>
      <c r="E38" s="206">
        <v>5600</v>
      </c>
      <c r="F38" s="207">
        <v>6.4000000000000001E-2</v>
      </c>
      <c r="G38" s="208">
        <f>IF(AND(F38&gt;=$F$3-'Selectie Benchmark Gemeenten'!$D$7*'gemeenten info'!$F$7,F38&lt;=$F$3+'Selectie Benchmark Gemeenten'!$D$7*'gemeenten info'!$F$7),1,0)</f>
        <v>0</v>
      </c>
      <c r="H38" s="206">
        <v>13106</v>
      </c>
      <c r="I38" s="206">
        <v>127</v>
      </c>
      <c r="J38" s="209">
        <f t="shared" si="147"/>
        <v>1.5695067264573991E-2</v>
      </c>
      <c r="K38" s="208">
        <f>IF(AND(J38&gt;=$J$3-'Selectie Benchmark Gemeenten'!$D$8*'gemeenten info'!$J$7,J38&lt;=$J$3+'Selectie Benchmark Gemeenten'!$D$8*'gemeenten info'!$J$7),1,0)</f>
        <v>0</v>
      </c>
      <c r="L38" s="23">
        <v>0</v>
      </c>
      <c r="M38" s="210">
        <v>2.4593763724198508E-2</v>
      </c>
      <c r="N38" s="208">
        <f>IF(AND(M38&gt;=$M$3-'Selectie Benchmark Gemeenten'!$D$9*'gemeenten info'!$M$7,M38&lt;=$M$3+'Selectie Benchmark Gemeenten'!$D$9*'gemeenten info'!$M$7),1,0)</f>
        <v>0</v>
      </c>
      <c r="O38" s="29">
        <f t="shared" si="148"/>
        <v>0</v>
      </c>
      <c r="P38" s="29">
        <f t="shared" si="149"/>
        <v>0</v>
      </c>
      <c r="Q38" s="29">
        <f t="shared" si="150"/>
        <v>0</v>
      </c>
      <c r="S38" s="78">
        <v>8.2219999999999995</v>
      </c>
      <c r="T38" s="78">
        <v>-34.343000000000004</v>
      </c>
      <c r="U38" s="211">
        <v>0.66600000000000004</v>
      </c>
      <c r="V38" s="211">
        <v>8.7999999999999995E-2</v>
      </c>
      <c r="X38" s="212">
        <v>892</v>
      </c>
      <c r="Y38" s="212">
        <v>17</v>
      </c>
      <c r="Z38" s="341">
        <f t="shared" si="151"/>
        <v>1.905829596412556E-2</v>
      </c>
      <c r="AA38" s="212">
        <v>335</v>
      </c>
      <c r="AB38" s="212">
        <v>12</v>
      </c>
      <c r="AC38" s="212">
        <v>6</v>
      </c>
      <c r="AD38" s="212">
        <v>58</v>
      </c>
      <c r="AE38" s="212">
        <v>0</v>
      </c>
      <c r="AF38" s="372">
        <f t="shared" si="152"/>
        <v>0</v>
      </c>
      <c r="AG38" s="212">
        <v>0</v>
      </c>
      <c r="AH38" s="372">
        <f t="shared" si="153"/>
        <v>0</v>
      </c>
      <c r="AI38" s="212">
        <f t="shared" si="154"/>
        <v>271</v>
      </c>
      <c r="AJ38" s="212">
        <f t="shared" si="155"/>
        <v>12</v>
      </c>
      <c r="AK38" s="372">
        <f t="shared" si="156"/>
        <v>4.4280442804428041E-2</v>
      </c>
      <c r="AL38" s="341">
        <f t="shared" si="157"/>
        <v>0</v>
      </c>
      <c r="AM38" s="341">
        <f t="shared" si="158"/>
        <v>0</v>
      </c>
      <c r="AN38" s="341">
        <f t="shared" si="159"/>
        <v>1.3452914798206279E-2</v>
      </c>
      <c r="AO38" s="341">
        <f t="shared" si="160"/>
        <v>1.3452914798206279E-2</v>
      </c>
      <c r="AP38" s="214">
        <v>557</v>
      </c>
      <c r="AQ38" s="214">
        <v>5</v>
      </c>
      <c r="AR38" s="341">
        <f t="shared" si="161"/>
        <v>5.6053811659192822E-3</v>
      </c>
      <c r="AT38" s="1">
        <v>18</v>
      </c>
      <c r="AU38" s="1">
        <v>9</v>
      </c>
      <c r="AV38" s="1">
        <v>0</v>
      </c>
      <c r="AW38" s="1">
        <v>9</v>
      </c>
      <c r="AX38" s="1">
        <v>20</v>
      </c>
      <c r="AY38" s="1">
        <v>5</v>
      </c>
      <c r="AZ38" s="1">
        <v>0</v>
      </c>
      <c r="BA38" s="1">
        <v>15</v>
      </c>
      <c r="BB38" s="1">
        <v>9</v>
      </c>
      <c r="BC38" s="1">
        <v>0</v>
      </c>
      <c r="BD38" s="1">
        <v>0</v>
      </c>
      <c r="BE38" s="1">
        <v>9</v>
      </c>
      <c r="BF38" s="1">
        <v>11</v>
      </c>
      <c r="BG38" s="1">
        <v>0</v>
      </c>
      <c r="BH38" s="1">
        <v>5</v>
      </c>
      <c r="BI38" s="1">
        <v>6</v>
      </c>
      <c r="BJ38" s="1">
        <v>14</v>
      </c>
      <c r="BK38" s="1">
        <v>8</v>
      </c>
      <c r="BL38" s="1">
        <v>0</v>
      </c>
      <c r="BM38" s="1">
        <v>6</v>
      </c>
      <c r="BN38" s="125">
        <v>0.5</v>
      </c>
      <c r="BO38" s="124">
        <v>0</v>
      </c>
      <c r="BP38" s="126">
        <v>0.5</v>
      </c>
      <c r="BQ38" s="125">
        <v>0.25</v>
      </c>
      <c r="BR38" s="124">
        <v>0</v>
      </c>
      <c r="BS38" s="126">
        <v>0.75</v>
      </c>
      <c r="BT38" s="125">
        <v>0</v>
      </c>
      <c r="BU38" s="124">
        <v>0</v>
      </c>
      <c r="BV38" s="126">
        <v>1</v>
      </c>
      <c r="BW38" s="125">
        <v>0</v>
      </c>
      <c r="BX38" s="124">
        <v>0.45454545454545453</v>
      </c>
      <c r="BY38" s="126">
        <v>0.54545454545454541</v>
      </c>
      <c r="BZ38" s="125">
        <f t="shared" si="162"/>
        <v>0.5714285714285714</v>
      </c>
      <c r="CA38" s="124">
        <f t="shared" si="163"/>
        <v>0</v>
      </c>
      <c r="CB38" s="126">
        <f t="shared" si="164"/>
        <v>0.42857142857142855</v>
      </c>
      <c r="CD38" s="215">
        <f t="shared" si="165"/>
        <v>1660</v>
      </c>
      <c r="CE38" s="216">
        <f t="shared" si="166"/>
        <v>0.54819277108433739</v>
      </c>
      <c r="CF38" s="216">
        <f t="shared" si="167"/>
        <v>0.40361445783132532</v>
      </c>
      <c r="CG38" s="216">
        <f t="shared" si="168"/>
        <v>4.8192771084337352E-2</v>
      </c>
      <c r="CH38" s="216">
        <f t="shared" si="169"/>
        <v>1.8072289156626505E-2</v>
      </c>
      <c r="CI38" s="216">
        <f t="shared" si="170"/>
        <v>0</v>
      </c>
      <c r="CJ38" s="216">
        <f t="shared" si="171"/>
        <v>3.0120481927710843E-2</v>
      </c>
      <c r="CK38" s="217">
        <f t="shared" si="172"/>
        <v>910</v>
      </c>
      <c r="CL38" s="218">
        <f t="shared" si="173"/>
        <v>670</v>
      </c>
      <c r="CM38" s="219">
        <f t="shared" si="174"/>
        <v>80</v>
      </c>
      <c r="CN38" s="219">
        <f t="shared" si="175"/>
        <v>30</v>
      </c>
      <c r="CO38" s="219">
        <f t="shared" si="176"/>
        <v>0</v>
      </c>
      <c r="CP38" s="219">
        <f t="shared" si="177"/>
        <v>50</v>
      </c>
      <c r="CR38" s="243">
        <v>808.85</v>
      </c>
      <c r="CS38" s="243">
        <v>976</v>
      </c>
      <c r="CT38" s="247">
        <f t="shared" si="178"/>
        <v>0.82873975409836065</v>
      </c>
      <c r="CV38" s="247">
        <f t="shared" si="141"/>
        <v>2.2996719862751494E-2</v>
      </c>
      <c r="CW38" s="211">
        <f t="shared" si="142"/>
        <v>0.29778587443946186</v>
      </c>
      <c r="CY38" s="300">
        <v>1.5167930660888408E-2</v>
      </c>
      <c r="CZ38" s="300">
        <v>1.1398963730569948E-2</v>
      </c>
      <c r="DA38" s="300">
        <v>9.0909090909090905E-3</v>
      </c>
      <c r="DB38" s="300">
        <v>1.9157088122605363E-2</v>
      </c>
      <c r="DC38" s="300">
        <v>1.6635859519408502E-2</v>
      </c>
      <c r="DE38" s="332" t="s">
        <v>640</v>
      </c>
      <c r="DF38" s="332" t="s">
        <v>640</v>
      </c>
      <c r="DG38" s="332" t="s">
        <v>640</v>
      </c>
      <c r="DH38" s="332" t="s">
        <v>640</v>
      </c>
      <c r="DL38" s="212">
        <v>923</v>
      </c>
      <c r="DM38" s="212">
        <v>14</v>
      </c>
      <c r="DN38" s="213">
        <v>1.5167930660888408E-2</v>
      </c>
      <c r="DO38" s="212">
        <v>346</v>
      </c>
      <c r="DP38" s="212">
        <v>11</v>
      </c>
      <c r="DQ38" s="213">
        <v>1.1917659804983749E-2</v>
      </c>
      <c r="DR38" s="214">
        <v>577</v>
      </c>
      <c r="DS38" s="214">
        <v>3</v>
      </c>
      <c r="DT38" s="213">
        <v>3.2502708559046588E-3</v>
      </c>
      <c r="DV38" s="215">
        <f t="shared" si="179"/>
        <v>1640</v>
      </c>
      <c r="DW38" s="216">
        <v>0.625</v>
      </c>
      <c r="DX38" s="216">
        <v>0.375</v>
      </c>
      <c r="DY38" s="216">
        <v>0</v>
      </c>
      <c r="DZ38" s="216">
        <v>0</v>
      </c>
      <c r="EA38" s="216">
        <v>0</v>
      </c>
      <c r="EB38" s="216">
        <v>0</v>
      </c>
      <c r="EC38" s="217">
        <f t="shared" si="180"/>
        <v>960</v>
      </c>
      <c r="ED38" s="218">
        <v>600</v>
      </c>
      <c r="EE38" s="219">
        <f t="shared" si="181"/>
        <v>80</v>
      </c>
      <c r="EF38" s="219">
        <f t="shared" si="182"/>
        <v>20</v>
      </c>
      <c r="EG38" s="219">
        <f t="shared" si="183"/>
        <v>0</v>
      </c>
      <c r="EH38" s="219">
        <f t="shared" si="184"/>
        <v>60</v>
      </c>
      <c r="EI38" s="216">
        <v>5.5555555555555552E-2</v>
      </c>
      <c r="EJ38" s="511">
        <v>1.9099999999999999E-2</v>
      </c>
      <c r="EK38" s="3">
        <v>0.28699999999999998</v>
      </c>
      <c r="EL38" s="3">
        <v>0.503</v>
      </c>
      <c r="EM38" s="496">
        <f t="shared" si="185"/>
        <v>0.21000000000000008</v>
      </c>
      <c r="EN38" s="528">
        <v>6.0598400000000004E-2</v>
      </c>
      <c r="EO38" s="545">
        <f t="shared" si="186"/>
        <v>1660</v>
      </c>
      <c r="EP38" s="314">
        <f t="shared" si="187"/>
        <v>410</v>
      </c>
      <c r="EQ38" s="542">
        <v>410</v>
      </c>
      <c r="ER38" s="543">
        <v>0</v>
      </c>
      <c r="ES38" s="544">
        <v>0</v>
      </c>
      <c r="ET38" s="242">
        <v>0</v>
      </c>
      <c r="EU38" s="242">
        <v>0</v>
      </c>
      <c r="EV38" s="314">
        <f t="shared" si="188"/>
        <v>0</v>
      </c>
      <c r="EW38" s="314">
        <f t="shared" si="189"/>
        <v>710</v>
      </c>
      <c r="EX38" s="542">
        <v>460</v>
      </c>
      <c r="EY38" s="543">
        <v>210</v>
      </c>
      <c r="EZ38" s="544">
        <v>40</v>
      </c>
      <c r="FA38" s="242">
        <v>10</v>
      </c>
      <c r="FB38" s="242">
        <v>0</v>
      </c>
      <c r="FC38" s="314">
        <f t="shared" si="190"/>
        <v>30</v>
      </c>
      <c r="FD38" s="314">
        <f t="shared" si="191"/>
        <v>540</v>
      </c>
      <c r="FE38" s="542">
        <v>90</v>
      </c>
      <c r="FF38" s="543">
        <v>410</v>
      </c>
      <c r="FG38" s="544">
        <v>40</v>
      </c>
      <c r="FH38" s="242">
        <v>10</v>
      </c>
      <c r="FI38" s="242">
        <f>VLOOKUP($A38,'[3]Tabel 3'!$E$3350:$K$3691,7,FALSE)</f>
        <v>0</v>
      </c>
      <c r="FJ38" s="314">
        <f t="shared" si="192"/>
        <v>30</v>
      </c>
      <c r="FK38" s="545">
        <f t="shared" si="193"/>
        <v>1660</v>
      </c>
      <c r="FL38" s="314">
        <f t="shared" si="194"/>
        <v>400</v>
      </c>
      <c r="FM38" s="542">
        <v>390</v>
      </c>
      <c r="FN38" s="543">
        <v>10</v>
      </c>
      <c r="FO38" s="544">
        <v>0</v>
      </c>
      <c r="FP38" s="242">
        <v>0</v>
      </c>
      <c r="FQ38" s="242">
        <v>0</v>
      </c>
      <c r="FR38" s="314">
        <f t="shared" si="195"/>
        <v>0</v>
      </c>
      <c r="FS38" s="314">
        <f t="shared" si="196"/>
        <v>720</v>
      </c>
      <c r="FT38" s="542">
        <v>430</v>
      </c>
      <c r="FU38" s="543">
        <v>250</v>
      </c>
      <c r="FV38" s="544">
        <v>40</v>
      </c>
      <c r="FW38" s="242">
        <v>10</v>
      </c>
      <c r="FX38" s="242">
        <v>0</v>
      </c>
      <c r="FY38" s="314">
        <f t="shared" si="197"/>
        <v>30</v>
      </c>
      <c r="FZ38" s="314">
        <f t="shared" si="198"/>
        <v>540</v>
      </c>
      <c r="GA38" s="542">
        <v>90</v>
      </c>
      <c r="GB38" s="543">
        <v>410</v>
      </c>
      <c r="GC38" s="544">
        <v>40</v>
      </c>
      <c r="GD38" s="242">
        <v>20</v>
      </c>
      <c r="GE38" s="242">
        <v>0</v>
      </c>
      <c r="GF38" s="314">
        <f t="shared" si="199"/>
        <v>20</v>
      </c>
    </row>
    <row r="39" spans="1:188" hidden="1" x14ac:dyDescent="0.25">
      <c r="A39" s="622" t="s">
        <v>184</v>
      </c>
      <c r="B39" s="622" t="s">
        <v>55</v>
      </c>
      <c r="C39" s="622" t="s">
        <v>102</v>
      </c>
      <c r="D39" s="1">
        <v>1</v>
      </c>
      <c r="E39" s="206">
        <v>13700</v>
      </c>
      <c r="F39" s="207">
        <v>7.0000000000000007E-2</v>
      </c>
      <c r="G39" s="208">
        <f>IF(AND(F39&gt;=$F$3-'Selectie Benchmark Gemeenten'!$D$7*'gemeenten info'!$F$7,F39&lt;=$F$3+'Selectie Benchmark Gemeenten'!$D$7*'gemeenten info'!$F$7),1,0)</f>
        <v>0</v>
      </c>
      <c r="H39" s="206">
        <v>29723</v>
      </c>
      <c r="I39" s="206">
        <v>300</v>
      </c>
      <c r="J39" s="209">
        <f t="shared" si="147"/>
        <v>4.1554559043348281E-2</v>
      </c>
      <c r="K39" s="208">
        <f>IF(AND(J39&gt;=$J$3-'Selectie Benchmark Gemeenten'!$D$8*'gemeenten info'!$J$7,J39&lt;=$J$3+'Selectie Benchmark Gemeenten'!$D$8*'gemeenten info'!$J$7),1,0)</f>
        <v>0</v>
      </c>
      <c r="L39" s="23">
        <v>0</v>
      </c>
      <c r="M39" s="210">
        <v>0.10269865067466268</v>
      </c>
      <c r="N39" s="208">
        <f>IF(AND(M39&gt;=$M$3-'Selectie Benchmark Gemeenten'!$D$9*'gemeenten info'!$M$7,M39&lt;=$M$3+'Selectie Benchmark Gemeenten'!$D$9*'gemeenten info'!$M$7),1,0)</f>
        <v>1</v>
      </c>
      <c r="O39" s="29">
        <f t="shared" si="148"/>
        <v>0</v>
      </c>
      <c r="P39" s="29">
        <f t="shared" si="149"/>
        <v>0</v>
      </c>
      <c r="Q39" s="29">
        <f t="shared" si="150"/>
        <v>0</v>
      </c>
      <c r="S39" s="78">
        <v>8.2929999999999993</v>
      </c>
      <c r="T39" s="78">
        <v>8.9429999999999996</v>
      </c>
      <c r="U39" s="211">
        <v>0.41499999999999998</v>
      </c>
      <c r="V39" s="211">
        <v>4.3999999999999997E-2</v>
      </c>
      <c r="X39" s="212">
        <v>2017</v>
      </c>
      <c r="Y39" s="212">
        <v>48</v>
      </c>
      <c r="Z39" s="341">
        <f t="shared" si="151"/>
        <v>2.3797719385225583E-2</v>
      </c>
      <c r="AA39" s="212">
        <v>508</v>
      </c>
      <c r="AB39" s="212">
        <v>26</v>
      </c>
      <c r="AC39" s="212">
        <v>13</v>
      </c>
      <c r="AD39" s="212">
        <v>68</v>
      </c>
      <c r="AE39" s="212">
        <v>0</v>
      </c>
      <c r="AF39" s="372">
        <f t="shared" si="152"/>
        <v>0</v>
      </c>
      <c r="AG39" s="212">
        <v>0</v>
      </c>
      <c r="AH39" s="372">
        <f t="shared" si="153"/>
        <v>0</v>
      </c>
      <c r="AI39" s="212">
        <f t="shared" si="154"/>
        <v>427</v>
      </c>
      <c r="AJ39" s="212">
        <f t="shared" si="155"/>
        <v>26</v>
      </c>
      <c r="AK39" s="372">
        <f t="shared" si="156"/>
        <v>6.0889929742388757E-2</v>
      </c>
      <c r="AL39" s="341">
        <f t="shared" si="157"/>
        <v>0</v>
      </c>
      <c r="AM39" s="341">
        <f t="shared" si="158"/>
        <v>0</v>
      </c>
      <c r="AN39" s="341">
        <f t="shared" si="159"/>
        <v>1.2890431333663858E-2</v>
      </c>
      <c r="AO39" s="341">
        <f t="shared" si="160"/>
        <v>1.2890431333663858E-2</v>
      </c>
      <c r="AP39" s="214">
        <v>1509</v>
      </c>
      <c r="AQ39" s="214">
        <v>22</v>
      </c>
      <c r="AR39" s="341">
        <f t="shared" si="161"/>
        <v>1.0907288051561725E-2</v>
      </c>
      <c r="AT39" s="1">
        <v>35</v>
      </c>
      <c r="AU39" s="1">
        <v>14</v>
      </c>
      <c r="AV39" s="1">
        <v>11</v>
      </c>
      <c r="AW39" s="1">
        <v>10</v>
      </c>
      <c r="AX39" s="1">
        <v>38</v>
      </c>
      <c r="AY39" s="1">
        <v>8</v>
      </c>
      <c r="AZ39" s="1">
        <v>12</v>
      </c>
      <c r="BA39" s="1">
        <v>18</v>
      </c>
      <c r="BB39" s="1">
        <v>33</v>
      </c>
      <c r="BC39" s="1">
        <v>19</v>
      </c>
      <c r="BD39" s="1">
        <v>0</v>
      </c>
      <c r="BE39" s="1">
        <v>14</v>
      </c>
      <c r="BF39" s="1">
        <v>31</v>
      </c>
      <c r="BG39" s="1">
        <v>12</v>
      </c>
      <c r="BH39" s="1">
        <v>6</v>
      </c>
      <c r="BI39" s="1">
        <v>13</v>
      </c>
      <c r="BJ39" s="1">
        <v>47</v>
      </c>
      <c r="BK39" s="1">
        <v>22</v>
      </c>
      <c r="BL39" s="1">
        <v>10</v>
      </c>
      <c r="BM39" s="1">
        <v>15</v>
      </c>
      <c r="BN39" s="125">
        <v>0.4</v>
      </c>
      <c r="BO39" s="124">
        <v>0.31428571428571428</v>
      </c>
      <c r="BP39" s="126">
        <v>0.2857142857142857</v>
      </c>
      <c r="BQ39" s="125">
        <v>0.21052631578947367</v>
      </c>
      <c r="BR39" s="124">
        <v>0.31578947368421051</v>
      </c>
      <c r="BS39" s="126">
        <v>0.47368421052631576</v>
      </c>
      <c r="BT39" s="125">
        <v>0.5757575757575758</v>
      </c>
      <c r="BU39" s="124">
        <v>0</v>
      </c>
      <c r="BV39" s="126">
        <v>0.42424242424242425</v>
      </c>
      <c r="BW39" s="125">
        <v>0.38709677419354838</v>
      </c>
      <c r="BX39" s="124">
        <v>0.19354838709677419</v>
      </c>
      <c r="BY39" s="126">
        <v>0.41935483870967744</v>
      </c>
      <c r="BZ39" s="125">
        <f t="shared" si="162"/>
        <v>0.46808510638297873</v>
      </c>
      <c r="CA39" s="124">
        <f t="shared" si="163"/>
        <v>0.21276595744680851</v>
      </c>
      <c r="CB39" s="126">
        <f t="shared" si="164"/>
        <v>0.31914893617021278</v>
      </c>
      <c r="CD39" s="215">
        <f t="shared" si="165"/>
        <v>3600</v>
      </c>
      <c r="CE39" s="216">
        <f t="shared" si="166"/>
        <v>0.59722222222222221</v>
      </c>
      <c r="CF39" s="216">
        <f t="shared" si="167"/>
        <v>0.3</v>
      </c>
      <c r="CG39" s="216">
        <f t="shared" si="168"/>
        <v>0.10277777777777777</v>
      </c>
      <c r="CH39" s="216">
        <f t="shared" si="169"/>
        <v>2.7777777777777776E-2</v>
      </c>
      <c r="CI39" s="216">
        <f t="shared" si="170"/>
        <v>2.7777777777777779E-3</v>
      </c>
      <c r="CJ39" s="216">
        <f t="shared" si="171"/>
        <v>7.2222222222222215E-2</v>
      </c>
      <c r="CK39" s="217">
        <f t="shared" si="172"/>
        <v>2150</v>
      </c>
      <c r="CL39" s="218">
        <f t="shared" si="173"/>
        <v>1080</v>
      </c>
      <c r="CM39" s="219">
        <f t="shared" si="174"/>
        <v>370</v>
      </c>
      <c r="CN39" s="219">
        <f t="shared" si="175"/>
        <v>100</v>
      </c>
      <c r="CO39" s="219">
        <f t="shared" si="176"/>
        <v>10</v>
      </c>
      <c r="CP39" s="219">
        <f t="shared" si="177"/>
        <v>260</v>
      </c>
      <c r="CR39" s="243">
        <v>688.05</v>
      </c>
      <c r="CS39" s="243">
        <v>2066</v>
      </c>
      <c r="CT39" s="247">
        <f t="shared" si="178"/>
        <v>0.33303484995159727</v>
      </c>
      <c r="CV39" s="247">
        <f t="shared" si="141"/>
        <v>7.1457144466065048E-2</v>
      </c>
      <c r="CW39" s="211">
        <f t="shared" si="142"/>
        <v>0.33996741978893685</v>
      </c>
      <c r="CY39" s="300">
        <v>2.2683397683397683E-2</v>
      </c>
      <c r="CZ39" s="300">
        <v>1.4797136038186158E-2</v>
      </c>
      <c r="DA39" s="300">
        <v>1.4891696750902527E-2</v>
      </c>
      <c r="DB39" s="300">
        <v>1.6710642040457344E-2</v>
      </c>
      <c r="DC39" s="300">
        <v>1.4874628134296642E-2</v>
      </c>
      <c r="DE39" s="332">
        <v>86</v>
      </c>
      <c r="DF39" s="332">
        <v>33</v>
      </c>
      <c r="DG39" s="332">
        <v>90</v>
      </c>
      <c r="DH39" s="332">
        <v>31</v>
      </c>
      <c r="DL39" s="212">
        <v>2072</v>
      </c>
      <c r="DM39" s="212">
        <v>47</v>
      </c>
      <c r="DN39" s="213">
        <v>2.2683397683397683E-2</v>
      </c>
      <c r="DO39" s="212">
        <v>528</v>
      </c>
      <c r="DP39" s="212">
        <v>33</v>
      </c>
      <c r="DQ39" s="213">
        <v>1.5926640926640926E-2</v>
      </c>
      <c r="DR39" s="214">
        <v>1544</v>
      </c>
      <c r="DS39" s="214">
        <v>14</v>
      </c>
      <c r="DT39" s="213">
        <v>6.7567567567567571E-3</v>
      </c>
      <c r="DV39" s="215">
        <f t="shared" si="179"/>
        <v>3500</v>
      </c>
      <c r="DW39" s="216">
        <v>0.62857142857142856</v>
      </c>
      <c r="DX39" s="216">
        <v>0.2857142857142857</v>
      </c>
      <c r="DY39" s="216">
        <v>8.5714285714285715E-2</v>
      </c>
      <c r="DZ39" s="216">
        <v>2.8571428571428571E-2</v>
      </c>
      <c r="EA39" s="216">
        <v>0</v>
      </c>
      <c r="EB39" s="216">
        <v>5.7142857142857141E-2</v>
      </c>
      <c r="EC39" s="217">
        <f t="shared" si="180"/>
        <v>2230</v>
      </c>
      <c r="ED39" s="218">
        <v>1000</v>
      </c>
      <c r="EE39" s="219">
        <f t="shared" si="181"/>
        <v>270</v>
      </c>
      <c r="EF39" s="219">
        <f t="shared" si="182"/>
        <v>70</v>
      </c>
      <c r="EG39" s="219">
        <f t="shared" si="183"/>
        <v>0</v>
      </c>
      <c r="EH39" s="219">
        <f t="shared" si="184"/>
        <v>200</v>
      </c>
      <c r="EI39" s="216">
        <v>8.5714285714285715E-2</v>
      </c>
      <c r="EJ39" s="511">
        <v>2.0150000000000001E-2</v>
      </c>
      <c r="EK39" s="3">
        <v>0.22399999999999998</v>
      </c>
      <c r="EL39" s="3">
        <v>0.41399999999999998</v>
      </c>
      <c r="EM39" s="496">
        <f t="shared" si="185"/>
        <v>0.36200000000000004</v>
      </c>
      <c r="EN39" s="528">
        <v>6.4142000000000005E-2</v>
      </c>
      <c r="EO39" s="545">
        <f t="shared" si="186"/>
        <v>3470</v>
      </c>
      <c r="EP39" s="314">
        <f t="shared" si="187"/>
        <v>1030</v>
      </c>
      <c r="EQ39" s="542">
        <v>980</v>
      </c>
      <c r="ER39" s="543">
        <v>20</v>
      </c>
      <c r="ES39" s="544">
        <v>30</v>
      </c>
      <c r="ET39" s="242">
        <v>0</v>
      </c>
      <c r="EU39" s="242">
        <v>0</v>
      </c>
      <c r="EV39" s="314">
        <f t="shared" si="188"/>
        <v>30</v>
      </c>
      <c r="EW39" s="314">
        <f t="shared" si="189"/>
        <v>1580</v>
      </c>
      <c r="EX39" s="542">
        <v>1040</v>
      </c>
      <c r="EY39" s="543">
        <v>400</v>
      </c>
      <c r="EZ39" s="544">
        <v>140</v>
      </c>
      <c r="FA39" s="242">
        <v>40</v>
      </c>
      <c r="FB39" s="242">
        <v>0</v>
      </c>
      <c r="FC39" s="314">
        <f t="shared" si="190"/>
        <v>100</v>
      </c>
      <c r="FD39" s="314">
        <f t="shared" si="191"/>
        <v>860</v>
      </c>
      <c r="FE39" s="542">
        <v>210</v>
      </c>
      <c r="FF39" s="543">
        <v>550</v>
      </c>
      <c r="FG39" s="544">
        <v>100</v>
      </c>
      <c r="FH39" s="242">
        <v>30</v>
      </c>
      <c r="FI39" s="242">
        <f>VLOOKUP($A39,'[3]Tabel 3'!$E$3350:$K$3691,7,FALSE)</f>
        <v>0</v>
      </c>
      <c r="FJ39" s="314">
        <f t="shared" si="192"/>
        <v>70</v>
      </c>
      <c r="FK39" s="545">
        <f t="shared" si="193"/>
        <v>3600</v>
      </c>
      <c r="FL39" s="314">
        <f t="shared" si="194"/>
        <v>1040</v>
      </c>
      <c r="FM39" s="542">
        <v>980</v>
      </c>
      <c r="FN39" s="543">
        <v>30</v>
      </c>
      <c r="FO39" s="544">
        <v>30</v>
      </c>
      <c r="FP39" s="242">
        <v>0</v>
      </c>
      <c r="FQ39" s="242">
        <v>0</v>
      </c>
      <c r="FR39" s="314">
        <f t="shared" si="195"/>
        <v>30</v>
      </c>
      <c r="FS39" s="314">
        <f t="shared" si="196"/>
        <v>1640</v>
      </c>
      <c r="FT39" s="542">
        <v>960</v>
      </c>
      <c r="FU39" s="543">
        <v>490</v>
      </c>
      <c r="FV39" s="544">
        <v>190</v>
      </c>
      <c r="FW39" s="242">
        <v>40</v>
      </c>
      <c r="FX39" s="242">
        <v>10</v>
      </c>
      <c r="FY39" s="314">
        <f t="shared" si="197"/>
        <v>140</v>
      </c>
      <c r="FZ39" s="314">
        <f t="shared" si="198"/>
        <v>920</v>
      </c>
      <c r="GA39" s="542">
        <v>210</v>
      </c>
      <c r="GB39" s="543">
        <v>560</v>
      </c>
      <c r="GC39" s="544">
        <v>150</v>
      </c>
      <c r="GD39" s="242">
        <v>60</v>
      </c>
      <c r="GE39" s="242">
        <v>0</v>
      </c>
      <c r="GF39" s="314">
        <f t="shared" si="199"/>
        <v>90</v>
      </c>
    </row>
    <row r="40" spans="1:188" hidden="1" x14ac:dyDescent="0.25">
      <c r="A40" s="622" t="s">
        <v>144</v>
      </c>
      <c r="B40" s="622" t="s">
        <v>119</v>
      </c>
      <c r="C40" s="622" t="s">
        <v>120</v>
      </c>
      <c r="D40" s="1">
        <v>3</v>
      </c>
      <c r="E40" s="206">
        <v>29800</v>
      </c>
      <c r="F40" s="207">
        <v>0.10199999999999999</v>
      </c>
      <c r="G40" s="208">
        <f>IF(AND(F40&gt;=$F$3-'Selectie Benchmark Gemeenten'!$D$7*'gemeenten info'!$F$7,F40&lt;=$F$3+'Selectie Benchmark Gemeenten'!$D$7*'gemeenten info'!$F$7),1,0)</f>
        <v>1</v>
      </c>
      <c r="H40" s="206">
        <v>67894</v>
      </c>
      <c r="I40" s="206">
        <v>849</v>
      </c>
      <c r="J40" s="209">
        <f t="shared" si="147"/>
        <v>0.12361733931240658</v>
      </c>
      <c r="K40" s="208">
        <f>IF(AND(J40&gt;=$J$3-'Selectie Benchmark Gemeenten'!$D$8*'gemeenten info'!$J$7,J40&lt;=$J$3+'Selectie Benchmark Gemeenten'!$D$8*'gemeenten info'!$J$7),1,0)</f>
        <v>1</v>
      </c>
      <c r="L40" s="23">
        <v>0</v>
      </c>
      <c r="M40" s="210">
        <v>9.6284329563812596E-2</v>
      </c>
      <c r="N40" s="208">
        <f>IF(AND(M40&gt;=$M$3-'Selectie Benchmark Gemeenten'!$D$9*'gemeenten info'!$M$7,M40&lt;=$M$3+'Selectie Benchmark Gemeenten'!$D$9*'gemeenten info'!$M$7),1,0)</f>
        <v>1</v>
      </c>
      <c r="O40" s="29">
        <f t="shared" si="148"/>
        <v>1</v>
      </c>
      <c r="P40" s="29">
        <f t="shared" si="149"/>
        <v>1</v>
      </c>
      <c r="Q40" s="29">
        <f t="shared" si="150"/>
        <v>1</v>
      </c>
      <c r="S40" s="78">
        <v>7.9279999999999999</v>
      </c>
      <c r="T40" s="78">
        <v>5.452</v>
      </c>
      <c r="U40" s="211">
        <v>0.48899999999999999</v>
      </c>
      <c r="V40" s="211">
        <v>6.8000000000000005E-2</v>
      </c>
      <c r="X40" s="212">
        <v>4775</v>
      </c>
      <c r="Y40" s="212">
        <v>107</v>
      </c>
      <c r="Z40" s="341">
        <f t="shared" si="151"/>
        <v>2.2408376963350785E-2</v>
      </c>
      <c r="AA40" s="212">
        <v>1429</v>
      </c>
      <c r="AB40" s="212">
        <v>90</v>
      </c>
      <c r="AC40" s="212">
        <v>63</v>
      </c>
      <c r="AD40" s="212">
        <v>216</v>
      </c>
      <c r="AE40" s="212">
        <v>22</v>
      </c>
      <c r="AF40" s="372">
        <f t="shared" si="152"/>
        <v>0.34920634920634919</v>
      </c>
      <c r="AG40" s="212">
        <v>19</v>
      </c>
      <c r="AH40" s="372">
        <f t="shared" si="153"/>
        <v>8.7962962962962965E-2</v>
      </c>
      <c r="AI40" s="212">
        <f t="shared" si="154"/>
        <v>1150</v>
      </c>
      <c r="AJ40" s="212">
        <f t="shared" si="155"/>
        <v>49</v>
      </c>
      <c r="AK40" s="372">
        <f t="shared" si="156"/>
        <v>4.2608695652173914E-2</v>
      </c>
      <c r="AL40" s="341">
        <f t="shared" si="157"/>
        <v>4.6073298429319372E-3</v>
      </c>
      <c r="AM40" s="341">
        <f t="shared" si="158"/>
        <v>3.9790575916230364E-3</v>
      </c>
      <c r="AN40" s="341">
        <f t="shared" si="159"/>
        <v>1.0261780104712043E-2</v>
      </c>
      <c r="AO40" s="341">
        <f t="shared" si="160"/>
        <v>1.8848167539267015E-2</v>
      </c>
      <c r="AP40" s="214">
        <v>3346</v>
      </c>
      <c r="AQ40" s="214">
        <v>17</v>
      </c>
      <c r="AR40" s="341">
        <f t="shared" si="161"/>
        <v>3.5602094240837698E-3</v>
      </c>
      <c r="AT40" s="1">
        <v>106</v>
      </c>
      <c r="AU40" s="1">
        <v>39</v>
      </c>
      <c r="AV40" s="1">
        <v>27</v>
      </c>
      <c r="AW40" s="1">
        <v>40</v>
      </c>
      <c r="AX40" s="1">
        <v>127</v>
      </c>
      <c r="AY40" s="1">
        <v>40</v>
      </c>
      <c r="AZ40" s="1">
        <v>23</v>
      </c>
      <c r="BA40" s="1">
        <v>64</v>
      </c>
      <c r="BB40" s="1">
        <v>100</v>
      </c>
      <c r="BC40" s="1">
        <v>34</v>
      </c>
      <c r="BD40" s="1">
        <v>20</v>
      </c>
      <c r="BE40" s="1">
        <v>46</v>
      </c>
      <c r="BF40" s="1">
        <v>98</v>
      </c>
      <c r="BG40" s="1">
        <v>37</v>
      </c>
      <c r="BH40" s="1">
        <v>22</v>
      </c>
      <c r="BI40" s="1">
        <v>39</v>
      </c>
      <c r="BJ40" s="1">
        <v>153</v>
      </c>
      <c r="BK40" s="1">
        <v>53</v>
      </c>
      <c r="BL40" s="1">
        <v>33</v>
      </c>
      <c r="BM40" s="1">
        <v>67</v>
      </c>
      <c r="BN40" s="125">
        <v>0.36792452830188677</v>
      </c>
      <c r="BO40" s="124">
        <v>0.25471698113207547</v>
      </c>
      <c r="BP40" s="126">
        <v>0.37735849056603776</v>
      </c>
      <c r="BQ40" s="125">
        <v>0.31496062992125984</v>
      </c>
      <c r="BR40" s="124">
        <v>0.18110236220472442</v>
      </c>
      <c r="BS40" s="126">
        <v>0.50393700787401574</v>
      </c>
      <c r="BT40" s="125">
        <v>0.34</v>
      </c>
      <c r="BU40" s="124">
        <v>0.2</v>
      </c>
      <c r="BV40" s="126">
        <v>0.46</v>
      </c>
      <c r="BW40" s="125">
        <v>0.37755102040816324</v>
      </c>
      <c r="BX40" s="124">
        <v>0.22448979591836735</v>
      </c>
      <c r="BY40" s="126">
        <v>0.39795918367346939</v>
      </c>
      <c r="BZ40" s="125">
        <f t="shared" si="162"/>
        <v>0.34640522875816993</v>
      </c>
      <c r="CA40" s="124">
        <f t="shared" si="163"/>
        <v>0.21568627450980393</v>
      </c>
      <c r="CB40" s="126">
        <f t="shared" si="164"/>
        <v>0.43790849673202614</v>
      </c>
      <c r="CD40" s="215">
        <f t="shared" si="165"/>
        <v>8960</v>
      </c>
      <c r="CE40" s="216">
        <f t="shared" si="166"/>
        <v>0.5636160714285714</v>
      </c>
      <c r="CF40" s="216">
        <f t="shared" si="167"/>
        <v>0.34933035714285715</v>
      </c>
      <c r="CG40" s="216">
        <f t="shared" si="168"/>
        <v>8.7053571428571425E-2</v>
      </c>
      <c r="CH40" s="216">
        <f t="shared" si="169"/>
        <v>3.90625E-2</v>
      </c>
      <c r="CI40" s="216">
        <f t="shared" si="170"/>
        <v>2.232142857142857E-3</v>
      </c>
      <c r="CJ40" s="216">
        <f t="shared" si="171"/>
        <v>4.5758928571428568E-2</v>
      </c>
      <c r="CK40" s="217">
        <f t="shared" si="172"/>
        <v>5050</v>
      </c>
      <c r="CL40" s="218">
        <f t="shared" si="173"/>
        <v>3130</v>
      </c>
      <c r="CM40" s="219">
        <f t="shared" si="174"/>
        <v>780</v>
      </c>
      <c r="CN40" s="219">
        <f t="shared" si="175"/>
        <v>350</v>
      </c>
      <c r="CO40" s="219">
        <f t="shared" si="176"/>
        <v>20</v>
      </c>
      <c r="CP40" s="219">
        <f t="shared" si="177"/>
        <v>410</v>
      </c>
      <c r="CR40" s="243">
        <v>7381.99</v>
      </c>
      <c r="CS40" s="243">
        <v>6162</v>
      </c>
      <c r="CT40" s="247">
        <f t="shared" si="178"/>
        <v>1.1979860434923726</v>
      </c>
      <c r="CV40" s="247">
        <f t="shared" si="141"/>
        <v>1.8705040083794144E-2</v>
      </c>
      <c r="CW40" s="211">
        <f t="shared" si="142"/>
        <v>0.21968997022892928</v>
      </c>
      <c r="CY40" s="300">
        <v>3.1455592105263157E-2</v>
      </c>
      <c r="CZ40" s="300">
        <v>2.0143884892086329E-2</v>
      </c>
      <c r="DA40" s="300">
        <v>2.0048115477145148E-2</v>
      </c>
      <c r="DB40" s="300">
        <v>2.472260073973136E-2</v>
      </c>
      <c r="DC40" s="300">
        <v>2.0514805496419587E-2</v>
      </c>
      <c r="DE40" s="332">
        <v>308</v>
      </c>
      <c r="DF40" s="332">
        <v>58</v>
      </c>
      <c r="DG40" s="332">
        <v>256</v>
      </c>
      <c r="DH40" s="332">
        <v>49</v>
      </c>
      <c r="DL40" s="212">
        <v>4864</v>
      </c>
      <c r="DM40" s="212">
        <v>153</v>
      </c>
      <c r="DN40" s="213">
        <v>3.1455592105263157E-2</v>
      </c>
      <c r="DO40" s="212">
        <v>1512</v>
      </c>
      <c r="DP40" s="212">
        <v>130</v>
      </c>
      <c r="DQ40" s="213">
        <v>2.6726973684210526E-2</v>
      </c>
      <c r="DR40" s="214">
        <v>3352</v>
      </c>
      <c r="DS40" s="214">
        <v>23</v>
      </c>
      <c r="DT40" s="213">
        <v>4.7286184210526315E-3</v>
      </c>
      <c r="DV40" s="215">
        <f t="shared" si="179"/>
        <v>8960</v>
      </c>
      <c r="DW40" s="216">
        <v>0.58888888888888891</v>
      </c>
      <c r="DX40" s="216">
        <v>0.32222222222222224</v>
      </c>
      <c r="DY40" s="216">
        <v>8.8888888888888892E-2</v>
      </c>
      <c r="DZ40" s="216">
        <v>4.4444444444444446E-2</v>
      </c>
      <c r="EA40" s="216">
        <v>0</v>
      </c>
      <c r="EB40" s="216">
        <v>4.4444444444444446E-2</v>
      </c>
      <c r="EC40" s="217">
        <f t="shared" si="180"/>
        <v>5260</v>
      </c>
      <c r="ED40" s="218">
        <v>2900</v>
      </c>
      <c r="EE40" s="219">
        <f t="shared" si="181"/>
        <v>800</v>
      </c>
      <c r="EF40" s="219">
        <f t="shared" si="182"/>
        <v>220</v>
      </c>
      <c r="EG40" s="219">
        <f t="shared" si="183"/>
        <v>20</v>
      </c>
      <c r="EH40" s="219">
        <f t="shared" si="184"/>
        <v>560</v>
      </c>
      <c r="EI40" s="216">
        <v>8.98876404494382E-2</v>
      </c>
      <c r="EJ40" s="511">
        <v>2.5749999999999999E-2</v>
      </c>
      <c r="EK40" s="3">
        <v>0.27500000000000002</v>
      </c>
      <c r="EL40" s="3">
        <v>0.42200000000000004</v>
      </c>
      <c r="EM40" s="496">
        <f t="shared" si="185"/>
        <v>0.30299999999999994</v>
      </c>
      <c r="EN40" s="528">
        <v>8.3041199999999996E-2</v>
      </c>
      <c r="EO40" s="545">
        <f t="shared" si="186"/>
        <v>8930</v>
      </c>
      <c r="EP40" s="314">
        <f t="shared" si="187"/>
        <v>2280</v>
      </c>
      <c r="EQ40" s="542">
        <v>2240</v>
      </c>
      <c r="ER40" s="543">
        <v>20</v>
      </c>
      <c r="ES40" s="544">
        <v>20</v>
      </c>
      <c r="ET40" s="242">
        <v>0</v>
      </c>
      <c r="EU40" s="242">
        <v>0</v>
      </c>
      <c r="EV40" s="314">
        <f t="shared" si="188"/>
        <v>20</v>
      </c>
      <c r="EW40" s="314">
        <f t="shared" si="189"/>
        <v>3780</v>
      </c>
      <c r="EX40" s="542">
        <v>2440</v>
      </c>
      <c r="EY40" s="543">
        <v>980</v>
      </c>
      <c r="EZ40" s="544">
        <v>360</v>
      </c>
      <c r="FA40" s="242">
        <v>100</v>
      </c>
      <c r="FB40" s="242">
        <v>10</v>
      </c>
      <c r="FC40" s="314">
        <f t="shared" si="190"/>
        <v>250</v>
      </c>
      <c r="FD40" s="314">
        <f t="shared" si="191"/>
        <v>2870</v>
      </c>
      <c r="FE40" s="542">
        <v>580</v>
      </c>
      <c r="FF40" s="543">
        <v>1870</v>
      </c>
      <c r="FG40" s="544">
        <v>420</v>
      </c>
      <c r="FH40" s="242">
        <v>120</v>
      </c>
      <c r="FI40" s="242">
        <f>VLOOKUP($A40,'[3]Tabel 3'!$E$3350:$K$3691,7,FALSE)</f>
        <v>10</v>
      </c>
      <c r="FJ40" s="314">
        <f t="shared" si="192"/>
        <v>290</v>
      </c>
      <c r="FK40" s="545">
        <f t="shared" si="193"/>
        <v>8960</v>
      </c>
      <c r="FL40" s="314">
        <f t="shared" si="194"/>
        <v>2160</v>
      </c>
      <c r="FM40" s="542">
        <v>2130</v>
      </c>
      <c r="FN40" s="543">
        <v>20</v>
      </c>
      <c r="FO40" s="544">
        <v>10</v>
      </c>
      <c r="FP40" s="242">
        <v>0</v>
      </c>
      <c r="FQ40" s="242">
        <v>0</v>
      </c>
      <c r="FR40" s="314">
        <f t="shared" si="195"/>
        <v>10</v>
      </c>
      <c r="FS40" s="314">
        <f t="shared" si="196"/>
        <v>3820</v>
      </c>
      <c r="FT40" s="542">
        <v>2350</v>
      </c>
      <c r="FU40" s="543">
        <v>1120</v>
      </c>
      <c r="FV40" s="544">
        <v>350</v>
      </c>
      <c r="FW40" s="242">
        <v>130</v>
      </c>
      <c r="FX40" s="242">
        <v>10</v>
      </c>
      <c r="FY40" s="314">
        <f t="shared" si="197"/>
        <v>210</v>
      </c>
      <c r="FZ40" s="314">
        <f t="shared" si="198"/>
        <v>2980</v>
      </c>
      <c r="GA40" s="542">
        <v>570</v>
      </c>
      <c r="GB40" s="543">
        <v>1990</v>
      </c>
      <c r="GC40" s="544">
        <v>420</v>
      </c>
      <c r="GD40" s="242">
        <v>220</v>
      </c>
      <c r="GE40" s="242">
        <v>10</v>
      </c>
      <c r="GF40" s="314">
        <f t="shared" si="199"/>
        <v>190</v>
      </c>
    </row>
    <row r="41" spans="1:188" hidden="1" x14ac:dyDescent="0.25">
      <c r="A41" s="622" t="s">
        <v>185</v>
      </c>
      <c r="B41" s="622" t="s">
        <v>52</v>
      </c>
      <c r="C41" s="622" t="s">
        <v>84</v>
      </c>
      <c r="D41" s="1">
        <v>1.2</v>
      </c>
      <c r="E41" s="206">
        <v>18700</v>
      </c>
      <c r="F41" s="207">
        <v>6.5000000000000002E-2</v>
      </c>
      <c r="G41" s="208">
        <f>IF(AND(F41&gt;=$F$3-'Selectie Benchmark Gemeenten'!$D$7*'gemeenten info'!$F$7,F41&lt;=$F$3+'Selectie Benchmark Gemeenten'!$D$7*'gemeenten info'!$F$7),1,0)</f>
        <v>0</v>
      </c>
      <c r="H41" s="206">
        <v>43850</v>
      </c>
      <c r="I41" s="206">
        <v>170</v>
      </c>
      <c r="J41" s="209">
        <f t="shared" si="147"/>
        <v>2.2122571001494767E-2</v>
      </c>
      <c r="K41" s="208">
        <f>IF(AND(J41&gt;=$J$3-'Selectie Benchmark Gemeenten'!$D$8*'gemeenten info'!$J$7,J41&lt;=$J$3+'Selectie Benchmark Gemeenten'!$D$8*'gemeenten info'!$J$7),1,0)</f>
        <v>0</v>
      </c>
      <c r="L41" s="23">
        <v>0</v>
      </c>
      <c r="M41" s="210">
        <v>0.13976083707025411</v>
      </c>
      <c r="N41" s="208">
        <f>IF(AND(M41&gt;=$M$3-'Selectie Benchmark Gemeenten'!$D$9*'gemeenten info'!$M$7,M41&lt;=$M$3+'Selectie Benchmark Gemeenten'!$D$9*'gemeenten info'!$M$7),1,0)</f>
        <v>1</v>
      </c>
      <c r="O41" s="29">
        <f t="shared" si="148"/>
        <v>0</v>
      </c>
      <c r="P41" s="29">
        <f t="shared" si="149"/>
        <v>0</v>
      </c>
      <c r="Q41" s="29">
        <f t="shared" si="150"/>
        <v>0</v>
      </c>
      <c r="S41" s="78">
        <v>7.4450000000000003</v>
      </c>
      <c r="T41" s="78">
        <v>-38.191000000000003</v>
      </c>
      <c r="U41" s="211">
        <v>0.61799999999999999</v>
      </c>
      <c r="V41" s="211">
        <v>0.1</v>
      </c>
      <c r="X41" s="212">
        <v>3519</v>
      </c>
      <c r="Y41" s="212">
        <v>53</v>
      </c>
      <c r="Z41" s="341">
        <f t="shared" si="151"/>
        <v>1.5061096902529127E-2</v>
      </c>
      <c r="AA41" s="212">
        <v>1337</v>
      </c>
      <c r="AB41" s="212">
        <v>44</v>
      </c>
      <c r="AC41" s="212">
        <v>22</v>
      </c>
      <c r="AD41" s="212">
        <v>194</v>
      </c>
      <c r="AE41" s="212">
        <v>5</v>
      </c>
      <c r="AF41" s="372">
        <f t="shared" si="152"/>
        <v>0.22727272727272727</v>
      </c>
      <c r="AG41" s="212">
        <v>11</v>
      </c>
      <c r="AH41" s="372">
        <f t="shared" si="153"/>
        <v>5.6701030927835051E-2</v>
      </c>
      <c r="AI41" s="212">
        <f t="shared" si="154"/>
        <v>1121</v>
      </c>
      <c r="AJ41" s="212">
        <f t="shared" si="155"/>
        <v>28</v>
      </c>
      <c r="AK41" s="372">
        <f t="shared" si="156"/>
        <v>2.4977698483496878E-2</v>
      </c>
      <c r="AL41" s="341">
        <f t="shared" si="157"/>
        <v>1.4208581983518045E-3</v>
      </c>
      <c r="AM41" s="341">
        <f t="shared" si="158"/>
        <v>3.1258880363739701E-3</v>
      </c>
      <c r="AN41" s="341">
        <f t="shared" si="159"/>
        <v>7.956805910770106E-3</v>
      </c>
      <c r="AO41" s="341">
        <f t="shared" si="160"/>
        <v>1.250355214549588E-2</v>
      </c>
      <c r="AP41" s="214">
        <v>2182</v>
      </c>
      <c r="AQ41" s="214">
        <v>9</v>
      </c>
      <c r="AR41" s="341">
        <f t="shared" si="161"/>
        <v>2.5575447570332483E-3</v>
      </c>
      <c r="AT41" s="1">
        <v>36</v>
      </c>
      <c r="AU41" s="1">
        <v>8</v>
      </c>
      <c r="AV41" s="1">
        <v>11</v>
      </c>
      <c r="AW41" s="1">
        <v>17</v>
      </c>
      <c r="AX41" s="1">
        <v>40</v>
      </c>
      <c r="AY41" s="1">
        <v>10</v>
      </c>
      <c r="AZ41" s="1">
        <v>18</v>
      </c>
      <c r="BA41" s="1">
        <v>12</v>
      </c>
      <c r="BB41" s="1">
        <v>46</v>
      </c>
      <c r="BC41" s="1">
        <v>16</v>
      </c>
      <c r="BD41" s="1">
        <v>9</v>
      </c>
      <c r="BE41" s="1">
        <v>21</v>
      </c>
      <c r="BF41" s="1">
        <v>53</v>
      </c>
      <c r="BG41" s="1">
        <v>26</v>
      </c>
      <c r="BH41" s="1">
        <v>15</v>
      </c>
      <c r="BI41" s="1">
        <v>12</v>
      </c>
      <c r="BJ41" s="1">
        <v>41</v>
      </c>
      <c r="BK41" s="1">
        <v>11</v>
      </c>
      <c r="BL41" s="1">
        <v>16</v>
      </c>
      <c r="BM41" s="1">
        <v>14</v>
      </c>
      <c r="BN41" s="125">
        <v>0.22222222222222221</v>
      </c>
      <c r="BO41" s="124">
        <v>0.30555555555555558</v>
      </c>
      <c r="BP41" s="126">
        <v>0.47222222222222221</v>
      </c>
      <c r="BQ41" s="125">
        <v>0.25</v>
      </c>
      <c r="BR41" s="124">
        <v>0.45</v>
      </c>
      <c r="BS41" s="126">
        <v>0.3</v>
      </c>
      <c r="BT41" s="125">
        <v>0.34782608695652173</v>
      </c>
      <c r="BU41" s="124">
        <v>0.19565217391304349</v>
      </c>
      <c r="BV41" s="126">
        <v>0.45652173913043476</v>
      </c>
      <c r="BW41" s="125">
        <v>0.49056603773584906</v>
      </c>
      <c r="BX41" s="124">
        <v>0.28301886792452829</v>
      </c>
      <c r="BY41" s="126">
        <v>0.22641509433962265</v>
      </c>
      <c r="BZ41" s="125">
        <f t="shared" si="162"/>
        <v>0.26829268292682928</v>
      </c>
      <c r="CA41" s="124">
        <f t="shared" si="163"/>
        <v>0.3902439024390244</v>
      </c>
      <c r="CB41" s="126">
        <f t="shared" si="164"/>
        <v>0.34146341463414637</v>
      </c>
      <c r="CD41" s="215">
        <f t="shared" si="165"/>
        <v>5950</v>
      </c>
      <c r="CE41" s="216">
        <f t="shared" si="166"/>
        <v>0.60840336134453776</v>
      </c>
      <c r="CF41" s="216">
        <f t="shared" si="167"/>
        <v>0.33781512605042019</v>
      </c>
      <c r="CG41" s="216">
        <f t="shared" si="168"/>
        <v>5.378151260504202E-2</v>
      </c>
      <c r="CH41" s="216">
        <f t="shared" si="169"/>
        <v>2.8571428571428571E-2</v>
      </c>
      <c r="CI41" s="216">
        <f t="shared" si="170"/>
        <v>0</v>
      </c>
      <c r="CJ41" s="216">
        <f t="shared" si="171"/>
        <v>2.5210084033613446E-2</v>
      </c>
      <c r="CK41" s="217">
        <f t="shared" si="172"/>
        <v>3620</v>
      </c>
      <c r="CL41" s="218">
        <f t="shared" si="173"/>
        <v>2010</v>
      </c>
      <c r="CM41" s="219">
        <f t="shared" si="174"/>
        <v>320</v>
      </c>
      <c r="CN41" s="219">
        <f t="shared" si="175"/>
        <v>170</v>
      </c>
      <c r="CO41" s="219">
        <f t="shared" si="176"/>
        <v>0</v>
      </c>
      <c r="CP41" s="219">
        <f t="shared" si="177"/>
        <v>150</v>
      </c>
      <c r="CR41" s="243">
        <v>1432.77</v>
      </c>
      <c r="CS41" s="243">
        <v>3332</v>
      </c>
      <c r="CT41" s="247">
        <f t="shared" si="178"/>
        <v>0.43000300120048018</v>
      </c>
      <c r="CV41" s="247">
        <f t="shared" si="141"/>
        <v>3.5025562287894815E-2</v>
      </c>
      <c r="CW41" s="211">
        <f t="shared" si="142"/>
        <v>0.23170918311583272</v>
      </c>
      <c r="CY41" s="300">
        <v>1.1156462585034013E-2</v>
      </c>
      <c r="CZ41" s="300">
        <v>1.4110756123535677E-2</v>
      </c>
      <c r="DA41" s="300">
        <v>1.1917098445595855E-2</v>
      </c>
      <c r="DB41" s="300">
        <v>1.019108280254777E-2</v>
      </c>
      <c r="DC41" s="300">
        <v>9.1883614088820835E-3</v>
      </c>
      <c r="DE41" s="332">
        <v>150</v>
      </c>
      <c r="DF41" s="332">
        <v>7</v>
      </c>
      <c r="DG41" s="332">
        <v>132</v>
      </c>
      <c r="DH41" s="332">
        <v>3</v>
      </c>
      <c r="DL41" s="212">
        <v>3675</v>
      </c>
      <c r="DM41" s="212">
        <v>41</v>
      </c>
      <c r="DN41" s="213">
        <v>1.1156462585034013E-2</v>
      </c>
      <c r="DO41" s="212">
        <v>1391</v>
      </c>
      <c r="DP41" s="212">
        <v>38</v>
      </c>
      <c r="DQ41" s="213">
        <v>1.0340136054421769E-2</v>
      </c>
      <c r="DR41" s="214">
        <v>2284</v>
      </c>
      <c r="DS41" s="214">
        <v>3</v>
      </c>
      <c r="DT41" s="213">
        <v>8.1632653061224493E-4</v>
      </c>
      <c r="DV41" s="215">
        <f t="shared" si="179"/>
        <v>5850</v>
      </c>
      <c r="DW41" s="216">
        <v>0.6271186440677966</v>
      </c>
      <c r="DX41" s="216">
        <v>0.32203389830508472</v>
      </c>
      <c r="DY41" s="216">
        <v>5.0847457627118647E-2</v>
      </c>
      <c r="DZ41" s="216">
        <v>3.3898305084745763E-2</v>
      </c>
      <c r="EA41" s="216">
        <v>0</v>
      </c>
      <c r="EB41" s="216">
        <v>1.6949152542372881E-2</v>
      </c>
      <c r="EC41" s="217">
        <f t="shared" si="180"/>
        <v>3670</v>
      </c>
      <c r="ED41" s="218">
        <v>1900</v>
      </c>
      <c r="EE41" s="219">
        <f t="shared" si="181"/>
        <v>280</v>
      </c>
      <c r="EF41" s="219">
        <f t="shared" si="182"/>
        <v>90</v>
      </c>
      <c r="EG41" s="219">
        <f t="shared" si="183"/>
        <v>20</v>
      </c>
      <c r="EH41" s="219">
        <f t="shared" si="184"/>
        <v>170</v>
      </c>
      <c r="EI41" s="216">
        <v>5.1724137931034482E-2</v>
      </c>
      <c r="EJ41" s="511">
        <v>1.9275E-2</v>
      </c>
      <c r="EK41" s="3">
        <v>0.26200000000000001</v>
      </c>
      <c r="EL41" s="3">
        <v>0.49700000000000005</v>
      </c>
      <c r="EM41" s="496">
        <f t="shared" si="185"/>
        <v>0.24099999999999994</v>
      </c>
      <c r="EN41" s="528">
        <v>6.1189E-2</v>
      </c>
      <c r="EO41" s="545">
        <f t="shared" si="186"/>
        <v>5840</v>
      </c>
      <c r="EP41" s="314">
        <f t="shared" si="187"/>
        <v>1640</v>
      </c>
      <c r="EQ41" s="542">
        <v>1620</v>
      </c>
      <c r="ER41" s="543">
        <v>10</v>
      </c>
      <c r="ES41" s="544">
        <v>10</v>
      </c>
      <c r="ET41" s="242">
        <v>0</v>
      </c>
      <c r="EU41" s="242">
        <v>0</v>
      </c>
      <c r="EV41" s="314">
        <f t="shared" si="188"/>
        <v>10</v>
      </c>
      <c r="EW41" s="314">
        <f t="shared" si="189"/>
        <v>2580</v>
      </c>
      <c r="EX41" s="542">
        <v>1740</v>
      </c>
      <c r="EY41" s="543">
        <v>690</v>
      </c>
      <c r="EZ41" s="544">
        <v>150</v>
      </c>
      <c r="FA41" s="242">
        <v>50</v>
      </c>
      <c r="FB41" s="242">
        <v>10</v>
      </c>
      <c r="FC41" s="314">
        <f t="shared" si="190"/>
        <v>90</v>
      </c>
      <c r="FD41" s="314">
        <f t="shared" si="191"/>
        <v>1620</v>
      </c>
      <c r="FE41" s="542">
        <v>310</v>
      </c>
      <c r="FF41" s="543">
        <v>1190</v>
      </c>
      <c r="FG41" s="544">
        <v>120</v>
      </c>
      <c r="FH41" s="242">
        <v>40</v>
      </c>
      <c r="FI41" s="242">
        <f>VLOOKUP($A41,'[3]Tabel 3'!$E$3350:$K$3691,7,FALSE)</f>
        <v>10</v>
      </c>
      <c r="FJ41" s="314">
        <f t="shared" si="192"/>
        <v>70</v>
      </c>
      <c r="FK41" s="545">
        <f t="shared" si="193"/>
        <v>5950</v>
      </c>
      <c r="FL41" s="314">
        <f t="shared" si="194"/>
        <v>1610</v>
      </c>
      <c r="FM41" s="542">
        <v>1590</v>
      </c>
      <c r="FN41" s="543">
        <v>10</v>
      </c>
      <c r="FO41" s="544">
        <v>10</v>
      </c>
      <c r="FP41" s="242">
        <v>0</v>
      </c>
      <c r="FQ41" s="242">
        <v>0</v>
      </c>
      <c r="FR41" s="314">
        <f t="shared" si="195"/>
        <v>10</v>
      </c>
      <c r="FS41" s="314">
        <f t="shared" si="196"/>
        <v>2610</v>
      </c>
      <c r="FT41" s="542">
        <v>1690</v>
      </c>
      <c r="FU41" s="543">
        <v>780</v>
      </c>
      <c r="FV41" s="544">
        <v>140</v>
      </c>
      <c r="FW41" s="242">
        <v>80</v>
      </c>
      <c r="FX41" s="242">
        <v>0</v>
      </c>
      <c r="FY41" s="314">
        <f t="shared" si="197"/>
        <v>60</v>
      </c>
      <c r="FZ41" s="314">
        <f t="shared" si="198"/>
        <v>1730</v>
      </c>
      <c r="GA41" s="542">
        <v>340</v>
      </c>
      <c r="GB41" s="543">
        <v>1220</v>
      </c>
      <c r="GC41" s="544">
        <v>170</v>
      </c>
      <c r="GD41" s="242">
        <v>90</v>
      </c>
      <c r="GE41" s="242">
        <v>0</v>
      </c>
      <c r="GF41" s="314">
        <f t="shared" si="199"/>
        <v>80</v>
      </c>
    </row>
    <row r="42" spans="1:188" hidden="1" x14ac:dyDescent="0.25">
      <c r="A42" s="622" t="s">
        <v>186</v>
      </c>
      <c r="B42" s="622" t="s">
        <v>25</v>
      </c>
      <c r="C42" s="622" t="s">
        <v>123</v>
      </c>
      <c r="D42" s="1">
        <v>0.7</v>
      </c>
      <c r="E42" s="206">
        <v>12700</v>
      </c>
      <c r="F42" s="207">
        <v>5.2999999999999999E-2</v>
      </c>
      <c r="G42" s="208">
        <f>IF(AND(F42&gt;=$F$3-'Selectie Benchmark Gemeenten'!$D$7*'gemeenten info'!$F$7,F42&lt;=$F$3+'Selectie Benchmark Gemeenten'!$D$7*'gemeenten info'!$F$7),1,0)</f>
        <v>0</v>
      </c>
      <c r="H42" s="206">
        <v>31715</v>
      </c>
      <c r="I42" s="206">
        <v>353</v>
      </c>
      <c r="J42" s="209">
        <f t="shared" si="147"/>
        <v>4.9476831091180867E-2</v>
      </c>
      <c r="K42" s="208">
        <f>IF(AND(J42&gt;=$J$3-'Selectie Benchmark Gemeenten'!$D$8*'gemeenten info'!$J$7,J42&lt;=$J$3+'Selectie Benchmark Gemeenten'!$D$8*'gemeenten info'!$J$7),1,0)</f>
        <v>0</v>
      </c>
      <c r="L42" s="23">
        <v>0</v>
      </c>
      <c r="M42" s="210">
        <v>4.4390073400908774E-2</v>
      </c>
      <c r="N42" s="208">
        <f>IF(AND(M42&gt;=$M$3-'Selectie Benchmark Gemeenten'!$D$9*'gemeenten info'!$M$7,M42&lt;=$M$3+'Selectie Benchmark Gemeenten'!$D$9*'gemeenten info'!$M$7),1,0)</f>
        <v>0</v>
      </c>
      <c r="O42" s="29">
        <f t="shared" si="148"/>
        <v>0</v>
      </c>
      <c r="P42" s="29">
        <f t="shared" si="149"/>
        <v>0</v>
      </c>
      <c r="Q42" s="29">
        <f t="shared" si="150"/>
        <v>0</v>
      </c>
      <c r="S42" s="78">
        <v>7.9870000000000001</v>
      </c>
      <c r="T42" s="78">
        <v>-26.498000000000001</v>
      </c>
      <c r="U42" s="211">
        <v>0.54900000000000004</v>
      </c>
      <c r="V42" s="211">
        <v>7.6999999999999999E-2</v>
      </c>
      <c r="X42" s="212">
        <v>2535</v>
      </c>
      <c r="Y42" s="212">
        <v>48</v>
      </c>
      <c r="Z42" s="341">
        <f t="shared" si="151"/>
        <v>1.8934911242603551E-2</v>
      </c>
      <c r="AA42" s="212">
        <v>863</v>
      </c>
      <c r="AB42" s="212">
        <v>45</v>
      </c>
      <c r="AC42" s="212">
        <v>6</v>
      </c>
      <c r="AD42" s="212">
        <v>109</v>
      </c>
      <c r="AE42" s="212">
        <v>0</v>
      </c>
      <c r="AF42" s="372">
        <f t="shared" si="152"/>
        <v>0</v>
      </c>
      <c r="AG42" s="212">
        <v>15</v>
      </c>
      <c r="AH42" s="372">
        <f t="shared" si="153"/>
        <v>0.13761467889908258</v>
      </c>
      <c r="AI42" s="212">
        <f t="shared" si="154"/>
        <v>748</v>
      </c>
      <c r="AJ42" s="212">
        <f t="shared" si="155"/>
        <v>30</v>
      </c>
      <c r="AK42" s="372">
        <f t="shared" si="156"/>
        <v>4.0106951871657755E-2</v>
      </c>
      <c r="AL42" s="341">
        <f t="shared" si="157"/>
        <v>0</v>
      </c>
      <c r="AM42" s="341">
        <f t="shared" si="158"/>
        <v>5.9171597633136093E-3</v>
      </c>
      <c r="AN42" s="341">
        <f t="shared" si="159"/>
        <v>1.1834319526627219E-2</v>
      </c>
      <c r="AO42" s="341">
        <f t="shared" si="160"/>
        <v>1.7751479289940829E-2</v>
      </c>
      <c r="AP42" s="214">
        <v>1672</v>
      </c>
      <c r="AQ42" s="214">
        <v>3</v>
      </c>
      <c r="AR42" s="341">
        <f t="shared" si="161"/>
        <v>1.1834319526627219E-3</v>
      </c>
      <c r="AT42" s="1">
        <v>24</v>
      </c>
      <c r="AU42" s="1">
        <v>15</v>
      </c>
      <c r="AV42" s="1">
        <v>6</v>
      </c>
      <c r="AW42" s="1">
        <v>3</v>
      </c>
      <c r="AX42" s="1">
        <v>31</v>
      </c>
      <c r="AY42" s="1">
        <v>10</v>
      </c>
      <c r="AZ42" s="1">
        <v>6</v>
      </c>
      <c r="BA42" s="1">
        <v>15</v>
      </c>
      <c r="BB42" s="1">
        <v>33</v>
      </c>
      <c r="BC42" s="1">
        <v>17</v>
      </c>
      <c r="BD42" s="1">
        <v>9</v>
      </c>
      <c r="BE42" s="1">
        <v>7</v>
      </c>
      <c r="BF42" s="1">
        <v>29</v>
      </c>
      <c r="BG42" s="1">
        <v>8</v>
      </c>
      <c r="BH42" s="1">
        <v>7</v>
      </c>
      <c r="BI42" s="1">
        <v>14</v>
      </c>
      <c r="BJ42" s="1">
        <v>49</v>
      </c>
      <c r="BK42" s="1">
        <v>15</v>
      </c>
      <c r="BL42" s="1">
        <v>14</v>
      </c>
      <c r="BM42" s="1">
        <v>20</v>
      </c>
      <c r="BN42" s="125">
        <v>0.625</v>
      </c>
      <c r="BO42" s="124">
        <v>0.25</v>
      </c>
      <c r="BP42" s="126">
        <v>0.125</v>
      </c>
      <c r="BQ42" s="125">
        <v>0.32258064516129031</v>
      </c>
      <c r="BR42" s="124">
        <v>0.19354838709677419</v>
      </c>
      <c r="BS42" s="126">
        <v>0.4838709677419355</v>
      </c>
      <c r="BT42" s="125">
        <v>0.51515151515151514</v>
      </c>
      <c r="BU42" s="124">
        <v>0.27272727272727271</v>
      </c>
      <c r="BV42" s="126">
        <v>0.21212121212121213</v>
      </c>
      <c r="BW42" s="125">
        <v>0.27586206896551724</v>
      </c>
      <c r="BX42" s="124">
        <v>0.2413793103448276</v>
      </c>
      <c r="BY42" s="126">
        <v>0.48275862068965519</v>
      </c>
      <c r="BZ42" s="125">
        <f t="shared" si="162"/>
        <v>0.30612244897959184</v>
      </c>
      <c r="CA42" s="124">
        <f t="shared" si="163"/>
        <v>0.2857142857142857</v>
      </c>
      <c r="CB42" s="126">
        <f t="shared" si="164"/>
        <v>0.40816326530612246</v>
      </c>
      <c r="CD42" s="215">
        <f t="shared" si="165"/>
        <v>4790</v>
      </c>
      <c r="CE42" s="216">
        <f t="shared" si="166"/>
        <v>0.56993736951983298</v>
      </c>
      <c r="CF42" s="216">
        <f t="shared" si="167"/>
        <v>0.37578288100208768</v>
      </c>
      <c r="CG42" s="216">
        <f t="shared" si="168"/>
        <v>5.4279749478079335E-2</v>
      </c>
      <c r="CH42" s="216">
        <f t="shared" si="169"/>
        <v>2.5052192066805846E-2</v>
      </c>
      <c r="CI42" s="216">
        <f t="shared" si="170"/>
        <v>2.0876826722338203E-3</v>
      </c>
      <c r="CJ42" s="216">
        <f t="shared" si="171"/>
        <v>2.7139874739039668E-2</v>
      </c>
      <c r="CK42" s="217">
        <f t="shared" si="172"/>
        <v>2730</v>
      </c>
      <c r="CL42" s="218">
        <f t="shared" si="173"/>
        <v>1800</v>
      </c>
      <c r="CM42" s="219">
        <f t="shared" si="174"/>
        <v>260</v>
      </c>
      <c r="CN42" s="219">
        <f t="shared" si="175"/>
        <v>120</v>
      </c>
      <c r="CO42" s="219">
        <f t="shared" si="176"/>
        <v>10</v>
      </c>
      <c r="CP42" s="219">
        <f t="shared" si="177"/>
        <v>130</v>
      </c>
      <c r="CR42" s="243">
        <v>1387.72</v>
      </c>
      <c r="CS42" s="243">
        <v>2859</v>
      </c>
      <c r="CT42" s="247">
        <f t="shared" si="178"/>
        <v>0.48538649877579576</v>
      </c>
      <c r="CV42" s="247">
        <f t="shared" si="141"/>
        <v>3.9009966882803122E-2</v>
      </c>
      <c r="CW42" s="211">
        <f t="shared" si="142"/>
        <v>0.3572624762755387</v>
      </c>
      <c r="CY42" s="300">
        <v>1.8955512572533847E-2</v>
      </c>
      <c r="CZ42" s="300">
        <v>1.0997345468335229E-2</v>
      </c>
      <c r="DA42" s="300">
        <v>1.2061403508771929E-2</v>
      </c>
      <c r="DB42" s="300">
        <v>1.1175198269646719E-2</v>
      </c>
      <c r="DC42" s="300">
        <v>8.5076214108472173E-3</v>
      </c>
      <c r="DE42" s="332">
        <v>60</v>
      </c>
      <c r="DF42" s="332">
        <v>7</v>
      </c>
      <c r="DG42" s="332">
        <v>67</v>
      </c>
      <c r="DH42" s="332">
        <v>5</v>
      </c>
      <c r="DL42" s="212">
        <v>2585</v>
      </c>
      <c r="DM42" s="212">
        <v>49</v>
      </c>
      <c r="DN42" s="213">
        <v>1.8955512572533847E-2</v>
      </c>
      <c r="DO42" s="212">
        <v>887</v>
      </c>
      <c r="DP42" s="212">
        <v>41</v>
      </c>
      <c r="DQ42" s="213">
        <v>1.5860735009671181E-2</v>
      </c>
      <c r="DR42" s="214">
        <v>1698</v>
      </c>
      <c r="DS42" s="214">
        <v>8</v>
      </c>
      <c r="DT42" s="213">
        <v>3.0947775628626692E-3</v>
      </c>
      <c r="DV42" s="215">
        <f t="shared" si="179"/>
        <v>4670</v>
      </c>
      <c r="DW42" s="216">
        <v>0.61702127659574468</v>
      </c>
      <c r="DX42" s="216">
        <v>0.34042553191489361</v>
      </c>
      <c r="DY42" s="216">
        <v>4.2553191489361701E-2</v>
      </c>
      <c r="DZ42" s="216">
        <v>2.1276595744680851E-2</v>
      </c>
      <c r="EA42" s="216">
        <v>0</v>
      </c>
      <c r="EB42" s="216">
        <v>2.1276595744680851E-2</v>
      </c>
      <c r="EC42" s="217">
        <f t="shared" si="180"/>
        <v>2860</v>
      </c>
      <c r="ED42" s="218">
        <v>1600</v>
      </c>
      <c r="EE42" s="219">
        <f t="shared" si="181"/>
        <v>210</v>
      </c>
      <c r="EF42" s="219">
        <f t="shared" si="182"/>
        <v>50</v>
      </c>
      <c r="EG42" s="219">
        <f t="shared" si="183"/>
        <v>10</v>
      </c>
      <c r="EH42" s="219">
        <f t="shared" si="184"/>
        <v>150</v>
      </c>
      <c r="EI42" s="216">
        <v>4.2553191489361701E-2</v>
      </c>
      <c r="EJ42" s="511">
        <v>1.7174999999999999E-2</v>
      </c>
      <c r="EK42" s="3">
        <v>0.26500000000000001</v>
      </c>
      <c r="EL42" s="3">
        <v>0.44299999999999995</v>
      </c>
      <c r="EM42" s="496">
        <f t="shared" si="185"/>
        <v>0.29200000000000004</v>
      </c>
      <c r="EN42" s="528">
        <v>5.4101799999999999E-2</v>
      </c>
      <c r="EO42" s="545">
        <f t="shared" si="186"/>
        <v>4660</v>
      </c>
      <c r="EP42" s="314">
        <f t="shared" si="187"/>
        <v>1220</v>
      </c>
      <c r="EQ42" s="542">
        <v>1200</v>
      </c>
      <c r="ER42" s="543">
        <v>10</v>
      </c>
      <c r="ES42" s="544">
        <v>10</v>
      </c>
      <c r="ET42" s="242">
        <v>0</v>
      </c>
      <c r="EU42" s="242">
        <v>0</v>
      </c>
      <c r="EV42" s="314">
        <f t="shared" si="188"/>
        <v>10</v>
      </c>
      <c r="EW42" s="314">
        <f t="shared" si="189"/>
        <v>2060</v>
      </c>
      <c r="EX42" s="542">
        <v>1390</v>
      </c>
      <c r="EY42" s="543">
        <v>570</v>
      </c>
      <c r="EZ42" s="544">
        <v>100</v>
      </c>
      <c r="FA42" s="242">
        <v>20</v>
      </c>
      <c r="FB42" s="242">
        <v>10</v>
      </c>
      <c r="FC42" s="314">
        <f t="shared" si="190"/>
        <v>70</v>
      </c>
      <c r="FD42" s="314">
        <f t="shared" si="191"/>
        <v>1380</v>
      </c>
      <c r="FE42" s="542">
        <v>270</v>
      </c>
      <c r="FF42" s="543">
        <v>1010</v>
      </c>
      <c r="FG42" s="544">
        <v>100</v>
      </c>
      <c r="FH42" s="242">
        <v>30</v>
      </c>
      <c r="FI42" s="242">
        <f>VLOOKUP($A42,'[3]Tabel 3'!$E$3350:$K$3691,7,FALSE)</f>
        <v>0</v>
      </c>
      <c r="FJ42" s="314">
        <f t="shared" si="192"/>
        <v>70</v>
      </c>
      <c r="FK42" s="545">
        <f t="shared" si="193"/>
        <v>4790</v>
      </c>
      <c r="FL42" s="314">
        <f t="shared" si="194"/>
        <v>1160</v>
      </c>
      <c r="FM42" s="542">
        <v>1140</v>
      </c>
      <c r="FN42" s="543">
        <v>10</v>
      </c>
      <c r="FO42" s="544">
        <v>10</v>
      </c>
      <c r="FP42" s="242">
        <v>0</v>
      </c>
      <c r="FQ42" s="242">
        <v>0</v>
      </c>
      <c r="FR42" s="314">
        <f t="shared" si="195"/>
        <v>10</v>
      </c>
      <c r="FS42" s="314">
        <f t="shared" si="196"/>
        <v>2120</v>
      </c>
      <c r="FT42" s="542">
        <v>1340</v>
      </c>
      <c r="FU42" s="543">
        <v>650</v>
      </c>
      <c r="FV42" s="544">
        <v>130</v>
      </c>
      <c r="FW42" s="242">
        <v>60</v>
      </c>
      <c r="FX42" s="242">
        <v>10</v>
      </c>
      <c r="FY42" s="314">
        <f t="shared" si="197"/>
        <v>60</v>
      </c>
      <c r="FZ42" s="314">
        <f t="shared" si="198"/>
        <v>1510</v>
      </c>
      <c r="GA42" s="542">
        <v>250</v>
      </c>
      <c r="GB42" s="543">
        <v>1140</v>
      </c>
      <c r="GC42" s="544">
        <v>120</v>
      </c>
      <c r="GD42" s="242">
        <v>60</v>
      </c>
      <c r="GE42" s="242">
        <v>0</v>
      </c>
      <c r="GF42" s="314">
        <f t="shared" si="199"/>
        <v>60</v>
      </c>
    </row>
    <row r="43" spans="1:188" hidden="1" x14ac:dyDescent="0.25">
      <c r="A43" s="622" t="s">
        <v>187</v>
      </c>
      <c r="B43" s="622" t="s">
        <v>124</v>
      </c>
      <c r="C43" s="622" t="s">
        <v>125</v>
      </c>
      <c r="D43" s="1">
        <v>0.7</v>
      </c>
      <c r="E43" s="206">
        <v>13000</v>
      </c>
      <c r="F43" s="207">
        <v>5.7000000000000002E-2</v>
      </c>
      <c r="G43" s="208">
        <f>IF(AND(F43&gt;=$F$3-'Selectie Benchmark Gemeenten'!$D$7*'gemeenten info'!$F$7,F43&lt;=$F$3+'Selectie Benchmark Gemeenten'!$D$7*'gemeenten info'!$F$7),1,0)</f>
        <v>0</v>
      </c>
      <c r="H43" s="206">
        <v>30608</v>
      </c>
      <c r="I43" s="206">
        <v>903</v>
      </c>
      <c r="J43" s="209">
        <f t="shared" si="147"/>
        <v>0.13168908819133035</v>
      </c>
      <c r="K43" s="208">
        <f>IF(AND(J43&gt;=$J$3-'Selectie Benchmark Gemeenten'!$D$8*'gemeenten info'!$J$7,J43&lt;=$J$3+'Selectie Benchmark Gemeenten'!$D$8*'gemeenten info'!$J$7),1,0)</f>
        <v>1</v>
      </c>
      <c r="L43" s="23">
        <v>0</v>
      </c>
      <c r="M43" s="210">
        <v>3.7583116507661177E-2</v>
      </c>
      <c r="N43" s="208">
        <f>IF(AND(M43&gt;=$M$3-'Selectie Benchmark Gemeenten'!$D$9*'gemeenten info'!$M$7,M43&lt;=$M$3+'Selectie Benchmark Gemeenten'!$D$9*'gemeenten info'!$M$7),1,0)</f>
        <v>0</v>
      </c>
      <c r="O43" s="29">
        <f t="shared" si="148"/>
        <v>0</v>
      </c>
      <c r="P43" s="29">
        <f t="shared" si="149"/>
        <v>0</v>
      </c>
      <c r="Q43" s="29">
        <f t="shared" si="150"/>
        <v>0</v>
      </c>
      <c r="S43" s="78">
        <v>7.9560000000000004</v>
      </c>
      <c r="T43" s="78">
        <v>-5.0510000000000002</v>
      </c>
      <c r="U43" s="211">
        <v>0.52200000000000002</v>
      </c>
      <c r="V43" s="211">
        <v>5.3999999999999999E-2</v>
      </c>
      <c r="X43" s="212">
        <v>2316</v>
      </c>
      <c r="Y43" s="212">
        <v>30</v>
      </c>
      <c r="Z43" s="341">
        <f t="shared" si="151"/>
        <v>1.2953367875647668E-2</v>
      </c>
      <c r="AA43" s="212">
        <v>738</v>
      </c>
      <c r="AB43" s="212">
        <v>28</v>
      </c>
      <c r="AC43" s="212">
        <v>12</v>
      </c>
      <c r="AD43" s="212">
        <v>85</v>
      </c>
      <c r="AE43" s="212">
        <v>0</v>
      </c>
      <c r="AF43" s="372">
        <f t="shared" si="152"/>
        <v>0</v>
      </c>
      <c r="AG43" s="212">
        <v>12</v>
      </c>
      <c r="AH43" s="372">
        <f t="shared" si="153"/>
        <v>0.14117647058823529</v>
      </c>
      <c r="AI43" s="212">
        <f t="shared" si="154"/>
        <v>641</v>
      </c>
      <c r="AJ43" s="212">
        <f t="shared" si="155"/>
        <v>16</v>
      </c>
      <c r="AK43" s="372">
        <f t="shared" si="156"/>
        <v>2.4960998439937598E-2</v>
      </c>
      <c r="AL43" s="341">
        <f t="shared" si="157"/>
        <v>0</v>
      </c>
      <c r="AM43" s="341">
        <f t="shared" si="158"/>
        <v>5.1813471502590676E-3</v>
      </c>
      <c r="AN43" s="341">
        <f t="shared" si="159"/>
        <v>6.9084628670120895E-3</v>
      </c>
      <c r="AO43" s="341">
        <f t="shared" si="160"/>
        <v>1.2089810017271158E-2</v>
      </c>
      <c r="AP43" s="214">
        <v>1578</v>
      </c>
      <c r="AQ43" s="214">
        <v>2</v>
      </c>
      <c r="AR43" s="341">
        <f t="shared" si="161"/>
        <v>8.6355785837651119E-4</v>
      </c>
      <c r="AT43" s="1">
        <v>42</v>
      </c>
      <c r="AU43" s="1">
        <v>10</v>
      </c>
      <c r="AV43" s="1">
        <v>15</v>
      </c>
      <c r="AW43" s="1">
        <v>17</v>
      </c>
      <c r="AX43" s="1">
        <v>38</v>
      </c>
      <c r="AY43" s="1">
        <v>21</v>
      </c>
      <c r="AZ43" s="1">
        <v>7</v>
      </c>
      <c r="BA43" s="1">
        <v>10</v>
      </c>
      <c r="BB43" s="1">
        <v>35</v>
      </c>
      <c r="BC43" s="1">
        <v>11</v>
      </c>
      <c r="BD43" s="1">
        <v>11</v>
      </c>
      <c r="BE43" s="1">
        <v>13</v>
      </c>
      <c r="BF43" s="1">
        <v>36</v>
      </c>
      <c r="BG43" s="1">
        <v>14</v>
      </c>
      <c r="BH43" s="1">
        <v>5</v>
      </c>
      <c r="BI43" s="1">
        <v>17</v>
      </c>
      <c r="BJ43" s="1">
        <v>46</v>
      </c>
      <c r="BK43" s="1">
        <v>19</v>
      </c>
      <c r="BL43" s="1">
        <v>10</v>
      </c>
      <c r="BM43" s="1">
        <v>17</v>
      </c>
      <c r="BN43" s="125">
        <v>0.23809523809523808</v>
      </c>
      <c r="BO43" s="124">
        <v>0.35714285714285715</v>
      </c>
      <c r="BP43" s="126">
        <v>0.40476190476190477</v>
      </c>
      <c r="BQ43" s="125">
        <v>0.55263157894736847</v>
      </c>
      <c r="BR43" s="124">
        <v>0.18421052631578946</v>
      </c>
      <c r="BS43" s="126">
        <v>0.26315789473684209</v>
      </c>
      <c r="BT43" s="125">
        <v>0.31428571428571428</v>
      </c>
      <c r="BU43" s="124">
        <v>0.31428571428571428</v>
      </c>
      <c r="BV43" s="126">
        <v>0.37142857142857144</v>
      </c>
      <c r="BW43" s="125">
        <v>0.3888888888888889</v>
      </c>
      <c r="BX43" s="124">
        <v>0.1388888888888889</v>
      </c>
      <c r="BY43" s="126">
        <v>0.47222222222222221</v>
      </c>
      <c r="BZ43" s="125">
        <f t="shared" si="162"/>
        <v>0.41304347826086957</v>
      </c>
      <c r="CA43" s="124">
        <f t="shared" si="163"/>
        <v>0.21739130434782608</v>
      </c>
      <c r="CB43" s="126">
        <f t="shared" si="164"/>
        <v>0.36956521739130432</v>
      </c>
      <c r="CD43" s="215">
        <f t="shared" si="165"/>
        <v>4350</v>
      </c>
      <c r="CE43" s="216">
        <f t="shared" si="166"/>
        <v>0.60229885057471266</v>
      </c>
      <c r="CF43" s="216">
        <f t="shared" si="167"/>
        <v>0.33103448275862069</v>
      </c>
      <c r="CG43" s="216">
        <f t="shared" si="168"/>
        <v>6.6666666666666666E-2</v>
      </c>
      <c r="CH43" s="216">
        <f t="shared" si="169"/>
        <v>2.2988505747126436E-2</v>
      </c>
      <c r="CI43" s="216">
        <f t="shared" si="170"/>
        <v>2.2988505747126436E-3</v>
      </c>
      <c r="CJ43" s="216">
        <f t="shared" si="171"/>
        <v>4.1379310344827586E-2</v>
      </c>
      <c r="CK43" s="217">
        <f t="shared" si="172"/>
        <v>2620</v>
      </c>
      <c r="CL43" s="218">
        <f t="shared" si="173"/>
        <v>1440</v>
      </c>
      <c r="CM43" s="219">
        <f t="shared" si="174"/>
        <v>290</v>
      </c>
      <c r="CN43" s="219">
        <f t="shared" si="175"/>
        <v>100</v>
      </c>
      <c r="CO43" s="219">
        <f t="shared" si="176"/>
        <v>10</v>
      </c>
      <c r="CP43" s="219">
        <f t="shared" si="177"/>
        <v>180</v>
      </c>
      <c r="CR43" s="243">
        <v>1457.58</v>
      </c>
      <c r="CS43" s="243">
        <v>2659</v>
      </c>
      <c r="CT43" s="247">
        <f t="shared" si="178"/>
        <v>0.54816848439262877</v>
      </c>
      <c r="CV43" s="247">
        <f t="shared" si="141"/>
        <v>2.3630267416777914E-2</v>
      </c>
      <c r="CW43" s="211">
        <f t="shared" si="142"/>
        <v>0.22725206799381872</v>
      </c>
      <c r="CY43" s="300">
        <v>1.913477537437604E-2</v>
      </c>
      <c r="CZ43" s="300">
        <v>1.4365522745411013E-2</v>
      </c>
      <c r="DA43" s="300">
        <v>1.3338414634146341E-2</v>
      </c>
      <c r="DB43" s="300">
        <v>1.4100185528756958E-2</v>
      </c>
      <c r="DC43" s="300">
        <v>1.5345268542199489E-2</v>
      </c>
      <c r="DE43" s="332">
        <v>151</v>
      </c>
      <c r="DF43" s="332">
        <v>35</v>
      </c>
      <c r="DG43" s="332">
        <v>141</v>
      </c>
      <c r="DH43" s="332">
        <v>25</v>
      </c>
      <c r="DL43" s="212">
        <v>2404</v>
      </c>
      <c r="DM43" s="212">
        <v>46</v>
      </c>
      <c r="DN43" s="213">
        <v>1.913477537437604E-2</v>
      </c>
      <c r="DO43" s="212">
        <v>792</v>
      </c>
      <c r="DP43" s="212">
        <v>38</v>
      </c>
      <c r="DQ43" s="213">
        <v>1.5806988352745424E-2</v>
      </c>
      <c r="DR43" s="214">
        <v>1612</v>
      </c>
      <c r="DS43" s="214">
        <v>8</v>
      </c>
      <c r="DT43" s="213">
        <v>3.3277870216306157E-3</v>
      </c>
      <c r="DV43" s="215">
        <f t="shared" si="179"/>
        <v>4400</v>
      </c>
      <c r="DW43" s="216">
        <v>0.63636363636363635</v>
      </c>
      <c r="DX43" s="216">
        <v>0.31818181818181818</v>
      </c>
      <c r="DY43" s="216">
        <v>4.5454545454545456E-2</v>
      </c>
      <c r="DZ43" s="216">
        <v>2.2727272727272728E-2</v>
      </c>
      <c r="EA43" s="216">
        <v>0</v>
      </c>
      <c r="EB43" s="216">
        <v>2.2727272727272728E-2</v>
      </c>
      <c r="EC43" s="217">
        <f t="shared" si="180"/>
        <v>2760</v>
      </c>
      <c r="ED43" s="218">
        <v>1400</v>
      </c>
      <c r="EE43" s="219">
        <f t="shared" si="181"/>
        <v>240</v>
      </c>
      <c r="EF43" s="219">
        <f t="shared" si="182"/>
        <v>60</v>
      </c>
      <c r="EG43" s="219">
        <f t="shared" si="183"/>
        <v>10</v>
      </c>
      <c r="EH43" s="219">
        <f t="shared" si="184"/>
        <v>170</v>
      </c>
      <c r="EI43" s="216">
        <v>6.6666666666666666E-2</v>
      </c>
      <c r="EJ43" s="511">
        <v>1.7875000000000002E-2</v>
      </c>
      <c r="EK43" s="3">
        <v>0.22800000000000001</v>
      </c>
      <c r="EL43" s="3">
        <v>0.40700000000000003</v>
      </c>
      <c r="EM43" s="496">
        <f t="shared" si="185"/>
        <v>0.36499999999999999</v>
      </c>
      <c r="EN43" s="528">
        <v>5.6464200000000006E-2</v>
      </c>
      <c r="EO43" s="545">
        <f t="shared" si="186"/>
        <v>4400</v>
      </c>
      <c r="EP43" s="314">
        <f t="shared" si="187"/>
        <v>1160</v>
      </c>
      <c r="EQ43" s="542">
        <v>1140</v>
      </c>
      <c r="ER43" s="543">
        <v>10</v>
      </c>
      <c r="ES43" s="544">
        <v>10</v>
      </c>
      <c r="ET43" s="242">
        <v>0</v>
      </c>
      <c r="EU43" s="242">
        <v>0</v>
      </c>
      <c r="EV43" s="314">
        <f t="shared" si="188"/>
        <v>10</v>
      </c>
      <c r="EW43" s="314">
        <f t="shared" si="189"/>
        <v>1940</v>
      </c>
      <c r="EX43" s="542">
        <v>1340</v>
      </c>
      <c r="EY43" s="543">
        <v>490</v>
      </c>
      <c r="EZ43" s="544">
        <v>110</v>
      </c>
      <c r="FA43" s="242">
        <v>30</v>
      </c>
      <c r="FB43" s="242">
        <v>10</v>
      </c>
      <c r="FC43" s="314">
        <f t="shared" si="190"/>
        <v>70</v>
      </c>
      <c r="FD43" s="314">
        <f t="shared" si="191"/>
        <v>1300</v>
      </c>
      <c r="FE43" s="542">
        <v>280</v>
      </c>
      <c r="FF43" s="543">
        <v>900</v>
      </c>
      <c r="FG43" s="544">
        <v>120</v>
      </c>
      <c r="FH43" s="242">
        <v>30</v>
      </c>
      <c r="FI43" s="242">
        <f>VLOOKUP($A43,'[3]Tabel 3'!$E$3350:$K$3691,7,FALSE)</f>
        <v>0</v>
      </c>
      <c r="FJ43" s="314">
        <f t="shared" si="192"/>
        <v>90</v>
      </c>
      <c r="FK43" s="545">
        <f t="shared" si="193"/>
        <v>4350</v>
      </c>
      <c r="FL43" s="314">
        <f t="shared" si="194"/>
        <v>1090</v>
      </c>
      <c r="FM43" s="542">
        <v>1070</v>
      </c>
      <c r="FN43" s="543">
        <v>10</v>
      </c>
      <c r="FO43" s="544">
        <v>10</v>
      </c>
      <c r="FP43" s="242">
        <v>0</v>
      </c>
      <c r="FQ43" s="242">
        <v>0</v>
      </c>
      <c r="FR43" s="314">
        <f t="shared" si="195"/>
        <v>10</v>
      </c>
      <c r="FS43" s="314">
        <f t="shared" si="196"/>
        <v>1950</v>
      </c>
      <c r="FT43" s="542">
        <v>1290</v>
      </c>
      <c r="FU43" s="543">
        <v>530</v>
      </c>
      <c r="FV43" s="544">
        <v>130</v>
      </c>
      <c r="FW43" s="242">
        <v>50</v>
      </c>
      <c r="FX43" s="242">
        <v>0</v>
      </c>
      <c r="FY43" s="314">
        <f t="shared" si="197"/>
        <v>80</v>
      </c>
      <c r="FZ43" s="314">
        <f t="shared" si="198"/>
        <v>1310</v>
      </c>
      <c r="GA43" s="542">
        <v>260</v>
      </c>
      <c r="GB43" s="543">
        <v>900</v>
      </c>
      <c r="GC43" s="544">
        <v>150</v>
      </c>
      <c r="GD43" s="242">
        <v>50</v>
      </c>
      <c r="GE43" s="242">
        <v>10</v>
      </c>
      <c r="GF43" s="314">
        <f t="shared" si="199"/>
        <v>90</v>
      </c>
    </row>
    <row r="44" spans="1:188" hidden="1" x14ac:dyDescent="0.25">
      <c r="A44" s="622" t="s">
        <v>188</v>
      </c>
      <c r="B44" s="622" t="s">
        <v>130</v>
      </c>
      <c r="C44" s="622" t="s">
        <v>131</v>
      </c>
      <c r="D44" s="1">
        <v>0.7</v>
      </c>
      <c r="E44" s="206">
        <v>11200</v>
      </c>
      <c r="F44" s="207">
        <v>6.5000000000000002E-2</v>
      </c>
      <c r="G44" s="208">
        <f>IF(AND(F44&gt;=$F$3-'Selectie Benchmark Gemeenten'!$D$7*'gemeenten info'!$F$7,F44&lt;=$F$3+'Selectie Benchmark Gemeenten'!$D$7*'gemeenten info'!$F$7),1,0)</f>
        <v>0</v>
      </c>
      <c r="H44" s="206">
        <v>26235</v>
      </c>
      <c r="I44" s="206">
        <v>602</v>
      </c>
      <c r="J44" s="209">
        <f t="shared" si="147"/>
        <v>8.6696562032884908E-2</v>
      </c>
      <c r="K44" s="208">
        <f>IF(AND(J44&gt;=$J$3-'Selectie Benchmark Gemeenten'!$D$8*'gemeenten info'!$J$7,J44&lt;=$J$3+'Selectie Benchmark Gemeenten'!$D$8*'gemeenten info'!$J$7),1,0)</f>
        <v>0</v>
      </c>
      <c r="L44" s="23">
        <v>0</v>
      </c>
      <c r="M44" s="210">
        <v>7.7134986225895319E-2</v>
      </c>
      <c r="N44" s="208">
        <f>IF(AND(M44&gt;=$M$3-'Selectie Benchmark Gemeenten'!$D$9*'gemeenten info'!$M$7,M44&lt;=$M$3+'Selectie Benchmark Gemeenten'!$D$9*'gemeenten info'!$M$7),1,0)</f>
        <v>1</v>
      </c>
      <c r="O44" s="29">
        <f t="shared" si="148"/>
        <v>0</v>
      </c>
      <c r="P44" s="29">
        <f t="shared" si="149"/>
        <v>0</v>
      </c>
      <c r="Q44" s="29">
        <f t="shared" si="150"/>
        <v>0</v>
      </c>
      <c r="S44" s="78">
        <v>8.0429999999999993</v>
      </c>
      <c r="T44" s="78">
        <v>-11.255000000000001</v>
      </c>
      <c r="U44" s="211">
        <v>0.46600000000000003</v>
      </c>
      <c r="V44" s="211">
        <v>6.4000000000000001E-2</v>
      </c>
      <c r="X44" s="212">
        <v>1851</v>
      </c>
      <c r="Y44" s="212">
        <v>35</v>
      </c>
      <c r="Z44" s="341">
        <f t="shared" si="151"/>
        <v>1.8908698001080498E-2</v>
      </c>
      <c r="AA44" s="212">
        <v>548</v>
      </c>
      <c r="AB44" s="212">
        <v>28</v>
      </c>
      <c r="AC44" s="212">
        <v>8</v>
      </c>
      <c r="AD44" s="212">
        <v>83</v>
      </c>
      <c r="AE44" s="212">
        <v>0</v>
      </c>
      <c r="AF44" s="372">
        <f t="shared" si="152"/>
        <v>0</v>
      </c>
      <c r="AG44" s="212">
        <v>10</v>
      </c>
      <c r="AH44" s="372">
        <f t="shared" si="153"/>
        <v>0.12048192771084337</v>
      </c>
      <c r="AI44" s="212">
        <f t="shared" si="154"/>
        <v>457</v>
      </c>
      <c r="AJ44" s="212">
        <f t="shared" si="155"/>
        <v>18</v>
      </c>
      <c r="AK44" s="372">
        <f t="shared" si="156"/>
        <v>3.9387308533916851E-2</v>
      </c>
      <c r="AL44" s="341">
        <f t="shared" si="157"/>
        <v>0</v>
      </c>
      <c r="AM44" s="341">
        <f t="shared" si="158"/>
        <v>5.4024851431658562E-3</v>
      </c>
      <c r="AN44" s="341">
        <f t="shared" si="159"/>
        <v>9.7244732576985422E-3</v>
      </c>
      <c r="AO44" s="341">
        <f t="shared" si="160"/>
        <v>1.5126958400864398E-2</v>
      </c>
      <c r="AP44" s="214">
        <v>1303</v>
      </c>
      <c r="AQ44" s="214">
        <v>7</v>
      </c>
      <c r="AR44" s="341">
        <f t="shared" si="161"/>
        <v>3.7817396002160996E-3</v>
      </c>
      <c r="AT44" s="1">
        <v>28</v>
      </c>
      <c r="AU44" s="1">
        <v>11</v>
      </c>
      <c r="AV44" s="1">
        <v>6</v>
      </c>
      <c r="AW44" s="1">
        <v>11</v>
      </c>
      <c r="AX44" s="1">
        <v>48</v>
      </c>
      <c r="AY44" s="1">
        <v>18</v>
      </c>
      <c r="AZ44" s="1">
        <v>13</v>
      </c>
      <c r="BA44" s="1">
        <v>17</v>
      </c>
      <c r="BB44" s="1">
        <v>29</v>
      </c>
      <c r="BC44" s="1">
        <v>14</v>
      </c>
      <c r="BD44" s="1">
        <v>7</v>
      </c>
      <c r="BE44" s="1">
        <v>8</v>
      </c>
      <c r="BF44" s="1">
        <v>31</v>
      </c>
      <c r="BG44" s="1">
        <v>11</v>
      </c>
      <c r="BH44" s="1">
        <v>8</v>
      </c>
      <c r="BI44" s="1">
        <v>12</v>
      </c>
      <c r="BJ44" s="1">
        <v>41</v>
      </c>
      <c r="BK44" s="1">
        <v>15</v>
      </c>
      <c r="BL44" s="1">
        <v>11</v>
      </c>
      <c r="BM44" s="1">
        <v>15</v>
      </c>
      <c r="BN44" s="125">
        <v>0.39285714285714285</v>
      </c>
      <c r="BO44" s="124">
        <v>0.21428571428571427</v>
      </c>
      <c r="BP44" s="126">
        <v>0.39285714285714285</v>
      </c>
      <c r="BQ44" s="125">
        <v>0.375</v>
      </c>
      <c r="BR44" s="124">
        <v>0.27083333333333331</v>
      </c>
      <c r="BS44" s="126">
        <v>0.35416666666666669</v>
      </c>
      <c r="BT44" s="125">
        <v>0.48275862068965519</v>
      </c>
      <c r="BU44" s="124">
        <v>0.2413793103448276</v>
      </c>
      <c r="BV44" s="126">
        <v>0.27586206896551724</v>
      </c>
      <c r="BW44" s="125">
        <v>0.35483870967741937</v>
      </c>
      <c r="BX44" s="124">
        <v>0.25806451612903225</v>
      </c>
      <c r="BY44" s="126">
        <v>0.38709677419354838</v>
      </c>
      <c r="BZ44" s="125">
        <f t="shared" si="162"/>
        <v>0.36585365853658536</v>
      </c>
      <c r="CA44" s="124">
        <f t="shared" si="163"/>
        <v>0.26829268292682928</v>
      </c>
      <c r="CB44" s="126">
        <f t="shared" si="164"/>
        <v>0.36585365853658536</v>
      </c>
      <c r="CD44" s="215">
        <f t="shared" si="165"/>
        <v>3340</v>
      </c>
      <c r="CE44" s="216">
        <f t="shared" si="166"/>
        <v>0.6107784431137725</v>
      </c>
      <c r="CF44" s="216">
        <f t="shared" si="167"/>
        <v>0.32934131736526945</v>
      </c>
      <c r="CG44" s="216">
        <f t="shared" si="168"/>
        <v>5.9880239520958084E-2</v>
      </c>
      <c r="CH44" s="216">
        <f t="shared" si="169"/>
        <v>2.6946107784431138E-2</v>
      </c>
      <c r="CI44" s="216">
        <f t="shared" si="170"/>
        <v>0</v>
      </c>
      <c r="CJ44" s="216">
        <f t="shared" si="171"/>
        <v>3.2934131736526949E-2</v>
      </c>
      <c r="CK44" s="217">
        <f t="shared" si="172"/>
        <v>2040</v>
      </c>
      <c r="CL44" s="218">
        <f t="shared" si="173"/>
        <v>1100</v>
      </c>
      <c r="CM44" s="219">
        <f t="shared" si="174"/>
        <v>200</v>
      </c>
      <c r="CN44" s="219">
        <f t="shared" si="175"/>
        <v>90</v>
      </c>
      <c r="CO44" s="219">
        <f t="shared" si="176"/>
        <v>0</v>
      </c>
      <c r="CP44" s="219">
        <f t="shared" si="177"/>
        <v>110</v>
      </c>
      <c r="CR44" s="243">
        <v>1221.68</v>
      </c>
      <c r="CS44" s="243">
        <v>2330</v>
      </c>
      <c r="CT44" s="247">
        <f t="shared" si="178"/>
        <v>0.52432618025751077</v>
      </c>
      <c r="CV44" s="247">
        <f t="shared" si="141"/>
        <v>3.6062853073241405E-2</v>
      </c>
      <c r="CW44" s="211">
        <f t="shared" si="142"/>
        <v>0.29090304617046919</v>
      </c>
      <c r="CY44" s="300">
        <v>2.0929045431342521E-2</v>
      </c>
      <c r="CZ44" s="300">
        <v>1.5593561368209255E-2</v>
      </c>
      <c r="DA44" s="300">
        <v>1.4023210831721471E-2</v>
      </c>
      <c r="DB44" s="300">
        <v>2.1988089784699953E-2</v>
      </c>
      <c r="DC44" s="300">
        <v>1.237842617152962E-2</v>
      </c>
      <c r="DE44" s="332" t="s">
        <v>640</v>
      </c>
      <c r="DF44" s="332" t="s">
        <v>640</v>
      </c>
      <c r="DG44" s="332" t="s">
        <v>640</v>
      </c>
      <c r="DH44" s="332" t="s">
        <v>640</v>
      </c>
      <c r="DL44" s="212">
        <v>1959</v>
      </c>
      <c r="DM44" s="212">
        <v>41</v>
      </c>
      <c r="DN44" s="213">
        <v>2.0929045431342521E-2</v>
      </c>
      <c r="DO44" s="212">
        <v>617</v>
      </c>
      <c r="DP44" s="212">
        <v>32</v>
      </c>
      <c r="DQ44" s="213">
        <v>1.6334864726901481E-2</v>
      </c>
      <c r="DR44" s="214">
        <v>1342</v>
      </c>
      <c r="DS44" s="214">
        <v>9</v>
      </c>
      <c r="DT44" s="213">
        <v>4.5941807044410417E-3</v>
      </c>
      <c r="DV44" s="215">
        <f t="shared" si="179"/>
        <v>3350</v>
      </c>
      <c r="DW44" s="216">
        <v>0.6470588235294118</v>
      </c>
      <c r="DX44" s="216">
        <v>0.29411764705882354</v>
      </c>
      <c r="DY44" s="216">
        <v>5.8823529411764705E-2</v>
      </c>
      <c r="DZ44" s="216">
        <v>2.9411764705882353E-2</v>
      </c>
      <c r="EA44" s="216">
        <v>0</v>
      </c>
      <c r="EB44" s="216">
        <v>2.9411764705882353E-2</v>
      </c>
      <c r="EC44" s="217">
        <f t="shared" si="180"/>
        <v>2200</v>
      </c>
      <c r="ED44" s="218">
        <v>1000</v>
      </c>
      <c r="EE44" s="219">
        <f t="shared" si="181"/>
        <v>150</v>
      </c>
      <c r="EF44" s="219">
        <f t="shared" si="182"/>
        <v>30</v>
      </c>
      <c r="EG44" s="219">
        <f t="shared" si="183"/>
        <v>0</v>
      </c>
      <c r="EH44" s="219">
        <f t="shared" si="184"/>
        <v>120</v>
      </c>
      <c r="EI44" s="216">
        <v>5.7142857142857141E-2</v>
      </c>
      <c r="EJ44" s="511">
        <v>1.9275E-2</v>
      </c>
      <c r="EK44" s="3">
        <v>0.249</v>
      </c>
      <c r="EL44" s="3">
        <v>0.442</v>
      </c>
      <c r="EM44" s="496">
        <f t="shared" si="185"/>
        <v>0.309</v>
      </c>
      <c r="EN44" s="528">
        <v>6.1189E-2</v>
      </c>
      <c r="EO44" s="545">
        <f t="shared" si="186"/>
        <v>3380</v>
      </c>
      <c r="EP44" s="314">
        <f t="shared" si="187"/>
        <v>920</v>
      </c>
      <c r="EQ44" s="542">
        <v>900</v>
      </c>
      <c r="ER44" s="543">
        <v>10</v>
      </c>
      <c r="ES44" s="544">
        <v>10</v>
      </c>
      <c r="ET44" s="242">
        <v>0</v>
      </c>
      <c r="EU44" s="242">
        <v>0</v>
      </c>
      <c r="EV44" s="314">
        <f t="shared" si="188"/>
        <v>10</v>
      </c>
      <c r="EW44" s="314">
        <f t="shared" si="189"/>
        <v>1510</v>
      </c>
      <c r="EX44" s="542">
        <v>1080</v>
      </c>
      <c r="EY44" s="543">
        <v>360</v>
      </c>
      <c r="EZ44" s="544">
        <v>70</v>
      </c>
      <c r="FA44" s="242">
        <v>10</v>
      </c>
      <c r="FB44" s="242">
        <v>0</v>
      </c>
      <c r="FC44" s="314">
        <f t="shared" si="190"/>
        <v>60</v>
      </c>
      <c r="FD44" s="314">
        <f t="shared" si="191"/>
        <v>950</v>
      </c>
      <c r="FE44" s="542">
        <v>220</v>
      </c>
      <c r="FF44" s="543">
        <v>660</v>
      </c>
      <c r="FG44" s="544">
        <v>70</v>
      </c>
      <c r="FH44" s="242">
        <v>20</v>
      </c>
      <c r="FI44" s="242">
        <f>VLOOKUP($A44,'[3]Tabel 3'!$E$3350:$K$3691,7,FALSE)</f>
        <v>0</v>
      </c>
      <c r="FJ44" s="314">
        <f t="shared" si="192"/>
        <v>50</v>
      </c>
      <c r="FK44" s="545">
        <f t="shared" si="193"/>
        <v>3340</v>
      </c>
      <c r="FL44" s="314">
        <f t="shared" si="194"/>
        <v>870</v>
      </c>
      <c r="FM44" s="542">
        <v>840</v>
      </c>
      <c r="FN44" s="543">
        <v>20</v>
      </c>
      <c r="FO44" s="544">
        <v>10</v>
      </c>
      <c r="FP44" s="242">
        <v>0</v>
      </c>
      <c r="FQ44" s="242">
        <v>0</v>
      </c>
      <c r="FR44" s="314">
        <f t="shared" si="195"/>
        <v>10</v>
      </c>
      <c r="FS44" s="314">
        <f t="shared" si="196"/>
        <v>1500</v>
      </c>
      <c r="FT44" s="542">
        <v>980</v>
      </c>
      <c r="FU44" s="543">
        <v>430</v>
      </c>
      <c r="FV44" s="544">
        <v>90</v>
      </c>
      <c r="FW44" s="242">
        <v>30</v>
      </c>
      <c r="FX44" s="242">
        <v>0</v>
      </c>
      <c r="FY44" s="314">
        <f t="shared" si="197"/>
        <v>60</v>
      </c>
      <c r="FZ44" s="314">
        <f t="shared" si="198"/>
        <v>970</v>
      </c>
      <c r="GA44" s="542">
        <v>220</v>
      </c>
      <c r="GB44" s="543">
        <v>650</v>
      </c>
      <c r="GC44" s="544">
        <v>100</v>
      </c>
      <c r="GD44" s="242">
        <v>60</v>
      </c>
      <c r="GE44" s="242">
        <v>0</v>
      </c>
      <c r="GF44" s="314">
        <f t="shared" si="199"/>
        <v>40</v>
      </c>
    </row>
    <row r="45" spans="1:188" hidden="1" x14ac:dyDescent="0.25">
      <c r="A45" s="622" t="s">
        <v>189</v>
      </c>
      <c r="B45" s="622" t="s">
        <v>103</v>
      </c>
      <c r="C45" s="622" t="s">
        <v>104</v>
      </c>
      <c r="D45" s="1">
        <v>1.8</v>
      </c>
      <c r="E45" s="206">
        <v>18900</v>
      </c>
      <c r="F45" s="207">
        <v>9.3000000000000013E-2</v>
      </c>
      <c r="G45" s="208">
        <f>IF(AND(F45&gt;=$F$3-'Selectie Benchmark Gemeenten'!$D$7*'gemeenten info'!$F$7,F45&lt;=$F$3+'Selectie Benchmark Gemeenten'!$D$7*'gemeenten info'!$F$7),1,0)</f>
        <v>0</v>
      </c>
      <c r="H45" s="206">
        <v>42084</v>
      </c>
      <c r="I45" s="206">
        <v>2293</v>
      </c>
      <c r="J45" s="209">
        <f t="shared" si="147"/>
        <v>0.33946188340807176</v>
      </c>
      <c r="K45" s="208">
        <f>IF(AND(J45&gt;=$J$3-'Selectie Benchmark Gemeenten'!$D$8*'gemeenten info'!$J$7,J45&lt;=$J$3+'Selectie Benchmark Gemeenten'!$D$8*'gemeenten info'!$J$7),1,0)</f>
        <v>0</v>
      </c>
      <c r="L45" s="23">
        <v>0</v>
      </c>
      <c r="M45" s="210">
        <v>0.1102683780630105</v>
      </c>
      <c r="N45" s="208">
        <f>IF(AND(M45&gt;=$M$3-'Selectie Benchmark Gemeenten'!$D$9*'gemeenten info'!$M$7,M45&lt;=$M$3+'Selectie Benchmark Gemeenten'!$D$9*'gemeenten info'!$M$7),1,0)</f>
        <v>1</v>
      </c>
      <c r="O45" s="29">
        <f t="shared" si="148"/>
        <v>0</v>
      </c>
      <c r="P45" s="29">
        <f t="shared" si="149"/>
        <v>0</v>
      </c>
      <c r="Q45" s="29">
        <f t="shared" si="150"/>
        <v>0</v>
      </c>
      <c r="S45" s="78">
        <v>7.3390000000000004</v>
      </c>
      <c r="T45" s="78">
        <v>-11.054</v>
      </c>
      <c r="U45" s="211">
        <v>0.52300000000000002</v>
      </c>
      <c r="V45" s="211">
        <v>0.114</v>
      </c>
      <c r="X45" s="212">
        <v>2947</v>
      </c>
      <c r="Y45" s="212">
        <v>64</v>
      </c>
      <c r="Z45" s="341">
        <f t="shared" si="151"/>
        <v>2.1717000339328132E-2</v>
      </c>
      <c r="AA45" s="212">
        <v>970</v>
      </c>
      <c r="AB45" s="212">
        <v>52</v>
      </c>
      <c r="AC45" s="212">
        <v>25</v>
      </c>
      <c r="AD45" s="212">
        <v>179</v>
      </c>
      <c r="AE45" s="212">
        <v>0</v>
      </c>
      <c r="AF45" s="372">
        <f t="shared" si="152"/>
        <v>0</v>
      </c>
      <c r="AG45" s="212">
        <v>19</v>
      </c>
      <c r="AH45" s="372">
        <f t="shared" si="153"/>
        <v>0.10614525139664804</v>
      </c>
      <c r="AI45" s="212">
        <f t="shared" si="154"/>
        <v>766</v>
      </c>
      <c r="AJ45" s="212">
        <f t="shared" si="155"/>
        <v>33</v>
      </c>
      <c r="AK45" s="372">
        <f t="shared" si="156"/>
        <v>4.3080939947780679E-2</v>
      </c>
      <c r="AL45" s="341">
        <f t="shared" si="157"/>
        <v>0</v>
      </c>
      <c r="AM45" s="341">
        <f t="shared" si="158"/>
        <v>6.4472344757380388E-3</v>
      </c>
      <c r="AN45" s="341">
        <f t="shared" si="159"/>
        <v>1.1197828299966068E-2</v>
      </c>
      <c r="AO45" s="341">
        <f t="shared" si="160"/>
        <v>1.7645062775704105E-2</v>
      </c>
      <c r="AP45" s="214">
        <v>1977</v>
      </c>
      <c r="AQ45" s="214">
        <v>12</v>
      </c>
      <c r="AR45" s="341">
        <f t="shared" si="161"/>
        <v>4.0719375636240245E-3</v>
      </c>
      <c r="AT45" s="1">
        <v>64</v>
      </c>
      <c r="AU45" s="1">
        <v>27</v>
      </c>
      <c r="AV45" s="1">
        <v>16</v>
      </c>
      <c r="AW45" s="1">
        <v>21</v>
      </c>
      <c r="AX45" s="1">
        <v>62</v>
      </c>
      <c r="AY45" s="1">
        <v>20</v>
      </c>
      <c r="AZ45" s="1">
        <v>23</v>
      </c>
      <c r="BA45" s="1">
        <v>19</v>
      </c>
      <c r="BB45" s="1">
        <v>71</v>
      </c>
      <c r="BC45" s="1">
        <v>28</v>
      </c>
      <c r="BD45" s="1">
        <v>19</v>
      </c>
      <c r="BE45" s="1">
        <v>24</v>
      </c>
      <c r="BF45" s="1">
        <v>58</v>
      </c>
      <c r="BG45" s="1">
        <v>17</v>
      </c>
      <c r="BH45" s="1">
        <v>15</v>
      </c>
      <c r="BI45" s="1">
        <v>26</v>
      </c>
      <c r="BJ45" s="1">
        <v>97</v>
      </c>
      <c r="BK45" s="1">
        <v>41</v>
      </c>
      <c r="BL45" s="1">
        <v>16</v>
      </c>
      <c r="BM45" s="1">
        <v>40</v>
      </c>
      <c r="BN45" s="125">
        <v>0.421875</v>
      </c>
      <c r="BO45" s="124">
        <v>0.25</v>
      </c>
      <c r="BP45" s="126">
        <v>0.328125</v>
      </c>
      <c r="BQ45" s="125">
        <v>0.32258064516129031</v>
      </c>
      <c r="BR45" s="124">
        <v>0.37096774193548387</v>
      </c>
      <c r="BS45" s="126">
        <v>0.30645161290322581</v>
      </c>
      <c r="BT45" s="125">
        <v>0.39436619718309857</v>
      </c>
      <c r="BU45" s="124">
        <v>0.26760563380281688</v>
      </c>
      <c r="BV45" s="126">
        <v>0.3380281690140845</v>
      </c>
      <c r="BW45" s="125">
        <v>0.29310344827586204</v>
      </c>
      <c r="BX45" s="124">
        <v>0.25862068965517243</v>
      </c>
      <c r="BY45" s="126">
        <v>0.44827586206896552</v>
      </c>
      <c r="BZ45" s="125">
        <f t="shared" si="162"/>
        <v>0.42268041237113402</v>
      </c>
      <c r="CA45" s="124">
        <f t="shared" si="163"/>
        <v>0.16494845360824742</v>
      </c>
      <c r="CB45" s="126">
        <f t="shared" si="164"/>
        <v>0.41237113402061853</v>
      </c>
      <c r="CD45" s="215">
        <f t="shared" si="165"/>
        <v>5810</v>
      </c>
      <c r="CE45" s="216">
        <f t="shared" si="166"/>
        <v>0.55077452667814109</v>
      </c>
      <c r="CF45" s="216">
        <f t="shared" si="167"/>
        <v>0.37177280550774527</v>
      </c>
      <c r="CG45" s="216">
        <f t="shared" si="168"/>
        <v>7.7452667814113599E-2</v>
      </c>
      <c r="CH45" s="216">
        <f t="shared" si="169"/>
        <v>2.5817555938037865E-2</v>
      </c>
      <c r="CI45" s="216">
        <f t="shared" si="170"/>
        <v>1.7211703958691911E-3</v>
      </c>
      <c r="CJ45" s="216">
        <f t="shared" si="171"/>
        <v>4.9913941480206538E-2</v>
      </c>
      <c r="CK45" s="217">
        <f t="shared" si="172"/>
        <v>3200</v>
      </c>
      <c r="CL45" s="218">
        <f t="shared" si="173"/>
        <v>2160</v>
      </c>
      <c r="CM45" s="219">
        <f t="shared" si="174"/>
        <v>450</v>
      </c>
      <c r="CN45" s="219">
        <f t="shared" si="175"/>
        <v>150</v>
      </c>
      <c r="CO45" s="219">
        <f t="shared" si="176"/>
        <v>10</v>
      </c>
      <c r="CP45" s="219">
        <f t="shared" si="177"/>
        <v>290</v>
      </c>
      <c r="CR45" s="243">
        <v>4590.45</v>
      </c>
      <c r="CS45" s="243">
        <v>3737</v>
      </c>
      <c r="CT45" s="247">
        <f t="shared" si="178"/>
        <v>1.2283783783783784</v>
      </c>
      <c r="CV45" s="247">
        <f t="shared" si="141"/>
        <v>1.7679406216834784E-2</v>
      </c>
      <c r="CW45" s="211">
        <f t="shared" si="142"/>
        <v>0.23351613268094762</v>
      </c>
      <c r="CY45" s="300">
        <v>3.1845042678923179E-2</v>
      </c>
      <c r="CZ45" s="300">
        <v>1.9016393442622952E-2</v>
      </c>
      <c r="DA45" s="300">
        <v>2.3286323384716302E-2</v>
      </c>
      <c r="DB45" s="300">
        <v>1.9859064702114029E-2</v>
      </c>
      <c r="DC45" s="300">
        <v>1.9900497512437811E-2</v>
      </c>
      <c r="DE45" s="332" t="s">
        <v>640</v>
      </c>
      <c r="DF45" s="332" t="s">
        <v>640</v>
      </c>
      <c r="DG45" s="332" t="s">
        <v>640</v>
      </c>
      <c r="DH45" s="332" t="s">
        <v>640</v>
      </c>
      <c r="DL45" s="212">
        <v>3046</v>
      </c>
      <c r="DM45" s="212">
        <v>97</v>
      </c>
      <c r="DN45" s="213">
        <v>3.1845042678923179E-2</v>
      </c>
      <c r="DO45" s="212">
        <v>1049</v>
      </c>
      <c r="DP45" s="212">
        <v>87</v>
      </c>
      <c r="DQ45" s="213">
        <v>2.8562048588312541E-2</v>
      </c>
      <c r="DR45" s="214">
        <v>1997</v>
      </c>
      <c r="DS45" s="214">
        <v>10</v>
      </c>
      <c r="DT45" s="213">
        <v>3.2829940906106371E-3</v>
      </c>
      <c r="DV45" s="215">
        <f t="shared" si="179"/>
        <v>5640</v>
      </c>
      <c r="DW45" s="216">
        <v>0.5714285714285714</v>
      </c>
      <c r="DX45" s="216">
        <v>0.35714285714285715</v>
      </c>
      <c r="DY45" s="216">
        <v>7.1428571428571425E-2</v>
      </c>
      <c r="DZ45" s="216">
        <v>3.5714285714285712E-2</v>
      </c>
      <c r="EA45" s="216">
        <v>0</v>
      </c>
      <c r="EB45" s="216">
        <v>3.5714285714285712E-2</v>
      </c>
      <c r="EC45" s="217">
        <f t="shared" si="180"/>
        <v>3220</v>
      </c>
      <c r="ED45" s="218">
        <v>2000</v>
      </c>
      <c r="EE45" s="219">
        <f t="shared" si="181"/>
        <v>420</v>
      </c>
      <c r="EF45" s="219">
        <f t="shared" si="182"/>
        <v>90</v>
      </c>
      <c r="EG45" s="219">
        <f t="shared" si="183"/>
        <v>20</v>
      </c>
      <c r="EH45" s="219">
        <f t="shared" si="184"/>
        <v>310</v>
      </c>
      <c r="EI45" s="216">
        <v>8.9285714285714288E-2</v>
      </c>
      <c r="EJ45" s="511">
        <v>2.4175000000000002E-2</v>
      </c>
      <c r="EK45" s="3">
        <v>0.29699999999999999</v>
      </c>
      <c r="EL45" s="3">
        <v>0.46299999999999997</v>
      </c>
      <c r="EM45" s="496">
        <f t="shared" si="185"/>
        <v>0.2400000000000001</v>
      </c>
      <c r="EN45" s="528">
        <v>7.7725800000000012E-2</v>
      </c>
      <c r="EO45" s="545">
        <f t="shared" si="186"/>
        <v>5660</v>
      </c>
      <c r="EP45" s="314">
        <f t="shared" si="187"/>
        <v>1360</v>
      </c>
      <c r="EQ45" s="542">
        <v>1340</v>
      </c>
      <c r="ER45" s="543">
        <v>20</v>
      </c>
      <c r="ES45" s="544">
        <v>0</v>
      </c>
      <c r="ET45" s="242">
        <v>0</v>
      </c>
      <c r="EU45" s="242">
        <v>0</v>
      </c>
      <c r="EV45" s="314">
        <f t="shared" si="188"/>
        <v>0</v>
      </c>
      <c r="EW45" s="314">
        <f t="shared" si="189"/>
        <v>2330</v>
      </c>
      <c r="EX45" s="542">
        <v>1480</v>
      </c>
      <c r="EY45" s="543">
        <v>660</v>
      </c>
      <c r="EZ45" s="544">
        <v>190</v>
      </c>
      <c r="FA45" s="242">
        <v>40</v>
      </c>
      <c r="FB45" s="242">
        <v>10</v>
      </c>
      <c r="FC45" s="314">
        <f t="shared" si="190"/>
        <v>140</v>
      </c>
      <c r="FD45" s="314">
        <f t="shared" si="191"/>
        <v>1970</v>
      </c>
      <c r="FE45" s="542">
        <v>400</v>
      </c>
      <c r="FF45" s="543">
        <v>1340</v>
      </c>
      <c r="FG45" s="544">
        <v>230</v>
      </c>
      <c r="FH45" s="242">
        <v>50</v>
      </c>
      <c r="FI45" s="242">
        <f>VLOOKUP($A45,'[3]Tabel 3'!$E$3350:$K$3691,7,FALSE)</f>
        <v>10</v>
      </c>
      <c r="FJ45" s="314">
        <f t="shared" si="192"/>
        <v>170</v>
      </c>
      <c r="FK45" s="545">
        <f t="shared" si="193"/>
        <v>5810</v>
      </c>
      <c r="FL45" s="314">
        <f t="shared" si="194"/>
        <v>1380</v>
      </c>
      <c r="FM45" s="542">
        <v>1350</v>
      </c>
      <c r="FN45" s="543">
        <v>20</v>
      </c>
      <c r="FO45" s="544">
        <v>10</v>
      </c>
      <c r="FP45" s="242">
        <v>0</v>
      </c>
      <c r="FQ45" s="242">
        <v>0</v>
      </c>
      <c r="FR45" s="314">
        <f t="shared" si="195"/>
        <v>10</v>
      </c>
      <c r="FS45" s="314">
        <f t="shared" si="196"/>
        <v>2370</v>
      </c>
      <c r="FT45" s="542">
        <v>1420</v>
      </c>
      <c r="FU45" s="543">
        <v>750</v>
      </c>
      <c r="FV45" s="544">
        <v>200</v>
      </c>
      <c r="FW45" s="242">
        <v>50</v>
      </c>
      <c r="FX45" s="242">
        <v>0</v>
      </c>
      <c r="FY45" s="314">
        <f t="shared" si="197"/>
        <v>150</v>
      </c>
      <c r="FZ45" s="314">
        <f t="shared" si="198"/>
        <v>2060</v>
      </c>
      <c r="GA45" s="542">
        <v>430</v>
      </c>
      <c r="GB45" s="543">
        <v>1390</v>
      </c>
      <c r="GC45" s="544">
        <v>240</v>
      </c>
      <c r="GD45" s="242">
        <v>100</v>
      </c>
      <c r="GE45" s="242">
        <v>10</v>
      </c>
      <c r="GF45" s="314">
        <f t="shared" si="199"/>
        <v>130</v>
      </c>
    </row>
    <row r="46" spans="1:188" hidden="1" x14ac:dyDescent="0.25">
      <c r="A46" s="622" t="s">
        <v>190</v>
      </c>
      <c r="B46" s="622" t="s">
        <v>92</v>
      </c>
      <c r="C46" s="622" t="s">
        <v>93</v>
      </c>
      <c r="D46" s="1">
        <v>1.4</v>
      </c>
      <c r="E46" s="206">
        <v>18800</v>
      </c>
      <c r="F46" s="207">
        <v>7.2999999999999995E-2</v>
      </c>
      <c r="G46" s="208">
        <f>IF(AND(F46&gt;=$F$3-'Selectie Benchmark Gemeenten'!$D$7*'gemeenten info'!$F$7,F46&lt;=$F$3+'Selectie Benchmark Gemeenten'!$D$7*'gemeenten info'!$F$7),1,0)</f>
        <v>0</v>
      </c>
      <c r="H46" s="206">
        <v>43508</v>
      </c>
      <c r="I46" s="206">
        <v>657</v>
      </c>
      <c r="J46" s="209">
        <f t="shared" si="147"/>
        <v>9.4917787742899856E-2</v>
      </c>
      <c r="K46" s="208">
        <f>IF(AND(J46&gt;=$J$3-'Selectie Benchmark Gemeenten'!$D$8*'gemeenten info'!$J$7,J46&lt;=$J$3+'Selectie Benchmark Gemeenten'!$D$8*'gemeenten info'!$J$7),1,0)</f>
        <v>0</v>
      </c>
      <c r="L46" s="23">
        <v>0</v>
      </c>
      <c r="M46" s="210">
        <v>4.5465538089480048E-2</v>
      </c>
      <c r="N46" s="208">
        <f>IF(AND(M46&gt;=$M$3-'Selectie Benchmark Gemeenten'!$D$9*'gemeenten info'!$M$7,M46&lt;=$M$3+'Selectie Benchmark Gemeenten'!$D$9*'gemeenten info'!$M$7),1,0)</f>
        <v>0</v>
      </c>
      <c r="O46" s="29">
        <f t="shared" si="148"/>
        <v>0</v>
      </c>
      <c r="P46" s="29">
        <f t="shared" si="149"/>
        <v>0</v>
      </c>
      <c r="Q46" s="29">
        <f t="shared" si="150"/>
        <v>0</v>
      </c>
      <c r="S46" s="78">
        <v>9.0540000000000003</v>
      </c>
      <c r="T46" s="78">
        <v>10.621</v>
      </c>
      <c r="U46" s="211">
        <v>0.254</v>
      </c>
      <c r="V46" s="211">
        <v>3.7999999999999999E-2</v>
      </c>
      <c r="X46" s="212">
        <v>3471</v>
      </c>
      <c r="Y46" s="212">
        <v>68</v>
      </c>
      <c r="Z46" s="341">
        <f t="shared" si="151"/>
        <v>1.9590895995390378E-2</v>
      </c>
      <c r="AA46" s="212">
        <v>604</v>
      </c>
      <c r="AB46" s="212">
        <v>48</v>
      </c>
      <c r="AC46" s="212">
        <v>16</v>
      </c>
      <c r="AD46" s="212">
        <v>109</v>
      </c>
      <c r="AE46" s="212">
        <v>6</v>
      </c>
      <c r="AF46" s="372">
        <f t="shared" si="152"/>
        <v>0.375</v>
      </c>
      <c r="AG46" s="212">
        <v>15</v>
      </c>
      <c r="AH46" s="372">
        <f t="shared" si="153"/>
        <v>0.13761467889908258</v>
      </c>
      <c r="AI46" s="212">
        <f t="shared" si="154"/>
        <v>479</v>
      </c>
      <c r="AJ46" s="212">
        <f t="shared" si="155"/>
        <v>27</v>
      </c>
      <c r="AK46" s="372">
        <f t="shared" si="156"/>
        <v>5.6367432150313153E-2</v>
      </c>
      <c r="AL46" s="341">
        <f t="shared" si="157"/>
        <v>1.7286084701815039E-3</v>
      </c>
      <c r="AM46" s="341">
        <f t="shared" si="158"/>
        <v>4.3215211754537601E-3</v>
      </c>
      <c r="AN46" s="341">
        <f t="shared" si="159"/>
        <v>7.7787381158167671E-3</v>
      </c>
      <c r="AO46" s="341">
        <f t="shared" si="160"/>
        <v>1.3828867761452032E-2</v>
      </c>
      <c r="AP46" s="214">
        <v>2867</v>
      </c>
      <c r="AQ46" s="214">
        <v>20</v>
      </c>
      <c r="AR46" s="341">
        <f t="shared" si="161"/>
        <v>5.7620282339383459E-3</v>
      </c>
      <c r="AT46" s="1">
        <v>51</v>
      </c>
      <c r="AU46" s="1">
        <v>10</v>
      </c>
      <c r="AV46" s="1">
        <v>17</v>
      </c>
      <c r="AW46" s="1">
        <v>24</v>
      </c>
      <c r="AX46" s="1">
        <v>55</v>
      </c>
      <c r="AY46" s="1">
        <v>18</v>
      </c>
      <c r="AZ46" s="1">
        <v>15</v>
      </c>
      <c r="BA46" s="1">
        <v>22</v>
      </c>
      <c r="BB46" s="1">
        <v>39</v>
      </c>
      <c r="BC46" s="1">
        <v>14</v>
      </c>
      <c r="BD46" s="1">
        <v>10</v>
      </c>
      <c r="BE46" s="1">
        <v>15</v>
      </c>
      <c r="BF46" s="1">
        <v>60</v>
      </c>
      <c r="BG46" s="1">
        <v>17</v>
      </c>
      <c r="BH46" s="1">
        <v>15</v>
      </c>
      <c r="BI46" s="1">
        <v>28</v>
      </c>
      <c r="BJ46" s="1">
        <v>52</v>
      </c>
      <c r="BK46" s="1">
        <v>22</v>
      </c>
      <c r="BL46" s="1">
        <v>13</v>
      </c>
      <c r="BM46" s="1">
        <v>17</v>
      </c>
      <c r="BN46" s="125">
        <v>0.19607843137254902</v>
      </c>
      <c r="BO46" s="124">
        <v>0.33333333333333331</v>
      </c>
      <c r="BP46" s="126">
        <v>0.47058823529411764</v>
      </c>
      <c r="BQ46" s="125">
        <v>0.32727272727272727</v>
      </c>
      <c r="BR46" s="124">
        <v>0.27272727272727271</v>
      </c>
      <c r="BS46" s="126">
        <v>0.4</v>
      </c>
      <c r="BT46" s="125">
        <v>0.35897435897435898</v>
      </c>
      <c r="BU46" s="124">
        <v>0.25641025641025639</v>
      </c>
      <c r="BV46" s="126">
        <v>0.38461538461538464</v>
      </c>
      <c r="BW46" s="125">
        <v>0.28333333333333333</v>
      </c>
      <c r="BX46" s="124">
        <v>0.25</v>
      </c>
      <c r="BY46" s="126">
        <v>0.46666666666666667</v>
      </c>
      <c r="BZ46" s="125">
        <f t="shared" si="162"/>
        <v>0.42307692307692307</v>
      </c>
      <c r="CA46" s="124">
        <f t="shared" si="163"/>
        <v>0.25</v>
      </c>
      <c r="CB46" s="126">
        <f t="shared" si="164"/>
        <v>0.32692307692307693</v>
      </c>
      <c r="CD46" s="215">
        <f t="shared" si="165"/>
        <v>5300</v>
      </c>
      <c r="CE46" s="216">
        <f t="shared" si="166"/>
        <v>0.67169811320754713</v>
      </c>
      <c r="CF46" s="216">
        <f t="shared" si="167"/>
        <v>0.24716981132075472</v>
      </c>
      <c r="CG46" s="216">
        <f t="shared" si="168"/>
        <v>8.1132075471698109E-2</v>
      </c>
      <c r="CH46" s="216">
        <f t="shared" si="169"/>
        <v>1.8867924528301886E-2</v>
      </c>
      <c r="CI46" s="216">
        <f t="shared" si="170"/>
        <v>0</v>
      </c>
      <c r="CJ46" s="216">
        <f t="shared" si="171"/>
        <v>6.2264150943396226E-2</v>
      </c>
      <c r="CK46" s="217">
        <f t="shared" si="172"/>
        <v>3560</v>
      </c>
      <c r="CL46" s="218">
        <f t="shared" si="173"/>
        <v>1310</v>
      </c>
      <c r="CM46" s="219">
        <f t="shared" si="174"/>
        <v>430</v>
      </c>
      <c r="CN46" s="219">
        <f t="shared" si="175"/>
        <v>100</v>
      </c>
      <c r="CO46" s="219">
        <f t="shared" si="176"/>
        <v>0</v>
      </c>
      <c r="CP46" s="219">
        <f t="shared" si="177"/>
        <v>330</v>
      </c>
      <c r="CR46" s="243">
        <v>2059.98</v>
      </c>
      <c r="CS46" s="243">
        <v>4832</v>
      </c>
      <c r="CT46" s="247">
        <f t="shared" si="178"/>
        <v>0.42632036423841058</v>
      </c>
      <c r="CV46" s="247">
        <f t="shared" si="141"/>
        <v>4.5953460446085066E-2</v>
      </c>
      <c r="CW46" s="211">
        <f t="shared" si="142"/>
        <v>0.26836843829301887</v>
      </c>
      <c r="CY46" s="300">
        <v>1.4933946008041356E-2</v>
      </c>
      <c r="CZ46" s="300">
        <v>1.7152658662092625E-2</v>
      </c>
      <c r="DA46" s="300">
        <v>1.0902991333519709E-2</v>
      </c>
      <c r="DB46" s="300">
        <v>1.526929483620211E-2</v>
      </c>
      <c r="DC46" s="300">
        <v>1.4229910714285714E-2</v>
      </c>
      <c r="DE46" s="332">
        <v>99</v>
      </c>
      <c r="DF46" s="332">
        <v>32</v>
      </c>
      <c r="DG46" s="332">
        <v>102</v>
      </c>
      <c r="DH46" s="332">
        <v>28</v>
      </c>
      <c r="DL46" s="212">
        <v>3482</v>
      </c>
      <c r="DM46" s="212">
        <v>52</v>
      </c>
      <c r="DN46" s="213">
        <v>1.4933946008041356E-2</v>
      </c>
      <c r="DO46" s="212">
        <v>606</v>
      </c>
      <c r="DP46" s="212">
        <v>39</v>
      </c>
      <c r="DQ46" s="213">
        <v>1.1200459506031017E-2</v>
      </c>
      <c r="DR46" s="214">
        <v>2876</v>
      </c>
      <c r="DS46" s="214">
        <v>13</v>
      </c>
      <c r="DT46" s="213">
        <v>3.733486502010339E-3</v>
      </c>
      <c r="DV46" s="215">
        <f t="shared" si="179"/>
        <v>5170</v>
      </c>
      <c r="DW46" s="216">
        <v>0.69230769230769229</v>
      </c>
      <c r="DX46" s="216">
        <v>0.23076923076923078</v>
      </c>
      <c r="DY46" s="216">
        <v>7.6923076923076927E-2</v>
      </c>
      <c r="DZ46" s="216">
        <v>1.9230769230769232E-2</v>
      </c>
      <c r="EA46" s="216">
        <v>0</v>
      </c>
      <c r="EB46" s="216">
        <v>5.7692307692307696E-2</v>
      </c>
      <c r="EC46" s="217">
        <f t="shared" si="180"/>
        <v>3600</v>
      </c>
      <c r="ED46" s="218">
        <v>1200</v>
      </c>
      <c r="EE46" s="219">
        <f t="shared" si="181"/>
        <v>370</v>
      </c>
      <c r="EF46" s="219">
        <f t="shared" si="182"/>
        <v>50</v>
      </c>
      <c r="EG46" s="219">
        <f t="shared" si="183"/>
        <v>20</v>
      </c>
      <c r="EH46" s="219">
        <f t="shared" si="184"/>
        <v>300</v>
      </c>
      <c r="EI46" s="216">
        <v>5.7692307692307696E-2</v>
      </c>
      <c r="EJ46" s="511">
        <v>2.0674999999999999E-2</v>
      </c>
      <c r="EK46" s="3">
        <v>0.19800000000000001</v>
      </c>
      <c r="EL46" s="3">
        <v>0.32400000000000001</v>
      </c>
      <c r="EM46" s="496">
        <f t="shared" si="185"/>
        <v>0.47800000000000004</v>
      </c>
      <c r="EN46" s="528">
        <v>6.5913799999999995E-2</v>
      </c>
      <c r="EO46" s="545">
        <f t="shared" si="186"/>
        <v>5160</v>
      </c>
      <c r="EP46" s="314">
        <f t="shared" si="187"/>
        <v>1680</v>
      </c>
      <c r="EQ46" s="542">
        <v>1630</v>
      </c>
      <c r="ER46" s="543">
        <v>30</v>
      </c>
      <c r="ES46" s="544">
        <v>20</v>
      </c>
      <c r="ET46" s="242">
        <v>0</v>
      </c>
      <c r="EU46" s="242">
        <v>0</v>
      </c>
      <c r="EV46" s="314">
        <f t="shared" si="188"/>
        <v>20</v>
      </c>
      <c r="EW46" s="314">
        <f t="shared" si="189"/>
        <v>2270</v>
      </c>
      <c r="EX46" s="542">
        <v>1630</v>
      </c>
      <c r="EY46" s="543">
        <v>450</v>
      </c>
      <c r="EZ46" s="544">
        <v>190</v>
      </c>
      <c r="FA46" s="242">
        <v>20</v>
      </c>
      <c r="FB46" s="242">
        <v>10</v>
      </c>
      <c r="FC46" s="314">
        <f t="shared" si="190"/>
        <v>160</v>
      </c>
      <c r="FD46" s="314">
        <f t="shared" si="191"/>
        <v>1210</v>
      </c>
      <c r="FE46" s="542">
        <v>340</v>
      </c>
      <c r="FF46" s="543">
        <v>710</v>
      </c>
      <c r="FG46" s="544">
        <v>160</v>
      </c>
      <c r="FH46" s="242">
        <v>30</v>
      </c>
      <c r="FI46" s="242">
        <f>VLOOKUP($A46,'[3]Tabel 3'!$E$3350:$K$3691,7,FALSE)</f>
        <v>10</v>
      </c>
      <c r="FJ46" s="314">
        <f t="shared" si="192"/>
        <v>120</v>
      </c>
      <c r="FK46" s="545">
        <f t="shared" si="193"/>
        <v>5300</v>
      </c>
      <c r="FL46" s="314">
        <f t="shared" si="194"/>
        <v>1660</v>
      </c>
      <c r="FM46" s="542">
        <v>1590</v>
      </c>
      <c r="FN46" s="543">
        <v>40</v>
      </c>
      <c r="FO46" s="544">
        <v>30</v>
      </c>
      <c r="FP46" s="242">
        <v>0</v>
      </c>
      <c r="FQ46" s="242">
        <v>0</v>
      </c>
      <c r="FR46" s="314">
        <f t="shared" si="195"/>
        <v>30</v>
      </c>
      <c r="FS46" s="314">
        <f t="shared" si="196"/>
        <v>2350</v>
      </c>
      <c r="FT46" s="542">
        <v>1610</v>
      </c>
      <c r="FU46" s="543">
        <v>540</v>
      </c>
      <c r="FV46" s="544">
        <v>200</v>
      </c>
      <c r="FW46" s="242">
        <v>30</v>
      </c>
      <c r="FX46" s="242">
        <v>0</v>
      </c>
      <c r="FY46" s="314">
        <f t="shared" si="197"/>
        <v>170</v>
      </c>
      <c r="FZ46" s="314">
        <f t="shared" si="198"/>
        <v>1290</v>
      </c>
      <c r="GA46" s="542">
        <v>360</v>
      </c>
      <c r="GB46" s="543">
        <v>730</v>
      </c>
      <c r="GC46" s="544">
        <v>200</v>
      </c>
      <c r="GD46" s="242">
        <v>70</v>
      </c>
      <c r="GE46" s="242">
        <v>0</v>
      </c>
      <c r="GF46" s="314">
        <f t="shared" si="199"/>
        <v>130</v>
      </c>
    </row>
    <row r="47" spans="1:188" hidden="1" x14ac:dyDescent="0.25">
      <c r="A47" s="622" t="s">
        <v>191</v>
      </c>
      <c r="B47" s="622" t="s">
        <v>124</v>
      </c>
      <c r="C47" s="622" t="s">
        <v>125</v>
      </c>
      <c r="D47" s="1">
        <v>0.4</v>
      </c>
      <c r="E47" s="206">
        <v>8700</v>
      </c>
      <c r="F47" s="207">
        <v>5.0999999999999997E-2</v>
      </c>
      <c r="G47" s="208">
        <f>IF(AND(F47&gt;=$F$3-'Selectie Benchmark Gemeenten'!$D$7*'gemeenten info'!$F$7,F47&lt;=$F$3+'Selectie Benchmark Gemeenten'!$D$7*'gemeenten info'!$F$7),1,0)</f>
        <v>0</v>
      </c>
      <c r="H47" s="206">
        <v>20718</v>
      </c>
      <c r="I47" s="206">
        <v>275</v>
      </c>
      <c r="J47" s="209">
        <f t="shared" si="147"/>
        <v>3.7817638266068758E-2</v>
      </c>
      <c r="K47" s="208">
        <f>IF(AND(J47&gt;=$J$3-'Selectie Benchmark Gemeenten'!$D$8*'gemeenten info'!$J$7,J47&lt;=$J$3+'Selectie Benchmark Gemeenten'!$D$8*'gemeenten info'!$J$7),1,0)</f>
        <v>0</v>
      </c>
      <c r="L47" s="23">
        <v>0</v>
      </c>
      <c r="M47" s="210">
        <v>2.5151777970511709E-2</v>
      </c>
      <c r="N47" s="208">
        <f>IF(AND(M47&gt;=$M$3-'Selectie Benchmark Gemeenten'!$D$9*'gemeenten info'!$M$7,M47&lt;=$M$3+'Selectie Benchmark Gemeenten'!$D$9*'gemeenten info'!$M$7),1,0)</f>
        <v>0</v>
      </c>
      <c r="O47" s="29">
        <f t="shared" si="148"/>
        <v>0</v>
      </c>
      <c r="P47" s="29">
        <f t="shared" si="149"/>
        <v>0</v>
      </c>
      <c r="Q47" s="29">
        <f t="shared" si="150"/>
        <v>0</v>
      </c>
      <c r="S47" s="78">
        <v>7.4779999999999998</v>
      </c>
      <c r="T47" s="78">
        <v>-25.806000000000001</v>
      </c>
      <c r="U47" s="211">
        <v>0.62</v>
      </c>
      <c r="V47" s="211">
        <v>7.0000000000000007E-2</v>
      </c>
      <c r="X47" s="212">
        <v>1503</v>
      </c>
      <c r="Y47" s="212">
        <v>30</v>
      </c>
      <c r="Z47" s="341">
        <f t="shared" si="151"/>
        <v>1.9960079840319361E-2</v>
      </c>
      <c r="AA47" s="212">
        <v>548</v>
      </c>
      <c r="AB47" s="212">
        <v>24</v>
      </c>
      <c r="AC47" s="212">
        <v>14</v>
      </c>
      <c r="AD47" s="212">
        <v>68</v>
      </c>
      <c r="AE47" s="212">
        <v>0</v>
      </c>
      <c r="AF47" s="372">
        <f t="shared" si="152"/>
        <v>0</v>
      </c>
      <c r="AG47" s="212">
        <v>8</v>
      </c>
      <c r="AH47" s="372">
        <f t="shared" si="153"/>
        <v>0.11764705882352941</v>
      </c>
      <c r="AI47" s="212">
        <f t="shared" si="154"/>
        <v>466</v>
      </c>
      <c r="AJ47" s="212">
        <f t="shared" si="155"/>
        <v>16</v>
      </c>
      <c r="AK47" s="372">
        <f t="shared" si="156"/>
        <v>3.4334763948497854E-2</v>
      </c>
      <c r="AL47" s="341">
        <f t="shared" si="157"/>
        <v>0</v>
      </c>
      <c r="AM47" s="341">
        <f t="shared" si="158"/>
        <v>5.3226879574184965E-3</v>
      </c>
      <c r="AN47" s="341">
        <f t="shared" si="159"/>
        <v>1.0645375914836993E-2</v>
      </c>
      <c r="AO47" s="341">
        <f t="shared" si="160"/>
        <v>1.5968063872255488E-2</v>
      </c>
      <c r="AP47" s="214">
        <v>955</v>
      </c>
      <c r="AQ47" s="214">
        <v>6</v>
      </c>
      <c r="AR47" s="341">
        <f t="shared" si="161"/>
        <v>3.9920159680638719E-3</v>
      </c>
      <c r="AT47" s="1">
        <v>27</v>
      </c>
      <c r="AU47" s="1">
        <v>12</v>
      </c>
      <c r="AV47" s="1">
        <v>8</v>
      </c>
      <c r="AW47" s="1">
        <v>7</v>
      </c>
      <c r="AX47" s="1">
        <v>17</v>
      </c>
      <c r="AY47" s="1">
        <v>5</v>
      </c>
      <c r="AZ47" s="1">
        <v>0</v>
      </c>
      <c r="BA47" s="1">
        <v>12</v>
      </c>
      <c r="BB47" s="1">
        <v>22</v>
      </c>
      <c r="BC47" s="1">
        <v>5</v>
      </c>
      <c r="BD47" s="1">
        <v>5</v>
      </c>
      <c r="BE47" s="1">
        <v>12</v>
      </c>
      <c r="BF47" s="1">
        <v>17</v>
      </c>
      <c r="BG47" s="1">
        <v>7</v>
      </c>
      <c r="BH47" s="1">
        <v>0</v>
      </c>
      <c r="BI47" s="1">
        <v>10</v>
      </c>
      <c r="BJ47" s="1">
        <v>22</v>
      </c>
      <c r="BK47" s="1">
        <v>13</v>
      </c>
      <c r="BL47" s="1">
        <v>0</v>
      </c>
      <c r="BM47" s="1">
        <v>9</v>
      </c>
      <c r="BN47" s="125">
        <v>0.44444444444444442</v>
      </c>
      <c r="BO47" s="124">
        <v>0.29629629629629628</v>
      </c>
      <c r="BP47" s="126">
        <v>0.25925925925925924</v>
      </c>
      <c r="BQ47" s="125">
        <v>0.29411764705882354</v>
      </c>
      <c r="BR47" s="124">
        <v>0</v>
      </c>
      <c r="BS47" s="126">
        <v>0.70588235294117652</v>
      </c>
      <c r="BT47" s="125">
        <v>0.22727272727272727</v>
      </c>
      <c r="BU47" s="124">
        <v>0.22727272727272727</v>
      </c>
      <c r="BV47" s="126">
        <v>0.54545454545454541</v>
      </c>
      <c r="BW47" s="125">
        <v>0.41176470588235292</v>
      </c>
      <c r="BX47" s="124">
        <v>0</v>
      </c>
      <c r="BY47" s="126">
        <v>0.58823529411764708</v>
      </c>
      <c r="BZ47" s="125">
        <f t="shared" si="162"/>
        <v>0.59090909090909094</v>
      </c>
      <c r="CA47" s="124">
        <f t="shared" si="163"/>
        <v>0</v>
      </c>
      <c r="CB47" s="126">
        <f t="shared" si="164"/>
        <v>0.40909090909090912</v>
      </c>
      <c r="CD47" s="215">
        <f t="shared" si="165"/>
        <v>2870</v>
      </c>
      <c r="CE47" s="216">
        <f t="shared" si="166"/>
        <v>0.55052264808362372</v>
      </c>
      <c r="CF47" s="216">
        <f t="shared" si="167"/>
        <v>0.39372822299651566</v>
      </c>
      <c r="CG47" s="216">
        <f t="shared" si="168"/>
        <v>5.5749128919860627E-2</v>
      </c>
      <c r="CH47" s="216">
        <f t="shared" si="169"/>
        <v>2.0905923344947737E-2</v>
      </c>
      <c r="CI47" s="216">
        <f t="shared" si="170"/>
        <v>3.4843205574912892E-3</v>
      </c>
      <c r="CJ47" s="216">
        <f t="shared" si="171"/>
        <v>3.1358885017421602E-2</v>
      </c>
      <c r="CK47" s="217">
        <f t="shared" si="172"/>
        <v>1580</v>
      </c>
      <c r="CL47" s="218">
        <f t="shared" si="173"/>
        <v>1130</v>
      </c>
      <c r="CM47" s="219">
        <f t="shared" si="174"/>
        <v>160</v>
      </c>
      <c r="CN47" s="219">
        <f t="shared" si="175"/>
        <v>60</v>
      </c>
      <c r="CO47" s="219">
        <f t="shared" si="176"/>
        <v>10</v>
      </c>
      <c r="CP47" s="219">
        <f t="shared" si="177"/>
        <v>90</v>
      </c>
      <c r="CR47" s="243">
        <v>880.05</v>
      </c>
      <c r="CS47" s="243">
        <v>1867</v>
      </c>
      <c r="CT47" s="247">
        <f t="shared" si="178"/>
        <v>0.47137118371719333</v>
      </c>
      <c r="CV47" s="247">
        <f t="shared" si="141"/>
        <v>4.2344717984064827E-2</v>
      </c>
      <c r="CW47" s="211">
        <f t="shared" si="142"/>
        <v>0.39137411451606591</v>
      </c>
      <c r="CY47" s="300">
        <v>1.4138817480719794E-2</v>
      </c>
      <c r="CZ47" s="300">
        <v>1.0493827160493827E-2</v>
      </c>
      <c r="DA47" s="300">
        <v>1.3373860182370821E-2</v>
      </c>
      <c r="DB47" s="300">
        <v>9.8209127671865966E-3</v>
      </c>
      <c r="DC47" s="300">
        <v>1.5535097813578827E-2</v>
      </c>
      <c r="DE47" s="332">
        <v>121</v>
      </c>
      <c r="DF47" s="332">
        <v>7</v>
      </c>
      <c r="DG47" s="332">
        <v>132</v>
      </c>
      <c r="DH47" s="332">
        <v>10</v>
      </c>
      <c r="DL47" s="212">
        <v>1556</v>
      </c>
      <c r="DM47" s="212">
        <v>22</v>
      </c>
      <c r="DN47" s="213">
        <v>1.4138817480719794E-2</v>
      </c>
      <c r="DO47" s="212">
        <v>550</v>
      </c>
      <c r="DP47" s="212">
        <v>20</v>
      </c>
      <c r="DQ47" s="213">
        <v>1.2853470437017995E-2</v>
      </c>
      <c r="DR47" s="214">
        <v>1006</v>
      </c>
      <c r="DS47" s="214">
        <v>2</v>
      </c>
      <c r="DT47" s="213">
        <v>1.2853470437017994E-3</v>
      </c>
      <c r="DV47" s="215">
        <f t="shared" si="179"/>
        <v>2910</v>
      </c>
      <c r="DW47" s="216">
        <v>0.56666666666666665</v>
      </c>
      <c r="DX47" s="216">
        <v>0.36666666666666664</v>
      </c>
      <c r="DY47" s="216">
        <v>6.6666666666666666E-2</v>
      </c>
      <c r="DZ47" s="216">
        <v>3.3333333333333333E-2</v>
      </c>
      <c r="EA47" s="216">
        <v>0</v>
      </c>
      <c r="EB47" s="216">
        <v>3.3333333333333333E-2</v>
      </c>
      <c r="EC47" s="217">
        <f t="shared" si="180"/>
        <v>1690</v>
      </c>
      <c r="ED47" s="218">
        <v>1100</v>
      </c>
      <c r="EE47" s="219">
        <f t="shared" si="181"/>
        <v>120</v>
      </c>
      <c r="EF47" s="219">
        <f t="shared" si="182"/>
        <v>30</v>
      </c>
      <c r="EG47" s="219">
        <f t="shared" si="183"/>
        <v>0</v>
      </c>
      <c r="EH47" s="219">
        <f t="shared" si="184"/>
        <v>90</v>
      </c>
      <c r="EI47" s="216">
        <v>3.5714285714285712E-2</v>
      </c>
      <c r="EJ47" s="511">
        <v>1.6825E-2</v>
      </c>
      <c r="EK47" s="3">
        <v>0.27699999999999997</v>
      </c>
      <c r="EL47" s="3">
        <v>0.45700000000000002</v>
      </c>
      <c r="EM47" s="496">
        <f t="shared" si="185"/>
        <v>0.26600000000000007</v>
      </c>
      <c r="EN47" s="528">
        <v>5.2920599999999998E-2</v>
      </c>
      <c r="EO47" s="545">
        <f t="shared" si="186"/>
        <v>2890</v>
      </c>
      <c r="EP47" s="314">
        <f t="shared" si="187"/>
        <v>740</v>
      </c>
      <c r="EQ47" s="542">
        <v>730</v>
      </c>
      <c r="ER47" s="543">
        <v>10</v>
      </c>
      <c r="ES47" s="544">
        <v>0</v>
      </c>
      <c r="ET47" s="242">
        <v>0</v>
      </c>
      <c r="EU47" s="242">
        <v>0</v>
      </c>
      <c r="EV47" s="314">
        <f t="shared" si="188"/>
        <v>0</v>
      </c>
      <c r="EW47" s="314">
        <f t="shared" si="189"/>
        <v>1230</v>
      </c>
      <c r="EX47" s="542">
        <v>800</v>
      </c>
      <c r="EY47" s="543">
        <v>370</v>
      </c>
      <c r="EZ47" s="544">
        <v>60</v>
      </c>
      <c r="FA47" s="242">
        <v>10</v>
      </c>
      <c r="FB47" s="242">
        <v>0</v>
      </c>
      <c r="FC47" s="314">
        <f t="shared" si="190"/>
        <v>50</v>
      </c>
      <c r="FD47" s="314">
        <f t="shared" si="191"/>
        <v>920</v>
      </c>
      <c r="FE47" s="542">
        <v>160</v>
      </c>
      <c r="FF47" s="543">
        <v>700</v>
      </c>
      <c r="FG47" s="544">
        <v>60</v>
      </c>
      <c r="FH47" s="242">
        <v>20</v>
      </c>
      <c r="FI47" s="242">
        <f>VLOOKUP($A47,'[3]Tabel 3'!$E$3350:$K$3691,7,FALSE)</f>
        <v>0</v>
      </c>
      <c r="FJ47" s="314">
        <f t="shared" si="192"/>
        <v>40</v>
      </c>
      <c r="FK47" s="545">
        <f t="shared" si="193"/>
        <v>2870</v>
      </c>
      <c r="FL47" s="314">
        <f t="shared" si="194"/>
        <v>710</v>
      </c>
      <c r="FM47" s="542">
        <v>700</v>
      </c>
      <c r="FN47" s="543">
        <v>10</v>
      </c>
      <c r="FO47" s="544">
        <v>0</v>
      </c>
      <c r="FP47" s="242">
        <v>0</v>
      </c>
      <c r="FQ47" s="242">
        <v>0</v>
      </c>
      <c r="FR47" s="314">
        <f t="shared" si="195"/>
        <v>0</v>
      </c>
      <c r="FS47" s="314">
        <f t="shared" si="196"/>
        <v>1200</v>
      </c>
      <c r="FT47" s="542">
        <v>730</v>
      </c>
      <c r="FU47" s="543">
        <v>390</v>
      </c>
      <c r="FV47" s="544">
        <v>80</v>
      </c>
      <c r="FW47" s="242">
        <v>30</v>
      </c>
      <c r="FX47" s="242">
        <v>0</v>
      </c>
      <c r="FY47" s="314">
        <f t="shared" si="197"/>
        <v>50</v>
      </c>
      <c r="FZ47" s="314">
        <f t="shared" si="198"/>
        <v>960</v>
      </c>
      <c r="GA47" s="542">
        <v>150</v>
      </c>
      <c r="GB47" s="543">
        <v>730</v>
      </c>
      <c r="GC47" s="544">
        <v>80</v>
      </c>
      <c r="GD47" s="242">
        <v>30</v>
      </c>
      <c r="GE47" s="242">
        <v>10</v>
      </c>
      <c r="GF47" s="314">
        <f t="shared" si="199"/>
        <v>40</v>
      </c>
    </row>
    <row r="48" spans="1:188" hidden="1" x14ac:dyDescent="0.25">
      <c r="A48" s="622" t="s">
        <v>192</v>
      </c>
      <c r="B48" s="622" t="s">
        <v>94</v>
      </c>
      <c r="C48" s="622" t="s">
        <v>95</v>
      </c>
      <c r="D48" s="1">
        <v>0.3</v>
      </c>
      <c r="E48" s="206">
        <v>5100</v>
      </c>
      <c r="F48" s="207">
        <v>6.3E-2</v>
      </c>
      <c r="G48" s="208">
        <f>IF(AND(F48&gt;=$F$3-'Selectie Benchmark Gemeenten'!$D$7*'gemeenten info'!$F$7,F48&lt;=$F$3+'Selectie Benchmark Gemeenten'!$D$7*'gemeenten info'!$F$7),1,0)</f>
        <v>0</v>
      </c>
      <c r="H48" s="206">
        <v>12359</v>
      </c>
      <c r="I48" s="206">
        <v>1116</v>
      </c>
      <c r="J48" s="209">
        <f t="shared" si="147"/>
        <v>0.16352765321375187</v>
      </c>
      <c r="K48" s="208">
        <f>IF(AND(J48&gt;=$J$3-'Selectie Benchmark Gemeenten'!$D$8*'gemeenten info'!$J$7,J48&lt;=$J$3+'Selectie Benchmark Gemeenten'!$D$8*'gemeenten info'!$J$7),1,0)</f>
        <v>1</v>
      </c>
      <c r="L48" s="23">
        <v>0</v>
      </c>
      <c r="M48" s="210">
        <v>4.6363636363636364E-2</v>
      </c>
      <c r="N48" s="208">
        <f>IF(AND(M48&gt;=$M$3-'Selectie Benchmark Gemeenten'!$D$9*'gemeenten info'!$M$7,M48&lt;=$M$3+'Selectie Benchmark Gemeenten'!$D$9*'gemeenten info'!$M$7),1,0)</f>
        <v>0</v>
      </c>
      <c r="O48" s="29">
        <f t="shared" si="148"/>
        <v>0</v>
      </c>
      <c r="P48" s="29">
        <f t="shared" si="149"/>
        <v>0</v>
      </c>
      <c r="Q48" s="29">
        <f t="shared" si="150"/>
        <v>0</v>
      </c>
      <c r="S48" s="78">
        <v>8.7189999999999994</v>
      </c>
      <c r="T48" s="78">
        <v>14.843999999999999</v>
      </c>
      <c r="U48" s="211">
        <v>0.27300000000000002</v>
      </c>
      <c r="V48" s="211">
        <v>4.3999999999999997E-2</v>
      </c>
      <c r="X48" s="212">
        <v>841</v>
      </c>
      <c r="Y48" s="212">
        <v>13</v>
      </c>
      <c r="Z48" s="341">
        <f t="shared" si="151"/>
        <v>1.5457788347205707E-2</v>
      </c>
      <c r="AA48" s="212">
        <v>150</v>
      </c>
      <c r="AB48" s="212">
        <v>8</v>
      </c>
      <c r="AC48" s="212">
        <v>0</v>
      </c>
      <c r="AD48" s="212">
        <v>21</v>
      </c>
      <c r="AE48" s="212">
        <v>0</v>
      </c>
      <c r="AF48" s="372" t="str">
        <f t="shared" si="152"/>
        <v/>
      </c>
      <c r="AG48" s="212">
        <v>0</v>
      </c>
      <c r="AH48" s="372">
        <f t="shared" si="153"/>
        <v>0</v>
      </c>
      <c r="AI48" s="212">
        <f t="shared" si="154"/>
        <v>129</v>
      </c>
      <c r="AJ48" s="212">
        <f t="shared" si="155"/>
        <v>8</v>
      </c>
      <c r="AK48" s="372">
        <f t="shared" si="156"/>
        <v>6.2015503875968991E-2</v>
      </c>
      <c r="AL48" s="341">
        <f t="shared" si="157"/>
        <v>0</v>
      </c>
      <c r="AM48" s="341">
        <f t="shared" si="158"/>
        <v>0</v>
      </c>
      <c r="AN48" s="341">
        <f t="shared" si="159"/>
        <v>9.512485136741973E-3</v>
      </c>
      <c r="AO48" s="341">
        <f t="shared" si="160"/>
        <v>9.512485136741973E-3</v>
      </c>
      <c r="AP48" s="214">
        <v>691</v>
      </c>
      <c r="AQ48" s="214">
        <v>5</v>
      </c>
      <c r="AR48" s="341">
        <f t="shared" si="161"/>
        <v>5.945303210463734E-3</v>
      </c>
      <c r="AT48" s="1">
        <v>11</v>
      </c>
      <c r="AU48" s="1">
        <v>0</v>
      </c>
      <c r="AV48" s="1">
        <v>0</v>
      </c>
      <c r="AW48" s="1">
        <v>11</v>
      </c>
      <c r="AX48" s="1">
        <v>14</v>
      </c>
      <c r="AY48" s="1">
        <v>6</v>
      </c>
      <c r="AZ48" s="1">
        <v>0</v>
      </c>
      <c r="BA48" s="1">
        <v>8</v>
      </c>
      <c r="BB48" s="1">
        <v>16</v>
      </c>
      <c r="BC48" s="1">
        <v>0</v>
      </c>
      <c r="BD48" s="1">
        <v>0</v>
      </c>
      <c r="BE48" s="1">
        <v>16</v>
      </c>
      <c r="BF48" s="1">
        <v>10</v>
      </c>
      <c r="BG48" s="1">
        <v>0</v>
      </c>
      <c r="BH48" s="1">
        <v>0</v>
      </c>
      <c r="BI48" s="1">
        <v>10</v>
      </c>
      <c r="BJ48" s="1">
        <v>16</v>
      </c>
      <c r="BK48" s="1">
        <v>0</v>
      </c>
      <c r="BL48" s="1">
        <v>0</v>
      </c>
      <c r="BM48" s="1">
        <v>16</v>
      </c>
      <c r="BN48" s="125">
        <v>0</v>
      </c>
      <c r="BO48" s="124">
        <v>0</v>
      </c>
      <c r="BP48" s="126">
        <v>1</v>
      </c>
      <c r="BQ48" s="125">
        <v>0.42857142857142855</v>
      </c>
      <c r="BR48" s="124">
        <v>0</v>
      </c>
      <c r="BS48" s="126">
        <v>0.5714285714285714</v>
      </c>
      <c r="BT48" s="125">
        <v>0</v>
      </c>
      <c r="BU48" s="124">
        <v>0</v>
      </c>
      <c r="BV48" s="126">
        <v>1</v>
      </c>
      <c r="BW48" s="125">
        <v>0</v>
      </c>
      <c r="BX48" s="124">
        <v>0</v>
      </c>
      <c r="BY48" s="126">
        <v>1</v>
      </c>
      <c r="BZ48" s="125">
        <f t="shared" si="162"/>
        <v>0</v>
      </c>
      <c r="CA48" s="124">
        <f t="shared" si="163"/>
        <v>0</v>
      </c>
      <c r="CB48" s="126">
        <f t="shared" si="164"/>
        <v>1</v>
      </c>
      <c r="CD48" s="215">
        <f t="shared" si="165"/>
        <v>1310</v>
      </c>
      <c r="CE48" s="216">
        <f t="shared" si="166"/>
        <v>0.67938931297709926</v>
      </c>
      <c r="CF48" s="216">
        <f t="shared" si="167"/>
        <v>0.22900763358778625</v>
      </c>
      <c r="CG48" s="216">
        <f t="shared" si="168"/>
        <v>9.1603053435114504E-2</v>
      </c>
      <c r="CH48" s="216">
        <f t="shared" si="169"/>
        <v>7.6335877862595417E-3</v>
      </c>
      <c r="CI48" s="216">
        <f t="shared" si="170"/>
        <v>0</v>
      </c>
      <c r="CJ48" s="216">
        <f t="shared" si="171"/>
        <v>8.3969465648854963E-2</v>
      </c>
      <c r="CK48" s="217">
        <f t="shared" si="172"/>
        <v>890</v>
      </c>
      <c r="CL48" s="218">
        <f t="shared" si="173"/>
        <v>300</v>
      </c>
      <c r="CM48" s="219">
        <f t="shared" si="174"/>
        <v>120</v>
      </c>
      <c r="CN48" s="219">
        <f t="shared" si="175"/>
        <v>10</v>
      </c>
      <c r="CO48" s="219">
        <f t="shared" si="176"/>
        <v>0</v>
      </c>
      <c r="CP48" s="219">
        <f t="shared" si="177"/>
        <v>110</v>
      </c>
      <c r="CR48" s="243">
        <v>485.6</v>
      </c>
      <c r="CS48" s="243">
        <v>1370</v>
      </c>
      <c r="CT48" s="247">
        <f t="shared" si="178"/>
        <v>0.35445255474452558</v>
      </c>
      <c r="CV48" s="247">
        <f t="shared" si="141"/>
        <v>4.3610317206902421E-2</v>
      </c>
      <c r="CW48" s="211">
        <f t="shared" si="142"/>
        <v>0.24536171979691598</v>
      </c>
      <c r="CY48" s="300">
        <v>1.8669778296382729E-2</v>
      </c>
      <c r="CZ48" s="300">
        <v>1.1655011655011656E-2</v>
      </c>
      <c r="DA48" s="300">
        <v>1.9138755980861243E-2</v>
      </c>
      <c r="DB48" s="300">
        <v>1.6091954022988506E-2</v>
      </c>
      <c r="DC48" s="300">
        <v>1.3189448441247002E-2</v>
      </c>
      <c r="DE48" s="332" t="s">
        <v>640</v>
      </c>
      <c r="DF48" s="332" t="s">
        <v>640</v>
      </c>
      <c r="DG48" s="332" t="s">
        <v>640</v>
      </c>
      <c r="DH48" s="332" t="s">
        <v>640</v>
      </c>
      <c r="DL48" s="212">
        <v>857</v>
      </c>
      <c r="DM48" s="212">
        <v>16</v>
      </c>
      <c r="DN48" s="213">
        <v>1.8669778296382729E-2</v>
      </c>
      <c r="DO48" s="212">
        <v>154</v>
      </c>
      <c r="DP48" s="212">
        <v>11</v>
      </c>
      <c r="DQ48" s="213">
        <v>1.2835472578763127E-2</v>
      </c>
      <c r="DR48" s="214">
        <v>703</v>
      </c>
      <c r="DS48" s="214">
        <v>5</v>
      </c>
      <c r="DT48" s="213">
        <v>5.8343057176196032E-3</v>
      </c>
      <c r="DV48" s="215">
        <f t="shared" si="179"/>
        <v>1340</v>
      </c>
      <c r="DW48" s="216">
        <v>0.69230769230769229</v>
      </c>
      <c r="DX48" s="216">
        <v>0.23076923076923078</v>
      </c>
      <c r="DY48" s="216">
        <v>7.6923076923076927E-2</v>
      </c>
      <c r="DZ48" s="216">
        <v>0</v>
      </c>
      <c r="EA48" s="216">
        <v>0</v>
      </c>
      <c r="EB48" s="216">
        <v>7.6923076923076927E-2</v>
      </c>
      <c r="EC48" s="217">
        <f t="shared" si="180"/>
        <v>930</v>
      </c>
      <c r="ED48" s="218">
        <v>300</v>
      </c>
      <c r="EE48" s="219">
        <f t="shared" si="181"/>
        <v>110</v>
      </c>
      <c r="EF48" s="219">
        <f t="shared" si="182"/>
        <v>10</v>
      </c>
      <c r="EG48" s="219">
        <f t="shared" si="183"/>
        <v>0</v>
      </c>
      <c r="EH48" s="219">
        <f t="shared" si="184"/>
        <v>100</v>
      </c>
      <c r="EI48" s="216">
        <v>8.3333333333333329E-2</v>
      </c>
      <c r="EJ48" s="511">
        <v>1.8925000000000001E-2</v>
      </c>
      <c r="EK48" s="3">
        <v>0.187</v>
      </c>
      <c r="EL48" s="3">
        <v>0.38400000000000001</v>
      </c>
      <c r="EM48" s="496">
        <f t="shared" si="185"/>
        <v>0.42899999999999994</v>
      </c>
      <c r="EN48" s="528">
        <v>6.00078E-2</v>
      </c>
      <c r="EO48" s="545">
        <f t="shared" si="186"/>
        <v>1310</v>
      </c>
      <c r="EP48" s="314">
        <f t="shared" si="187"/>
        <v>480</v>
      </c>
      <c r="EQ48" s="542">
        <v>450</v>
      </c>
      <c r="ER48" s="543">
        <v>10</v>
      </c>
      <c r="ES48" s="544">
        <v>20</v>
      </c>
      <c r="ET48" s="242">
        <v>0</v>
      </c>
      <c r="EU48" s="242">
        <v>0</v>
      </c>
      <c r="EV48" s="314">
        <f t="shared" si="188"/>
        <v>20</v>
      </c>
      <c r="EW48" s="314">
        <f t="shared" si="189"/>
        <v>560</v>
      </c>
      <c r="EX48" s="542">
        <v>400</v>
      </c>
      <c r="EY48" s="543">
        <v>110</v>
      </c>
      <c r="EZ48" s="544">
        <v>50</v>
      </c>
      <c r="FA48" s="242">
        <v>0</v>
      </c>
      <c r="FB48" s="242">
        <v>0</v>
      </c>
      <c r="FC48" s="314">
        <f t="shared" si="190"/>
        <v>50</v>
      </c>
      <c r="FD48" s="314">
        <f t="shared" si="191"/>
        <v>270</v>
      </c>
      <c r="FE48" s="542">
        <v>80</v>
      </c>
      <c r="FF48" s="543">
        <v>150</v>
      </c>
      <c r="FG48" s="544">
        <v>40</v>
      </c>
      <c r="FH48" s="242">
        <v>10</v>
      </c>
      <c r="FI48" s="242">
        <f>VLOOKUP($A48,'[3]Tabel 3'!$E$3350:$K$3691,7,FALSE)</f>
        <v>0</v>
      </c>
      <c r="FJ48" s="314">
        <f t="shared" si="192"/>
        <v>30</v>
      </c>
      <c r="FK48" s="545">
        <f t="shared" si="193"/>
        <v>1310</v>
      </c>
      <c r="FL48" s="314">
        <f t="shared" si="194"/>
        <v>440</v>
      </c>
      <c r="FM48" s="542">
        <v>410</v>
      </c>
      <c r="FN48" s="543">
        <v>10</v>
      </c>
      <c r="FO48" s="544">
        <v>20</v>
      </c>
      <c r="FP48" s="242">
        <v>0</v>
      </c>
      <c r="FQ48" s="242">
        <v>0</v>
      </c>
      <c r="FR48" s="314">
        <f t="shared" si="195"/>
        <v>20</v>
      </c>
      <c r="FS48" s="314">
        <f t="shared" si="196"/>
        <v>600</v>
      </c>
      <c r="FT48" s="542">
        <v>410</v>
      </c>
      <c r="FU48" s="543">
        <v>130</v>
      </c>
      <c r="FV48" s="544">
        <v>60</v>
      </c>
      <c r="FW48" s="242">
        <v>0</v>
      </c>
      <c r="FX48" s="242">
        <v>0</v>
      </c>
      <c r="FY48" s="314">
        <f t="shared" si="197"/>
        <v>60</v>
      </c>
      <c r="FZ48" s="314">
        <f t="shared" si="198"/>
        <v>270</v>
      </c>
      <c r="GA48" s="542">
        <v>70</v>
      </c>
      <c r="GB48" s="543">
        <v>160</v>
      </c>
      <c r="GC48" s="544">
        <v>40</v>
      </c>
      <c r="GD48" s="242">
        <v>10</v>
      </c>
      <c r="GE48" s="242">
        <v>0</v>
      </c>
      <c r="GF48" s="314">
        <f t="shared" si="199"/>
        <v>30</v>
      </c>
    </row>
    <row r="49" spans="1:188" hidden="1" x14ac:dyDescent="0.25">
      <c r="A49" s="622" t="s">
        <v>193</v>
      </c>
      <c r="B49" s="622" t="s">
        <v>103</v>
      </c>
      <c r="C49" s="622" t="s">
        <v>104</v>
      </c>
      <c r="D49" s="1">
        <v>0.5</v>
      </c>
      <c r="E49" s="206">
        <v>9600</v>
      </c>
      <c r="F49" s="207">
        <v>5.5E-2</v>
      </c>
      <c r="G49" s="208">
        <f>IF(AND(F49&gt;=$F$3-'Selectie Benchmark Gemeenten'!$D$7*'gemeenten info'!$F$7,F49&lt;=$F$3+'Selectie Benchmark Gemeenten'!$D$7*'gemeenten info'!$F$7),1,0)</f>
        <v>0</v>
      </c>
      <c r="H49" s="206">
        <v>23732</v>
      </c>
      <c r="I49" s="206">
        <v>597</v>
      </c>
      <c r="J49" s="209">
        <f t="shared" si="147"/>
        <v>8.5949177877428992E-2</v>
      </c>
      <c r="K49" s="208">
        <f>IF(AND(J49&gt;=$J$3-'Selectie Benchmark Gemeenten'!$D$8*'gemeenten info'!$J$7,J49&lt;=$J$3+'Selectie Benchmark Gemeenten'!$D$8*'gemeenten info'!$J$7),1,0)</f>
        <v>0</v>
      </c>
      <c r="L49" s="23">
        <v>0</v>
      </c>
      <c r="M49" s="210">
        <v>5.6009334889148193E-2</v>
      </c>
      <c r="N49" s="208">
        <f>IF(AND(M49&gt;=$M$3-'Selectie Benchmark Gemeenten'!$D$9*'gemeenten info'!$M$7,M49&lt;=$M$3+'Selectie Benchmark Gemeenten'!$D$9*'gemeenten info'!$M$7),1,0)</f>
        <v>0</v>
      </c>
      <c r="O49" s="29">
        <f t="shared" si="148"/>
        <v>0</v>
      </c>
      <c r="P49" s="29">
        <f t="shared" si="149"/>
        <v>0</v>
      </c>
      <c r="Q49" s="29">
        <f t="shared" si="150"/>
        <v>0</v>
      </c>
      <c r="S49" s="78">
        <v>9.8079999999999998</v>
      </c>
      <c r="T49" s="78">
        <v>21.068999999999999</v>
      </c>
      <c r="U49" s="211">
        <v>0.161</v>
      </c>
      <c r="V49" s="211">
        <v>2.1000000000000001E-2</v>
      </c>
      <c r="X49" s="212">
        <v>2183</v>
      </c>
      <c r="Y49" s="212">
        <v>21</v>
      </c>
      <c r="Z49" s="341">
        <f t="shared" si="151"/>
        <v>9.6197892808062308E-3</v>
      </c>
      <c r="AA49" s="212">
        <v>197</v>
      </c>
      <c r="AB49" s="212">
        <v>11</v>
      </c>
      <c r="AC49" s="212">
        <v>10</v>
      </c>
      <c r="AD49" s="212">
        <v>19</v>
      </c>
      <c r="AE49" s="212">
        <v>0</v>
      </c>
      <c r="AF49" s="372">
        <f t="shared" si="152"/>
        <v>0</v>
      </c>
      <c r="AG49" s="212">
        <v>0</v>
      </c>
      <c r="AH49" s="372">
        <f t="shared" si="153"/>
        <v>0</v>
      </c>
      <c r="AI49" s="212">
        <f t="shared" si="154"/>
        <v>168</v>
      </c>
      <c r="AJ49" s="212">
        <f t="shared" si="155"/>
        <v>11</v>
      </c>
      <c r="AK49" s="372">
        <f t="shared" si="156"/>
        <v>6.5476190476190479E-2</v>
      </c>
      <c r="AL49" s="341">
        <f t="shared" si="157"/>
        <v>0</v>
      </c>
      <c r="AM49" s="341">
        <f t="shared" si="158"/>
        <v>0</v>
      </c>
      <c r="AN49" s="341">
        <f t="shared" si="159"/>
        <v>5.0389372423270727E-3</v>
      </c>
      <c r="AO49" s="341">
        <f t="shared" si="160"/>
        <v>5.0389372423270727E-3</v>
      </c>
      <c r="AP49" s="214">
        <v>1986</v>
      </c>
      <c r="AQ49" s="214">
        <v>10</v>
      </c>
      <c r="AR49" s="341">
        <f t="shared" si="161"/>
        <v>4.5808520384791572E-3</v>
      </c>
      <c r="AT49" s="1">
        <v>18</v>
      </c>
      <c r="AU49" s="1">
        <v>5</v>
      </c>
      <c r="AV49" s="1">
        <v>6</v>
      </c>
      <c r="AW49" s="1">
        <v>7</v>
      </c>
      <c r="AX49" s="1">
        <v>19</v>
      </c>
      <c r="AY49" s="1">
        <v>5</v>
      </c>
      <c r="AZ49" s="1">
        <v>0</v>
      </c>
      <c r="BA49" s="1">
        <v>14</v>
      </c>
      <c r="BB49" s="1">
        <v>22</v>
      </c>
      <c r="BC49" s="1">
        <v>9</v>
      </c>
      <c r="BD49" s="1">
        <v>0</v>
      </c>
      <c r="BE49" s="1">
        <v>13</v>
      </c>
      <c r="BF49" s="1">
        <v>17</v>
      </c>
      <c r="BG49" s="1">
        <v>7</v>
      </c>
      <c r="BH49" s="1">
        <v>0</v>
      </c>
      <c r="BI49" s="1">
        <v>10</v>
      </c>
      <c r="BJ49" s="1">
        <v>32</v>
      </c>
      <c r="BK49" s="1">
        <v>10</v>
      </c>
      <c r="BL49" s="1">
        <v>9</v>
      </c>
      <c r="BM49" s="1">
        <v>13</v>
      </c>
      <c r="BN49" s="125">
        <v>0.27777777777777779</v>
      </c>
      <c r="BO49" s="124">
        <v>0.33333333333333331</v>
      </c>
      <c r="BP49" s="126">
        <v>0.3888888888888889</v>
      </c>
      <c r="BQ49" s="125">
        <v>0.26315789473684209</v>
      </c>
      <c r="BR49" s="124">
        <v>0</v>
      </c>
      <c r="BS49" s="126">
        <v>0.73684210526315785</v>
      </c>
      <c r="BT49" s="125">
        <v>0.40909090909090912</v>
      </c>
      <c r="BU49" s="124">
        <v>0</v>
      </c>
      <c r="BV49" s="126">
        <v>0.59090909090909094</v>
      </c>
      <c r="BW49" s="125">
        <v>0.41176470588235292</v>
      </c>
      <c r="BX49" s="124">
        <v>0</v>
      </c>
      <c r="BY49" s="126">
        <v>0.58823529411764708</v>
      </c>
      <c r="BZ49" s="125">
        <f t="shared" si="162"/>
        <v>0.3125</v>
      </c>
      <c r="CA49" s="124">
        <f t="shared" si="163"/>
        <v>0.28125</v>
      </c>
      <c r="CB49" s="126">
        <f t="shared" si="164"/>
        <v>0.40625</v>
      </c>
      <c r="CD49" s="215">
        <f t="shared" si="165"/>
        <v>2840</v>
      </c>
      <c r="CE49" s="216">
        <f t="shared" si="166"/>
        <v>0.70774647887323938</v>
      </c>
      <c r="CF49" s="216">
        <f t="shared" si="167"/>
        <v>0.19718309859154928</v>
      </c>
      <c r="CG49" s="216">
        <f t="shared" si="168"/>
        <v>9.5070422535211266E-2</v>
      </c>
      <c r="CH49" s="216">
        <f t="shared" si="169"/>
        <v>1.7605633802816902E-2</v>
      </c>
      <c r="CI49" s="216">
        <f t="shared" si="170"/>
        <v>0</v>
      </c>
      <c r="CJ49" s="216">
        <f t="shared" si="171"/>
        <v>7.746478873239436E-2</v>
      </c>
      <c r="CK49" s="217">
        <f t="shared" si="172"/>
        <v>2010</v>
      </c>
      <c r="CL49" s="218">
        <f t="shared" si="173"/>
        <v>560</v>
      </c>
      <c r="CM49" s="219">
        <f t="shared" si="174"/>
        <v>270</v>
      </c>
      <c r="CN49" s="219">
        <f t="shared" si="175"/>
        <v>50</v>
      </c>
      <c r="CO49" s="219">
        <f t="shared" si="176"/>
        <v>0</v>
      </c>
      <c r="CP49" s="219">
        <f t="shared" si="177"/>
        <v>220</v>
      </c>
      <c r="CR49" s="243">
        <v>455.03</v>
      </c>
      <c r="CS49" s="243">
        <v>3605</v>
      </c>
      <c r="CT49" s="247">
        <f t="shared" si="178"/>
        <v>0.12622191400832178</v>
      </c>
      <c r="CV49" s="247">
        <f t="shared" si="141"/>
        <v>7.6213305402515127E-2</v>
      </c>
      <c r="CW49" s="211">
        <f t="shared" si="142"/>
        <v>0.17490525965102238</v>
      </c>
      <c r="CY49" s="300">
        <v>1.4699127239320165E-2</v>
      </c>
      <c r="CZ49" s="300">
        <v>8.0645161290322578E-3</v>
      </c>
      <c r="DA49" s="300">
        <v>1.0362694300518135E-2</v>
      </c>
      <c r="DB49" s="300">
        <v>8.8660755949603355E-3</v>
      </c>
      <c r="DC49" s="300">
        <v>8.2949308755760377E-3</v>
      </c>
      <c r="DE49" s="332">
        <v>170</v>
      </c>
      <c r="DF49" s="332">
        <v>51</v>
      </c>
      <c r="DG49" s="332">
        <v>177</v>
      </c>
      <c r="DH49" s="332">
        <v>58</v>
      </c>
      <c r="DL49" s="212">
        <v>2177</v>
      </c>
      <c r="DM49" s="212">
        <v>32</v>
      </c>
      <c r="DN49" s="213">
        <v>1.4699127239320165E-2</v>
      </c>
      <c r="DO49" s="212">
        <v>200</v>
      </c>
      <c r="DP49" s="212">
        <v>19</v>
      </c>
      <c r="DQ49" s="213">
        <v>8.727606798346348E-3</v>
      </c>
      <c r="DR49" s="214">
        <v>1977</v>
      </c>
      <c r="DS49" s="214">
        <v>13</v>
      </c>
      <c r="DT49" s="213">
        <v>5.9715204409738175E-3</v>
      </c>
      <c r="DV49" s="215">
        <f t="shared" si="179"/>
        <v>2720</v>
      </c>
      <c r="DW49" s="216">
        <v>0.7407407407407407</v>
      </c>
      <c r="DX49" s="216">
        <v>0.18518518518518517</v>
      </c>
      <c r="DY49" s="216">
        <v>7.407407407407407E-2</v>
      </c>
      <c r="DZ49" s="216">
        <v>0</v>
      </c>
      <c r="EA49" s="216">
        <v>0</v>
      </c>
      <c r="EB49" s="216">
        <v>7.407407407407407E-2</v>
      </c>
      <c r="EC49" s="217">
        <f t="shared" si="180"/>
        <v>2020</v>
      </c>
      <c r="ED49" s="218">
        <v>500</v>
      </c>
      <c r="EE49" s="219">
        <f t="shared" si="181"/>
        <v>200</v>
      </c>
      <c r="EF49" s="219">
        <f t="shared" si="182"/>
        <v>20</v>
      </c>
      <c r="EG49" s="219">
        <f t="shared" si="183"/>
        <v>0</v>
      </c>
      <c r="EH49" s="219">
        <f t="shared" si="184"/>
        <v>180</v>
      </c>
      <c r="EI49" s="216">
        <v>7.1428571428571425E-2</v>
      </c>
      <c r="EJ49" s="511">
        <v>1.7524999999999999E-2</v>
      </c>
      <c r="EK49" s="3">
        <v>0.16</v>
      </c>
      <c r="EL49" s="3">
        <v>0.27100000000000002</v>
      </c>
      <c r="EM49" s="496">
        <f t="shared" si="185"/>
        <v>0.56899999999999995</v>
      </c>
      <c r="EN49" s="528">
        <v>5.5282999999999999E-2</v>
      </c>
      <c r="EO49" s="545">
        <f t="shared" si="186"/>
        <v>2710</v>
      </c>
      <c r="EP49" s="314">
        <f t="shared" si="187"/>
        <v>1080</v>
      </c>
      <c r="EQ49" s="542">
        <v>1030</v>
      </c>
      <c r="ER49" s="543">
        <v>30</v>
      </c>
      <c r="ES49" s="544">
        <v>20</v>
      </c>
      <c r="ET49" s="242">
        <v>0</v>
      </c>
      <c r="EU49" s="242">
        <v>0</v>
      </c>
      <c r="EV49" s="314">
        <f t="shared" si="188"/>
        <v>20</v>
      </c>
      <c r="EW49" s="314">
        <f t="shared" si="189"/>
        <v>1150</v>
      </c>
      <c r="EX49" s="542">
        <v>840</v>
      </c>
      <c r="EY49" s="543">
        <v>200</v>
      </c>
      <c r="EZ49" s="544">
        <v>110</v>
      </c>
      <c r="FA49" s="242">
        <v>10</v>
      </c>
      <c r="FB49" s="242">
        <v>0</v>
      </c>
      <c r="FC49" s="314">
        <f t="shared" si="190"/>
        <v>100</v>
      </c>
      <c r="FD49" s="314">
        <f t="shared" si="191"/>
        <v>480</v>
      </c>
      <c r="FE49" s="542">
        <v>150</v>
      </c>
      <c r="FF49" s="543">
        <v>260</v>
      </c>
      <c r="FG49" s="544">
        <v>70</v>
      </c>
      <c r="FH49" s="242">
        <v>10</v>
      </c>
      <c r="FI49" s="242">
        <f>VLOOKUP($A49,'[3]Tabel 3'!$E$3350:$K$3691,7,FALSE)</f>
        <v>0</v>
      </c>
      <c r="FJ49" s="314">
        <f t="shared" si="192"/>
        <v>60</v>
      </c>
      <c r="FK49" s="545">
        <f t="shared" si="193"/>
        <v>2840</v>
      </c>
      <c r="FL49" s="314">
        <f t="shared" si="194"/>
        <v>1080</v>
      </c>
      <c r="FM49" s="542">
        <v>1030</v>
      </c>
      <c r="FN49" s="543">
        <v>30</v>
      </c>
      <c r="FO49" s="544">
        <v>20</v>
      </c>
      <c r="FP49" s="242">
        <v>0</v>
      </c>
      <c r="FQ49" s="242">
        <v>0</v>
      </c>
      <c r="FR49" s="314">
        <f t="shared" si="195"/>
        <v>20</v>
      </c>
      <c r="FS49" s="314">
        <f t="shared" si="196"/>
        <v>1220</v>
      </c>
      <c r="FT49" s="542">
        <v>820</v>
      </c>
      <c r="FU49" s="543">
        <v>260</v>
      </c>
      <c r="FV49" s="544">
        <v>140</v>
      </c>
      <c r="FW49" s="242">
        <v>20</v>
      </c>
      <c r="FX49" s="242">
        <v>0</v>
      </c>
      <c r="FY49" s="314">
        <f t="shared" si="197"/>
        <v>120</v>
      </c>
      <c r="FZ49" s="314">
        <f t="shared" si="198"/>
        <v>540</v>
      </c>
      <c r="GA49" s="542">
        <v>160</v>
      </c>
      <c r="GB49" s="543">
        <v>270</v>
      </c>
      <c r="GC49" s="544">
        <v>110</v>
      </c>
      <c r="GD49" s="242">
        <v>30</v>
      </c>
      <c r="GE49" s="242">
        <v>0</v>
      </c>
      <c r="GF49" s="314">
        <f t="shared" si="199"/>
        <v>80</v>
      </c>
    </row>
    <row r="50" spans="1:188" hidden="1" x14ac:dyDescent="0.25">
      <c r="A50" s="622" t="s">
        <v>194</v>
      </c>
      <c r="B50" s="622" t="s">
        <v>57</v>
      </c>
      <c r="C50" s="622" t="s">
        <v>107</v>
      </c>
      <c r="D50" s="1">
        <v>0.8</v>
      </c>
      <c r="E50" s="206">
        <v>14500</v>
      </c>
      <c r="F50" s="207">
        <v>5.5999999999999994E-2</v>
      </c>
      <c r="G50" s="208">
        <f>IF(AND(F50&gt;=$F$3-'Selectie Benchmark Gemeenten'!$D$7*'gemeenten info'!$F$7,F50&lt;=$F$3+'Selectie Benchmark Gemeenten'!$D$7*'gemeenten info'!$F$7),1,0)</f>
        <v>0</v>
      </c>
      <c r="H50" s="206">
        <v>35752</v>
      </c>
      <c r="I50" s="206">
        <v>474</v>
      </c>
      <c r="J50" s="209">
        <f t="shared" si="147"/>
        <v>6.7563527653213745E-2</v>
      </c>
      <c r="K50" s="208">
        <f>IF(AND(J50&gt;=$J$3-'Selectie Benchmark Gemeenten'!$D$8*'gemeenten info'!$J$7,J50&lt;=$J$3+'Selectie Benchmark Gemeenten'!$D$8*'gemeenten info'!$J$7),1,0)</f>
        <v>0</v>
      </c>
      <c r="L50" s="23">
        <v>0</v>
      </c>
      <c r="M50" s="210">
        <v>8.9395807644882863E-2</v>
      </c>
      <c r="N50" s="208">
        <f>IF(AND(M50&gt;=$M$3-'Selectie Benchmark Gemeenten'!$D$9*'gemeenten info'!$M$7,M50&lt;=$M$3+'Selectie Benchmark Gemeenten'!$D$9*'gemeenten info'!$M$7),1,0)</f>
        <v>1</v>
      </c>
      <c r="O50" s="29">
        <f t="shared" si="148"/>
        <v>0</v>
      </c>
      <c r="P50" s="29">
        <f t="shared" si="149"/>
        <v>0</v>
      </c>
      <c r="Q50" s="29">
        <f t="shared" si="150"/>
        <v>0</v>
      </c>
      <c r="S50" s="78">
        <v>8.3539999999999992</v>
      </c>
      <c r="T50" s="78">
        <v>-8.6349999999999998</v>
      </c>
      <c r="U50" s="211">
        <v>0.48899999999999999</v>
      </c>
      <c r="V50" s="211">
        <v>0.06</v>
      </c>
      <c r="X50" s="212">
        <v>2824</v>
      </c>
      <c r="Y50" s="212">
        <v>33</v>
      </c>
      <c r="Z50" s="341">
        <f t="shared" si="151"/>
        <v>1.1685552407932011E-2</v>
      </c>
      <c r="AA50" s="212">
        <v>823</v>
      </c>
      <c r="AB50" s="212">
        <v>28</v>
      </c>
      <c r="AC50" s="212">
        <v>15</v>
      </c>
      <c r="AD50" s="212">
        <v>128</v>
      </c>
      <c r="AE50" s="212">
        <v>0</v>
      </c>
      <c r="AF50" s="372">
        <f t="shared" si="152"/>
        <v>0</v>
      </c>
      <c r="AG50" s="212">
        <v>6</v>
      </c>
      <c r="AH50" s="372">
        <f t="shared" si="153"/>
        <v>4.6875E-2</v>
      </c>
      <c r="AI50" s="212">
        <f t="shared" si="154"/>
        <v>680</v>
      </c>
      <c r="AJ50" s="212">
        <f t="shared" si="155"/>
        <v>22</v>
      </c>
      <c r="AK50" s="372">
        <f t="shared" si="156"/>
        <v>3.2352941176470591E-2</v>
      </c>
      <c r="AL50" s="341">
        <f t="shared" si="157"/>
        <v>0</v>
      </c>
      <c r="AM50" s="341">
        <f t="shared" si="158"/>
        <v>2.124645892351275E-3</v>
      </c>
      <c r="AN50" s="341">
        <f t="shared" si="159"/>
        <v>7.7903682719546738E-3</v>
      </c>
      <c r="AO50" s="341">
        <f t="shared" si="160"/>
        <v>9.9150141643059488E-3</v>
      </c>
      <c r="AP50" s="214">
        <v>2001</v>
      </c>
      <c r="AQ50" s="214">
        <v>5</v>
      </c>
      <c r="AR50" s="341">
        <f t="shared" si="161"/>
        <v>1.7705382436260624E-3</v>
      </c>
      <c r="AT50" s="1">
        <v>44</v>
      </c>
      <c r="AU50" s="1">
        <v>20</v>
      </c>
      <c r="AV50" s="1">
        <v>9</v>
      </c>
      <c r="AW50" s="1">
        <v>15</v>
      </c>
      <c r="AX50" s="1">
        <v>50</v>
      </c>
      <c r="AY50" s="1">
        <v>19</v>
      </c>
      <c r="AZ50" s="1">
        <v>8</v>
      </c>
      <c r="BA50" s="1">
        <v>23</v>
      </c>
      <c r="BB50" s="1">
        <v>25</v>
      </c>
      <c r="BC50" s="1">
        <v>9</v>
      </c>
      <c r="BD50" s="1">
        <v>9</v>
      </c>
      <c r="BE50" s="1">
        <v>7</v>
      </c>
      <c r="BF50" s="1">
        <v>33</v>
      </c>
      <c r="BG50" s="1">
        <v>19</v>
      </c>
      <c r="BH50" s="1">
        <v>9</v>
      </c>
      <c r="BI50" s="1">
        <v>5</v>
      </c>
      <c r="BJ50" s="1">
        <v>47</v>
      </c>
      <c r="BK50" s="1">
        <v>19</v>
      </c>
      <c r="BL50" s="1">
        <v>11</v>
      </c>
      <c r="BM50" s="1">
        <v>17</v>
      </c>
      <c r="BN50" s="125">
        <v>0.45454545454545453</v>
      </c>
      <c r="BO50" s="124">
        <v>0.20454545454545456</v>
      </c>
      <c r="BP50" s="126">
        <v>0.34090909090909088</v>
      </c>
      <c r="BQ50" s="125">
        <v>0.38</v>
      </c>
      <c r="BR50" s="124">
        <v>0.16</v>
      </c>
      <c r="BS50" s="126">
        <v>0.46</v>
      </c>
      <c r="BT50" s="125">
        <v>0.36</v>
      </c>
      <c r="BU50" s="124">
        <v>0.36</v>
      </c>
      <c r="BV50" s="126">
        <v>0.28000000000000003</v>
      </c>
      <c r="BW50" s="125">
        <v>0.5757575757575758</v>
      </c>
      <c r="BX50" s="124">
        <v>0.27272727272727271</v>
      </c>
      <c r="BY50" s="126">
        <v>0.15151515151515152</v>
      </c>
      <c r="BZ50" s="125">
        <f t="shared" si="162"/>
        <v>0.40425531914893614</v>
      </c>
      <c r="CA50" s="124">
        <f t="shared" si="163"/>
        <v>0.23404255319148937</v>
      </c>
      <c r="CB50" s="126">
        <f t="shared" si="164"/>
        <v>0.36170212765957449</v>
      </c>
      <c r="CD50" s="215">
        <f t="shared" si="165"/>
        <v>4980</v>
      </c>
      <c r="CE50" s="216">
        <f t="shared" si="166"/>
        <v>0.58634538152610438</v>
      </c>
      <c r="CF50" s="216">
        <f t="shared" si="167"/>
        <v>0.35943775100401604</v>
      </c>
      <c r="CG50" s="216">
        <f t="shared" si="168"/>
        <v>5.4216867469879519E-2</v>
      </c>
      <c r="CH50" s="216">
        <f t="shared" si="169"/>
        <v>2.0080321285140562E-2</v>
      </c>
      <c r="CI50" s="216">
        <f t="shared" si="170"/>
        <v>0</v>
      </c>
      <c r="CJ50" s="216">
        <f t="shared" si="171"/>
        <v>3.4136546184738957E-2</v>
      </c>
      <c r="CK50" s="217">
        <f t="shared" si="172"/>
        <v>2920</v>
      </c>
      <c r="CL50" s="218">
        <f t="shared" si="173"/>
        <v>1790</v>
      </c>
      <c r="CM50" s="219">
        <f t="shared" si="174"/>
        <v>270</v>
      </c>
      <c r="CN50" s="219">
        <f t="shared" si="175"/>
        <v>100</v>
      </c>
      <c r="CO50" s="219">
        <f t="shared" si="176"/>
        <v>0</v>
      </c>
      <c r="CP50" s="219">
        <f t="shared" si="177"/>
        <v>170</v>
      </c>
      <c r="CR50" s="243">
        <v>1899.64</v>
      </c>
      <c r="CS50" s="243">
        <v>3786</v>
      </c>
      <c r="CT50" s="247">
        <f t="shared" si="178"/>
        <v>0.50175382989963024</v>
      </c>
      <c r="CV50" s="247">
        <f t="shared" si="141"/>
        <v>2.3289413476464273E-2</v>
      </c>
      <c r="CW50" s="211">
        <f t="shared" si="142"/>
        <v>0.20867057871307165</v>
      </c>
      <c r="CY50" s="300">
        <v>1.650860554970144E-2</v>
      </c>
      <c r="CZ50" s="300">
        <v>1.1660777385159011E-2</v>
      </c>
      <c r="DA50" s="300">
        <v>8.719916288803628E-3</v>
      </c>
      <c r="DB50" s="300">
        <v>1.6463615409944024E-2</v>
      </c>
      <c r="DC50" s="300">
        <v>1.4407334643091027E-2</v>
      </c>
      <c r="DE50" s="332" t="s">
        <v>640</v>
      </c>
      <c r="DF50" s="332" t="s">
        <v>640</v>
      </c>
      <c r="DG50" s="332" t="s">
        <v>640</v>
      </c>
      <c r="DH50" s="332" t="s">
        <v>640</v>
      </c>
      <c r="DL50" s="212">
        <v>2847</v>
      </c>
      <c r="DM50" s="212">
        <v>47</v>
      </c>
      <c r="DN50" s="213">
        <v>1.650860554970144E-2</v>
      </c>
      <c r="DO50" s="212">
        <v>839</v>
      </c>
      <c r="DP50" s="212">
        <v>36</v>
      </c>
      <c r="DQ50" s="213">
        <v>1.2644889357218124E-2</v>
      </c>
      <c r="DR50" s="214">
        <v>2008</v>
      </c>
      <c r="DS50" s="214">
        <v>11</v>
      </c>
      <c r="DT50" s="213">
        <v>3.8637161924833159E-3</v>
      </c>
      <c r="DV50" s="215">
        <f t="shared" si="179"/>
        <v>4900</v>
      </c>
      <c r="DW50" s="216">
        <v>0.61224489795918369</v>
      </c>
      <c r="DX50" s="216">
        <v>0.34693877551020408</v>
      </c>
      <c r="DY50" s="216">
        <v>4.0816326530612242E-2</v>
      </c>
      <c r="DZ50" s="216">
        <v>2.0408163265306121E-2</v>
      </c>
      <c r="EA50" s="216">
        <v>0</v>
      </c>
      <c r="EB50" s="216">
        <v>2.0408163265306121E-2</v>
      </c>
      <c r="EC50" s="217">
        <f t="shared" si="180"/>
        <v>2970</v>
      </c>
      <c r="ED50" s="218">
        <v>1700</v>
      </c>
      <c r="EE50" s="219">
        <f t="shared" si="181"/>
        <v>230</v>
      </c>
      <c r="EF50" s="219">
        <f t="shared" si="182"/>
        <v>60</v>
      </c>
      <c r="EG50" s="219">
        <f t="shared" si="183"/>
        <v>0</v>
      </c>
      <c r="EH50" s="219">
        <f t="shared" si="184"/>
        <v>170</v>
      </c>
      <c r="EI50" s="216">
        <v>5.8823529411764705E-2</v>
      </c>
      <c r="EJ50" s="511">
        <v>1.77E-2</v>
      </c>
      <c r="EK50" s="3">
        <v>0.25700000000000001</v>
      </c>
      <c r="EL50" s="3">
        <v>0.441</v>
      </c>
      <c r="EM50" s="496">
        <f t="shared" si="185"/>
        <v>0.30199999999999999</v>
      </c>
      <c r="EN50" s="528">
        <v>5.5873599999999995E-2</v>
      </c>
      <c r="EO50" s="545">
        <f t="shared" si="186"/>
        <v>4940</v>
      </c>
      <c r="EP50" s="314">
        <f t="shared" si="187"/>
        <v>1350</v>
      </c>
      <c r="EQ50" s="542">
        <v>1320</v>
      </c>
      <c r="ER50" s="543">
        <v>20</v>
      </c>
      <c r="ES50" s="544">
        <v>10</v>
      </c>
      <c r="ET50" s="242">
        <v>0</v>
      </c>
      <c r="EU50" s="242">
        <v>0</v>
      </c>
      <c r="EV50" s="314">
        <f t="shared" si="188"/>
        <v>10</v>
      </c>
      <c r="EW50" s="314">
        <f t="shared" si="189"/>
        <v>2140</v>
      </c>
      <c r="EX50" s="542">
        <v>1400</v>
      </c>
      <c r="EY50" s="543">
        <v>620</v>
      </c>
      <c r="EZ50" s="544">
        <v>120</v>
      </c>
      <c r="FA50" s="242">
        <v>30</v>
      </c>
      <c r="FB50" s="242">
        <v>0</v>
      </c>
      <c r="FC50" s="314">
        <f t="shared" si="190"/>
        <v>90</v>
      </c>
      <c r="FD50" s="314">
        <f t="shared" si="191"/>
        <v>1450</v>
      </c>
      <c r="FE50" s="542">
        <v>250</v>
      </c>
      <c r="FF50" s="543">
        <v>1100</v>
      </c>
      <c r="FG50" s="544">
        <v>100</v>
      </c>
      <c r="FH50" s="242">
        <v>30</v>
      </c>
      <c r="FI50" s="242">
        <f>VLOOKUP($A50,'[3]Tabel 3'!$E$3350:$K$3691,7,FALSE)</f>
        <v>0</v>
      </c>
      <c r="FJ50" s="314">
        <f t="shared" si="192"/>
        <v>70</v>
      </c>
      <c r="FK50" s="545">
        <f t="shared" si="193"/>
        <v>4980</v>
      </c>
      <c r="FL50" s="314">
        <f t="shared" si="194"/>
        <v>1320</v>
      </c>
      <c r="FM50" s="542">
        <v>1290</v>
      </c>
      <c r="FN50" s="543">
        <v>20</v>
      </c>
      <c r="FO50" s="544">
        <v>10</v>
      </c>
      <c r="FP50" s="242">
        <v>0</v>
      </c>
      <c r="FQ50" s="242">
        <v>0</v>
      </c>
      <c r="FR50" s="314">
        <f t="shared" si="195"/>
        <v>10</v>
      </c>
      <c r="FS50" s="314">
        <f t="shared" si="196"/>
        <v>2210</v>
      </c>
      <c r="FT50" s="542">
        <v>1380</v>
      </c>
      <c r="FU50" s="543">
        <v>670</v>
      </c>
      <c r="FV50" s="544">
        <v>160</v>
      </c>
      <c r="FW50" s="242">
        <v>50</v>
      </c>
      <c r="FX50" s="242">
        <v>0</v>
      </c>
      <c r="FY50" s="314">
        <f t="shared" si="197"/>
        <v>110</v>
      </c>
      <c r="FZ50" s="314">
        <f t="shared" si="198"/>
        <v>1450</v>
      </c>
      <c r="GA50" s="542">
        <v>250</v>
      </c>
      <c r="GB50" s="543">
        <v>1100</v>
      </c>
      <c r="GC50" s="544">
        <v>100</v>
      </c>
      <c r="GD50" s="242">
        <v>50</v>
      </c>
      <c r="GE50" s="242">
        <v>0</v>
      </c>
      <c r="GF50" s="314">
        <f t="shared" si="199"/>
        <v>50</v>
      </c>
    </row>
    <row r="51" spans="1:188" hidden="1" x14ac:dyDescent="0.25">
      <c r="A51" s="622" t="s">
        <v>195</v>
      </c>
      <c r="B51" s="622" t="s">
        <v>25</v>
      </c>
      <c r="C51" s="622" t="s">
        <v>123</v>
      </c>
      <c r="D51" s="1">
        <v>0.2</v>
      </c>
      <c r="E51" s="206">
        <v>4300</v>
      </c>
      <c r="F51" s="207">
        <v>4.4000000000000004E-2</v>
      </c>
      <c r="G51" s="208">
        <f>IF(AND(F51&gt;=$F$3-'Selectie Benchmark Gemeenten'!$D$7*'gemeenten info'!$F$7,F51&lt;=$F$3+'Selectie Benchmark Gemeenten'!$D$7*'gemeenten info'!$F$7),1,0)</f>
        <v>0</v>
      </c>
      <c r="H51" s="206">
        <v>11030</v>
      </c>
      <c r="I51" s="206">
        <v>320</v>
      </c>
      <c r="J51" s="209">
        <f t="shared" si="147"/>
        <v>4.4544095665171896E-2</v>
      </c>
      <c r="K51" s="208">
        <f>IF(AND(J51&gt;=$J$3-'Selectie Benchmark Gemeenten'!$D$8*'gemeenten info'!$J$7,J51&lt;=$J$3+'Selectie Benchmark Gemeenten'!$D$8*'gemeenten info'!$J$7),1,0)</f>
        <v>0</v>
      </c>
      <c r="L51" s="23">
        <v>0</v>
      </c>
      <c r="M51" s="210">
        <v>1.5029709891646278E-2</v>
      </c>
      <c r="N51" s="208">
        <f>IF(AND(M51&gt;=$M$3-'Selectie Benchmark Gemeenten'!$D$9*'gemeenten info'!$M$7,M51&lt;=$M$3+'Selectie Benchmark Gemeenten'!$D$9*'gemeenten info'!$M$7),1,0)</f>
        <v>0</v>
      </c>
      <c r="O51" s="29">
        <f t="shared" si="148"/>
        <v>0</v>
      </c>
      <c r="P51" s="29">
        <f t="shared" si="149"/>
        <v>0</v>
      </c>
      <c r="Q51" s="29">
        <f t="shared" si="150"/>
        <v>0</v>
      </c>
      <c r="S51" s="78">
        <v>7.37</v>
      </c>
      <c r="T51" s="78">
        <v>-23.148</v>
      </c>
      <c r="U51" s="211">
        <v>0.66600000000000004</v>
      </c>
      <c r="V51" s="211">
        <v>5.6000000000000001E-2</v>
      </c>
      <c r="X51" s="212">
        <v>925</v>
      </c>
      <c r="Y51" s="212">
        <v>20</v>
      </c>
      <c r="Z51" s="341">
        <f t="shared" si="151"/>
        <v>2.1621621621621623E-2</v>
      </c>
      <c r="AA51" s="212">
        <v>326</v>
      </c>
      <c r="AB51" s="212">
        <v>19</v>
      </c>
      <c r="AC51" s="212">
        <v>0</v>
      </c>
      <c r="AD51" s="212">
        <v>40</v>
      </c>
      <c r="AE51" s="212">
        <v>0</v>
      </c>
      <c r="AF51" s="372" t="str">
        <f t="shared" si="152"/>
        <v/>
      </c>
      <c r="AG51" s="212">
        <v>8</v>
      </c>
      <c r="AH51" s="372">
        <f t="shared" si="153"/>
        <v>0.2</v>
      </c>
      <c r="AI51" s="212">
        <f t="shared" si="154"/>
        <v>286</v>
      </c>
      <c r="AJ51" s="212">
        <f t="shared" si="155"/>
        <v>11</v>
      </c>
      <c r="AK51" s="372">
        <f t="shared" si="156"/>
        <v>3.8461538461538464E-2</v>
      </c>
      <c r="AL51" s="341">
        <f t="shared" si="157"/>
        <v>0</v>
      </c>
      <c r="AM51" s="341">
        <f t="shared" si="158"/>
        <v>8.6486486486486488E-3</v>
      </c>
      <c r="AN51" s="341">
        <f t="shared" si="159"/>
        <v>1.1891891891891892E-2</v>
      </c>
      <c r="AO51" s="341">
        <f t="shared" si="160"/>
        <v>2.0540540540540539E-2</v>
      </c>
      <c r="AP51" s="214">
        <v>599</v>
      </c>
      <c r="AQ51" s="214">
        <v>1</v>
      </c>
      <c r="AR51" s="341">
        <f t="shared" si="161"/>
        <v>1.0810810810810811E-3</v>
      </c>
      <c r="AT51" s="1">
        <v>10</v>
      </c>
      <c r="AU51" s="1">
        <v>7</v>
      </c>
      <c r="AV51" s="1">
        <v>0</v>
      </c>
      <c r="AW51" s="1">
        <v>3</v>
      </c>
      <c r="AX51" s="1">
        <v>15</v>
      </c>
      <c r="AY51" s="1">
        <v>6</v>
      </c>
      <c r="AZ51" s="1">
        <v>0</v>
      </c>
      <c r="BA51" s="1">
        <v>9</v>
      </c>
      <c r="BB51" s="1">
        <v>7</v>
      </c>
      <c r="BC51" s="1">
        <v>6</v>
      </c>
      <c r="BD51" s="1">
        <v>0</v>
      </c>
      <c r="BE51" s="1">
        <v>1</v>
      </c>
      <c r="BF51" s="1">
        <v>10</v>
      </c>
      <c r="BG51" s="1">
        <v>0</v>
      </c>
      <c r="BH51" s="1">
        <v>0</v>
      </c>
      <c r="BI51" s="1">
        <v>10</v>
      </c>
      <c r="BJ51" s="1">
        <v>17</v>
      </c>
      <c r="BK51" s="1">
        <v>9</v>
      </c>
      <c r="BL51" s="1">
        <v>0</v>
      </c>
      <c r="BM51" s="1">
        <v>8</v>
      </c>
      <c r="BN51" s="125">
        <v>0.7</v>
      </c>
      <c r="BO51" s="124">
        <v>0</v>
      </c>
      <c r="BP51" s="126">
        <v>0.3</v>
      </c>
      <c r="BQ51" s="125">
        <v>0.4</v>
      </c>
      <c r="BR51" s="124">
        <v>0</v>
      </c>
      <c r="BS51" s="126">
        <v>0.6</v>
      </c>
      <c r="BT51" s="125">
        <v>0.8571428571428571</v>
      </c>
      <c r="BU51" s="124">
        <v>0</v>
      </c>
      <c r="BV51" s="126">
        <v>0.14285714285714285</v>
      </c>
      <c r="BW51" s="125">
        <v>0</v>
      </c>
      <c r="BX51" s="124">
        <v>0</v>
      </c>
      <c r="BY51" s="126">
        <v>1</v>
      </c>
      <c r="BZ51" s="125">
        <f t="shared" si="162"/>
        <v>0.52941176470588236</v>
      </c>
      <c r="CA51" s="124">
        <f t="shared" si="163"/>
        <v>0</v>
      </c>
      <c r="CB51" s="126">
        <f t="shared" si="164"/>
        <v>0.47058823529411764</v>
      </c>
      <c r="CD51" s="215">
        <f t="shared" si="165"/>
        <v>1690</v>
      </c>
      <c r="CE51" s="216">
        <f t="shared" si="166"/>
        <v>0.54437869822485208</v>
      </c>
      <c r="CF51" s="216">
        <f t="shared" si="167"/>
        <v>0.41420118343195267</v>
      </c>
      <c r="CG51" s="216">
        <f t="shared" si="168"/>
        <v>4.142011834319527E-2</v>
      </c>
      <c r="CH51" s="216">
        <f t="shared" si="169"/>
        <v>1.7751479289940829E-2</v>
      </c>
      <c r="CI51" s="216">
        <f t="shared" si="170"/>
        <v>0</v>
      </c>
      <c r="CJ51" s="216">
        <f t="shared" si="171"/>
        <v>2.3668639053254437E-2</v>
      </c>
      <c r="CK51" s="217">
        <f t="shared" si="172"/>
        <v>920</v>
      </c>
      <c r="CL51" s="218">
        <f t="shared" si="173"/>
        <v>700</v>
      </c>
      <c r="CM51" s="219">
        <f t="shared" si="174"/>
        <v>70</v>
      </c>
      <c r="CN51" s="219">
        <f t="shared" si="175"/>
        <v>30</v>
      </c>
      <c r="CO51" s="219">
        <f t="shared" si="176"/>
        <v>0</v>
      </c>
      <c r="CP51" s="219">
        <f t="shared" si="177"/>
        <v>40</v>
      </c>
      <c r="CR51" s="243">
        <v>469.22</v>
      </c>
      <c r="CS51" s="243">
        <v>1004</v>
      </c>
      <c r="CT51" s="247">
        <f t="shared" si="178"/>
        <v>0.46735059760956177</v>
      </c>
      <c r="CV51" s="247">
        <f t="shared" si="141"/>
        <v>4.6264243016299625E-2</v>
      </c>
      <c r="CW51" s="211">
        <f t="shared" si="142"/>
        <v>0.49140049140049136</v>
      </c>
      <c r="CY51" s="300">
        <v>1.8162393162393164E-2</v>
      </c>
      <c r="CZ51" s="300">
        <v>1.0277492291880781E-2</v>
      </c>
      <c r="DA51" s="300">
        <v>7.1283095723014261E-3</v>
      </c>
      <c r="DB51" s="300">
        <v>1.5306122448979591E-2</v>
      </c>
      <c r="DC51" s="300">
        <v>9.9700897308075773E-3</v>
      </c>
      <c r="DE51" s="332" t="s">
        <v>640</v>
      </c>
      <c r="DF51" s="332" t="s">
        <v>640</v>
      </c>
      <c r="DG51" s="332" t="s">
        <v>640</v>
      </c>
      <c r="DH51" s="332" t="s">
        <v>640</v>
      </c>
      <c r="DL51" s="212">
        <v>936</v>
      </c>
      <c r="DM51" s="212">
        <v>17</v>
      </c>
      <c r="DN51" s="213">
        <v>1.8162393162393164E-2</v>
      </c>
      <c r="DO51" s="212">
        <v>313</v>
      </c>
      <c r="DP51" s="212">
        <v>14</v>
      </c>
      <c r="DQ51" s="213">
        <v>1.4957264957264958E-2</v>
      </c>
      <c r="DR51" s="214">
        <v>623</v>
      </c>
      <c r="DS51" s="214">
        <v>3</v>
      </c>
      <c r="DT51" s="213">
        <v>3.205128205128205E-3</v>
      </c>
      <c r="DV51" s="215">
        <f t="shared" si="179"/>
        <v>1610</v>
      </c>
      <c r="DW51" s="216">
        <v>0.6</v>
      </c>
      <c r="DX51" s="216">
        <v>0.4</v>
      </c>
      <c r="DY51" s="216">
        <v>0</v>
      </c>
      <c r="DZ51" s="216">
        <v>0</v>
      </c>
      <c r="EA51" s="216">
        <v>0</v>
      </c>
      <c r="EB51" s="216">
        <v>0</v>
      </c>
      <c r="EC51" s="217">
        <f t="shared" si="180"/>
        <v>950</v>
      </c>
      <c r="ED51" s="218">
        <v>600</v>
      </c>
      <c r="EE51" s="219">
        <f t="shared" si="181"/>
        <v>60</v>
      </c>
      <c r="EF51" s="219">
        <f t="shared" si="182"/>
        <v>20</v>
      </c>
      <c r="EG51" s="219">
        <f t="shared" si="183"/>
        <v>0</v>
      </c>
      <c r="EH51" s="219">
        <f t="shared" si="184"/>
        <v>40</v>
      </c>
      <c r="EI51" s="216">
        <v>5.5555555555555552E-2</v>
      </c>
      <c r="EJ51" s="511">
        <v>1.5600000000000001E-2</v>
      </c>
      <c r="EK51" s="3">
        <v>0.28999999999999998</v>
      </c>
      <c r="EL51" s="3">
        <v>0.47799999999999998</v>
      </c>
      <c r="EM51" s="496">
        <f t="shared" si="185"/>
        <v>0.23199999999999998</v>
      </c>
      <c r="EN51" s="528">
        <v>4.8786400000000008E-2</v>
      </c>
      <c r="EO51" s="545">
        <f t="shared" si="186"/>
        <v>1650</v>
      </c>
      <c r="EP51" s="314">
        <f t="shared" si="187"/>
        <v>410</v>
      </c>
      <c r="EQ51" s="542">
        <v>410</v>
      </c>
      <c r="ER51" s="543">
        <v>0</v>
      </c>
      <c r="ES51" s="544">
        <v>0</v>
      </c>
      <c r="ET51" s="242">
        <v>0</v>
      </c>
      <c r="EU51" s="242">
        <v>0</v>
      </c>
      <c r="EV51" s="314">
        <f t="shared" si="188"/>
        <v>0</v>
      </c>
      <c r="EW51" s="314">
        <f t="shared" si="189"/>
        <v>710</v>
      </c>
      <c r="EX51" s="542">
        <v>440</v>
      </c>
      <c r="EY51" s="543">
        <v>240</v>
      </c>
      <c r="EZ51" s="544">
        <v>30</v>
      </c>
      <c r="FA51" s="242">
        <v>10</v>
      </c>
      <c r="FB51" s="242">
        <v>0</v>
      </c>
      <c r="FC51" s="314">
        <f t="shared" si="190"/>
        <v>20</v>
      </c>
      <c r="FD51" s="314">
        <f t="shared" si="191"/>
        <v>530</v>
      </c>
      <c r="FE51" s="542">
        <v>100</v>
      </c>
      <c r="FF51" s="543">
        <v>400</v>
      </c>
      <c r="FG51" s="544">
        <v>30</v>
      </c>
      <c r="FH51" s="242">
        <v>10</v>
      </c>
      <c r="FI51" s="242">
        <f>VLOOKUP($A51,'[3]Tabel 3'!$E$3350:$K$3691,7,FALSE)</f>
        <v>0</v>
      </c>
      <c r="FJ51" s="314">
        <f t="shared" si="192"/>
        <v>20</v>
      </c>
      <c r="FK51" s="545">
        <f t="shared" si="193"/>
        <v>1690</v>
      </c>
      <c r="FL51" s="314">
        <f t="shared" si="194"/>
        <v>440</v>
      </c>
      <c r="FM51" s="542">
        <v>430</v>
      </c>
      <c r="FN51" s="543">
        <v>0</v>
      </c>
      <c r="FO51" s="544">
        <v>10</v>
      </c>
      <c r="FP51" s="242">
        <v>0</v>
      </c>
      <c r="FQ51" s="242">
        <v>0</v>
      </c>
      <c r="FR51" s="314">
        <f t="shared" si="195"/>
        <v>10</v>
      </c>
      <c r="FS51" s="314">
        <f t="shared" si="196"/>
        <v>700</v>
      </c>
      <c r="FT51" s="542">
        <v>420</v>
      </c>
      <c r="FU51" s="543">
        <v>250</v>
      </c>
      <c r="FV51" s="544">
        <v>30</v>
      </c>
      <c r="FW51" s="242">
        <v>10</v>
      </c>
      <c r="FX51" s="242">
        <v>0</v>
      </c>
      <c r="FY51" s="314">
        <f t="shared" si="197"/>
        <v>20</v>
      </c>
      <c r="FZ51" s="314">
        <f t="shared" si="198"/>
        <v>550</v>
      </c>
      <c r="GA51" s="542">
        <v>70</v>
      </c>
      <c r="GB51" s="543">
        <v>450</v>
      </c>
      <c r="GC51" s="544">
        <v>30</v>
      </c>
      <c r="GD51" s="242">
        <v>20</v>
      </c>
      <c r="GE51" s="242">
        <v>0</v>
      </c>
      <c r="GF51" s="314">
        <f t="shared" si="199"/>
        <v>10</v>
      </c>
    </row>
    <row r="52" spans="1:188" hidden="1" x14ac:dyDescent="0.25">
      <c r="A52" s="622" t="s">
        <v>196</v>
      </c>
      <c r="B52" s="622" t="s">
        <v>75</v>
      </c>
      <c r="C52" s="622" t="s">
        <v>76</v>
      </c>
      <c r="D52" s="1">
        <v>0.8</v>
      </c>
      <c r="E52" s="206">
        <v>11100</v>
      </c>
      <c r="F52" s="207">
        <v>7.0999999999999994E-2</v>
      </c>
      <c r="G52" s="208">
        <f>IF(AND(F52&gt;=$F$3-'Selectie Benchmark Gemeenten'!$D$7*'gemeenten info'!$F$7,F52&lt;=$F$3+'Selectie Benchmark Gemeenten'!$D$7*'gemeenten info'!$F$7),1,0)</f>
        <v>0</v>
      </c>
      <c r="H52" s="206">
        <v>25681</v>
      </c>
      <c r="I52" s="206">
        <v>93</v>
      </c>
      <c r="J52" s="209">
        <f t="shared" si="147"/>
        <v>1.0612855007473842E-2</v>
      </c>
      <c r="K52" s="208">
        <f>IF(AND(J52&gt;=$J$3-'Selectie Benchmark Gemeenten'!$D$8*'gemeenten info'!$J$7,J52&lt;=$J$3+'Selectie Benchmark Gemeenten'!$D$8*'gemeenten info'!$J$7),1,0)</f>
        <v>0</v>
      </c>
      <c r="L52" s="23">
        <v>0</v>
      </c>
      <c r="M52" s="210">
        <v>0.14959568733153639</v>
      </c>
      <c r="N52" s="208">
        <f>IF(AND(M52&gt;=$M$3-'Selectie Benchmark Gemeenten'!$D$9*'gemeenten info'!$M$7,M52&lt;=$M$3+'Selectie Benchmark Gemeenten'!$D$9*'gemeenten info'!$M$7),1,0)</f>
        <v>1</v>
      </c>
      <c r="O52" s="29">
        <f t="shared" si="148"/>
        <v>0</v>
      </c>
      <c r="P52" s="29">
        <f t="shared" si="149"/>
        <v>0</v>
      </c>
      <c r="Q52" s="29">
        <f t="shared" si="150"/>
        <v>0</v>
      </c>
      <c r="S52" s="78">
        <v>7.4560000000000004</v>
      </c>
      <c r="T52" s="78">
        <v>-20.084</v>
      </c>
      <c r="U52" s="211">
        <v>0.59899999999999998</v>
      </c>
      <c r="V52" s="211">
        <v>8.1000000000000003E-2</v>
      </c>
      <c r="X52" s="212">
        <v>1840</v>
      </c>
      <c r="Y52" s="212">
        <v>39</v>
      </c>
      <c r="Z52" s="341">
        <f t="shared" si="151"/>
        <v>2.1195652173913043E-2</v>
      </c>
      <c r="AA52" s="212">
        <v>629</v>
      </c>
      <c r="AB52" s="212">
        <v>35</v>
      </c>
      <c r="AC52" s="212">
        <v>17</v>
      </c>
      <c r="AD52" s="212">
        <v>105</v>
      </c>
      <c r="AE52" s="212">
        <v>0</v>
      </c>
      <c r="AF52" s="372">
        <f t="shared" si="152"/>
        <v>0</v>
      </c>
      <c r="AG52" s="212">
        <v>12</v>
      </c>
      <c r="AH52" s="372">
        <f t="shared" si="153"/>
        <v>0.11428571428571428</v>
      </c>
      <c r="AI52" s="212">
        <f t="shared" si="154"/>
        <v>507</v>
      </c>
      <c r="AJ52" s="212">
        <f t="shared" si="155"/>
        <v>23</v>
      </c>
      <c r="AK52" s="372">
        <f t="shared" si="156"/>
        <v>4.5364891518737675E-2</v>
      </c>
      <c r="AL52" s="341">
        <f t="shared" si="157"/>
        <v>0</v>
      </c>
      <c r="AM52" s="341">
        <f t="shared" si="158"/>
        <v>6.5217391304347823E-3</v>
      </c>
      <c r="AN52" s="341">
        <f t="shared" si="159"/>
        <v>1.2500000000000001E-2</v>
      </c>
      <c r="AO52" s="341">
        <f t="shared" si="160"/>
        <v>1.9021739130434784E-2</v>
      </c>
      <c r="AP52" s="214">
        <v>1211</v>
      </c>
      <c r="AQ52" s="214">
        <v>4</v>
      </c>
      <c r="AR52" s="341">
        <f t="shared" si="161"/>
        <v>2.1739130434782609E-3</v>
      </c>
      <c r="AT52" s="1">
        <v>41</v>
      </c>
      <c r="AU52" s="1">
        <v>14</v>
      </c>
      <c r="AV52" s="1">
        <v>10</v>
      </c>
      <c r="AW52" s="1">
        <v>17</v>
      </c>
      <c r="AX52" s="1">
        <v>26</v>
      </c>
      <c r="AY52" s="1">
        <v>9</v>
      </c>
      <c r="AZ52" s="1">
        <v>8</v>
      </c>
      <c r="BA52" s="1">
        <v>9</v>
      </c>
      <c r="BB52" s="1">
        <v>27</v>
      </c>
      <c r="BC52" s="1">
        <v>10</v>
      </c>
      <c r="BD52" s="1">
        <v>0</v>
      </c>
      <c r="BE52" s="1">
        <v>17</v>
      </c>
      <c r="BF52" s="1">
        <v>30</v>
      </c>
      <c r="BG52" s="1">
        <v>9</v>
      </c>
      <c r="BH52" s="1">
        <v>8</v>
      </c>
      <c r="BI52" s="1">
        <v>13</v>
      </c>
      <c r="BJ52" s="1">
        <v>51</v>
      </c>
      <c r="BK52" s="1">
        <v>20</v>
      </c>
      <c r="BL52" s="1">
        <v>9</v>
      </c>
      <c r="BM52" s="1">
        <v>22</v>
      </c>
      <c r="BN52" s="125">
        <v>0.34146341463414637</v>
      </c>
      <c r="BO52" s="124">
        <v>0.24390243902439024</v>
      </c>
      <c r="BP52" s="126">
        <v>0.41463414634146339</v>
      </c>
      <c r="BQ52" s="125">
        <v>0.34615384615384615</v>
      </c>
      <c r="BR52" s="124">
        <v>0.30769230769230771</v>
      </c>
      <c r="BS52" s="126">
        <v>0.34615384615384615</v>
      </c>
      <c r="BT52" s="125">
        <v>0.37037037037037035</v>
      </c>
      <c r="BU52" s="124">
        <v>0</v>
      </c>
      <c r="BV52" s="126">
        <v>0.62962962962962965</v>
      </c>
      <c r="BW52" s="125">
        <v>0.3</v>
      </c>
      <c r="BX52" s="124">
        <v>0.26666666666666666</v>
      </c>
      <c r="BY52" s="126">
        <v>0.43333333333333335</v>
      </c>
      <c r="BZ52" s="125">
        <f t="shared" si="162"/>
        <v>0.39215686274509803</v>
      </c>
      <c r="CA52" s="124">
        <f t="shared" si="163"/>
        <v>0.17647058823529413</v>
      </c>
      <c r="CB52" s="126">
        <f t="shared" si="164"/>
        <v>0.43137254901960786</v>
      </c>
      <c r="CD52" s="215">
        <f t="shared" si="165"/>
        <v>3130</v>
      </c>
      <c r="CE52" s="216">
        <f t="shared" si="166"/>
        <v>0.57507987220447288</v>
      </c>
      <c r="CF52" s="216">
        <f t="shared" si="167"/>
        <v>0.35463258785942492</v>
      </c>
      <c r="CG52" s="216">
        <f t="shared" si="168"/>
        <v>7.0287539936102233E-2</v>
      </c>
      <c r="CH52" s="216">
        <f t="shared" si="169"/>
        <v>3.8338658146964855E-2</v>
      </c>
      <c r="CI52" s="216">
        <f t="shared" si="170"/>
        <v>0</v>
      </c>
      <c r="CJ52" s="216">
        <f t="shared" si="171"/>
        <v>3.1948881789137379E-2</v>
      </c>
      <c r="CK52" s="217">
        <f t="shared" si="172"/>
        <v>1800</v>
      </c>
      <c r="CL52" s="218">
        <f t="shared" si="173"/>
        <v>1110</v>
      </c>
      <c r="CM52" s="219">
        <f t="shared" si="174"/>
        <v>220</v>
      </c>
      <c r="CN52" s="219">
        <f t="shared" si="175"/>
        <v>120</v>
      </c>
      <c r="CO52" s="219">
        <f t="shared" si="176"/>
        <v>0</v>
      </c>
      <c r="CP52" s="219">
        <f t="shared" si="177"/>
        <v>100</v>
      </c>
      <c r="CR52" s="243">
        <v>1249.97</v>
      </c>
      <c r="CS52" s="243">
        <v>2026</v>
      </c>
      <c r="CT52" s="247">
        <f t="shared" si="178"/>
        <v>0.61696446199407706</v>
      </c>
      <c r="CV52" s="247">
        <f t="shared" si="141"/>
        <v>3.4354737557179625E-2</v>
      </c>
      <c r="CW52" s="211">
        <f t="shared" si="142"/>
        <v>0.29853031230863442</v>
      </c>
      <c r="CY52" s="300">
        <v>2.7360515021459229E-2</v>
      </c>
      <c r="CZ52" s="300">
        <v>1.5682174594877155E-2</v>
      </c>
      <c r="DA52" s="300">
        <v>1.3527054108216433E-2</v>
      </c>
      <c r="DB52" s="300">
        <v>1.2658227848101266E-2</v>
      </c>
      <c r="DC52" s="300">
        <v>1.9078641228478362E-2</v>
      </c>
      <c r="DE52" s="332">
        <v>22</v>
      </c>
      <c r="DF52" s="332">
        <v>1</v>
      </c>
      <c r="DG52" s="332">
        <v>25</v>
      </c>
      <c r="DH52" s="332">
        <v>2</v>
      </c>
      <c r="DL52" s="212">
        <v>1864</v>
      </c>
      <c r="DM52" s="212">
        <v>51</v>
      </c>
      <c r="DN52" s="213">
        <v>2.7360515021459229E-2</v>
      </c>
      <c r="DO52" s="212">
        <v>671</v>
      </c>
      <c r="DP52" s="212">
        <v>44</v>
      </c>
      <c r="DQ52" s="213">
        <v>2.3605150214592276E-2</v>
      </c>
      <c r="DR52" s="214">
        <v>1193</v>
      </c>
      <c r="DS52" s="214">
        <v>7</v>
      </c>
      <c r="DT52" s="213">
        <v>3.7553648068669528E-3</v>
      </c>
      <c r="DV52" s="215">
        <f t="shared" si="179"/>
        <v>3050</v>
      </c>
      <c r="DW52" s="216">
        <v>0.61290322580645162</v>
      </c>
      <c r="DX52" s="216">
        <v>0.32258064516129031</v>
      </c>
      <c r="DY52" s="216">
        <v>6.4516129032258063E-2</v>
      </c>
      <c r="DZ52" s="216">
        <v>3.2258064516129031E-2</v>
      </c>
      <c r="EA52" s="216">
        <v>0</v>
      </c>
      <c r="EB52" s="216">
        <v>3.2258064516129031E-2</v>
      </c>
      <c r="EC52" s="217">
        <f t="shared" si="180"/>
        <v>1850</v>
      </c>
      <c r="ED52" s="218">
        <v>1000</v>
      </c>
      <c r="EE52" s="219">
        <f t="shared" si="181"/>
        <v>200</v>
      </c>
      <c r="EF52" s="219">
        <f t="shared" si="182"/>
        <v>50</v>
      </c>
      <c r="EG52" s="219">
        <f t="shared" si="183"/>
        <v>10</v>
      </c>
      <c r="EH52" s="219">
        <f t="shared" si="184"/>
        <v>140</v>
      </c>
      <c r="EI52" s="216">
        <v>6.4516129032258063E-2</v>
      </c>
      <c r="EJ52" s="511">
        <v>2.0324999999999999E-2</v>
      </c>
      <c r="EK52" s="3">
        <v>0.26800000000000002</v>
      </c>
      <c r="EL52" s="3">
        <v>0.502</v>
      </c>
      <c r="EM52" s="496">
        <f t="shared" si="185"/>
        <v>0.22999999999999998</v>
      </c>
      <c r="EN52" s="528">
        <v>6.4732600000000001E-2</v>
      </c>
      <c r="EO52" s="545">
        <f t="shared" si="186"/>
        <v>3060</v>
      </c>
      <c r="EP52" s="314">
        <f t="shared" si="187"/>
        <v>830</v>
      </c>
      <c r="EQ52" s="542">
        <v>820</v>
      </c>
      <c r="ER52" s="543">
        <v>0</v>
      </c>
      <c r="ES52" s="544">
        <v>10</v>
      </c>
      <c r="ET52" s="242">
        <v>0</v>
      </c>
      <c r="EU52" s="242">
        <v>0</v>
      </c>
      <c r="EV52" s="314">
        <f t="shared" si="188"/>
        <v>10</v>
      </c>
      <c r="EW52" s="314">
        <f t="shared" si="189"/>
        <v>1330</v>
      </c>
      <c r="EX52" s="542">
        <v>850</v>
      </c>
      <c r="EY52" s="543">
        <v>390</v>
      </c>
      <c r="EZ52" s="544">
        <v>90</v>
      </c>
      <c r="FA52" s="242">
        <v>30</v>
      </c>
      <c r="FB52" s="242">
        <v>10</v>
      </c>
      <c r="FC52" s="314">
        <f t="shared" si="190"/>
        <v>50</v>
      </c>
      <c r="FD52" s="314">
        <f t="shared" si="191"/>
        <v>900</v>
      </c>
      <c r="FE52" s="542">
        <v>180</v>
      </c>
      <c r="FF52" s="543">
        <v>620</v>
      </c>
      <c r="FG52" s="544">
        <v>100</v>
      </c>
      <c r="FH52" s="242">
        <v>20</v>
      </c>
      <c r="FI52" s="242">
        <f>VLOOKUP($A52,'[3]Tabel 3'!$E$3350:$K$3691,7,FALSE)</f>
        <v>0</v>
      </c>
      <c r="FJ52" s="314">
        <f t="shared" si="192"/>
        <v>80</v>
      </c>
      <c r="FK52" s="545">
        <f t="shared" si="193"/>
        <v>3130</v>
      </c>
      <c r="FL52" s="314">
        <f t="shared" si="194"/>
        <v>840</v>
      </c>
      <c r="FM52" s="542">
        <v>820</v>
      </c>
      <c r="FN52" s="543">
        <v>10</v>
      </c>
      <c r="FO52" s="544">
        <v>10</v>
      </c>
      <c r="FP52" s="242">
        <v>0</v>
      </c>
      <c r="FQ52" s="242">
        <v>0</v>
      </c>
      <c r="FR52" s="314">
        <f t="shared" si="195"/>
        <v>10</v>
      </c>
      <c r="FS52" s="314">
        <f t="shared" si="196"/>
        <v>1350</v>
      </c>
      <c r="FT52" s="542">
        <v>800</v>
      </c>
      <c r="FU52" s="543">
        <v>440</v>
      </c>
      <c r="FV52" s="544">
        <v>110</v>
      </c>
      <c r="FW52" s="242">
        <v>50</v>
      </c>
      <c r="FX52" s="242">
        <v>0</v>
      </c>
      <c r="FY52" s="314">
        <f t="shared" si="197"/>
        <v>60</v>
      </c>
      <c r="FZ52" s="314">
        <f t="shared" si="198"/>
        <v>940</v>
      </c>
      <c r="GA52" s="542">
        <v>180</v>
      </c>
      <c r="GB52" s="543">
        <v>660</v>
      </c>
      <c r="GC52" s="544">
        <v>100</v>
      </c>
      <c r="GD52" s="242">
        <v>70</v>
      </c>
      <c r="GE52" s="242">
        <v>0</v>
      </c>
      <c r="GF52" s="314">
        <f t="shared" si="199"/>
        <v>30</v>
      </c>
    </row>
    <row r="53" spans="1:188" hidden="1" x14ac:dyDescent="0.25">
      <c r="A53" s="622" t="s">
        <v>197</v>
      </c>
      <c r="B53" s="622" t="s">
        <v>82</v>
      </c>
      <c r="C53" s="622" t="s">
        <v>83</v>
      </c>
      <c r="D53" s="1">
        <v>0.6</v>
      </c>
      <c r="E53" s="206">
        <v>9900</v>
      </c>
      <c r="F53" s="207">
        <v>6.4000000000000001E-2</v>
      </c>
      <c r="G53" s="208">
        <f>IF(AND(F53&gt;=$F$3-'Selectie Benchmark Gemeenten'!$D$7*'gemeenten info'!$F$7,F53&lt;=$F$3+'Selectie Benchmark Gemeenten'!$D$7*'gemeenten info'!$F$7),1,0)</f>
        <v>0</v>
      </c>
      <c r="H53" s="206">
        <v>24007</v>
      </c>
      <c r="I53" s="206">
        <v>924</v>
      </c>
      <c r="J53" s="209">
        <f t="shared" si="147"/>
        <v>0.13482810164424514</v>
      </c>
      <c r="K53" s="208">
        <f>IF(AND(J53&gt;=$J$3-'Selectie Benchmark Gemeenten'!$D$8*'gemeenten info'!$J$7,J53&lt;=$J$3+'Selectie Benchmark Gemeenten'!$D$8*'gemeenten info'!$J$7),1,0)</f>
        <v>1</v>
      </c>
      <c r="L53" s="23">
        <v>0</v>
      </c>
      <c r="M53" s="210">
        <v>3.7106446776611693E-2</v>
      </c>
      <c r="N53" s="208">
        <f>IF(AND(M53&gt;=$M$3-'Selectie Benchmark Gemeenten'!$D$9*'gemeenten info'!$M$7,M53&lt;=$M$3+'Selectie Benchmark Gemeenten'!$D$9*'gemeenten info'!$M$7),1,0)</f>
        <v>0</v>
      </c>
      <c r="O53" s="29">
        <f t="shared" si="148"/>
        <v>0</v>
      </c>
      <c r="P53" s="29">
        <f t="shared" si="149"/>
        <v>0</v>
      </c>
      <c r="Q53" s="29">
        <f t="shared" si="150"/>
        <v>0</v>
      </c>
      <c r="S53" s="78">
        <v>8.3109999999999999</v>
      </c>
      <c r="T53" s="78">
        <v>-10.667</v>
      </c>
      <c r="U53" s="211">
        <v>0.52500000000000002</v>
      </c>
      <c r="V53" s="211">
        <v>7.6999999999999999E-2</v>
      </c>
      <c r="X53" s="212">
        <v>1862</v>
      </c>
      <c r="Y53" s="212">
        <v>29</v>
      </c>
      <c r="Z53" s="341">
        <f t="shared" si="151"/>
        <v>1.5574650912996778E-2</v>
      </c>
      <c r="AA53" s="212">
        <v>603</v>
      </c>
      <c r="AB53" s="212">
        <v>26</v>
      </c>
      <c r="AC53" s="212">
        <v>13</v>
      </c>
      <c r="AD53" s="212">
        <v>76</v>
      </c>
      <c r="AE53" s="212">
        <v>5</v>
      </c>
      <c r="AF53" s="372">
        <f t="shared" si="152"/>
        <v>0.38461538461538464</v>
      </c>
      <c r="AG53" s="212">
        <v>8</v>
      </c>
      <c r="AH53" s="372">
        <f t="shared" si="153"/>
        <v>0.10526315789473684</v>
      </c>
      <c r="AI53" s="212">
        <f t="shared" si="154"/>
        <v>514</v>
      </c>
      <c r="AJ53" s="212">
        <f t="shared" si="155"/>
        <v>13</v>
      </c>
      <c r="AK53" s="372">
        <f t="shared" si="156"/>
        <v>2.5291828793774319E-2</v>
      </c>
      <c r="AL53" s="341">
        <f t="shared" si="157"/>
        <v>2.6852846401718583E-3</v>
      </c>
      <c r="AM53" s="341">
        <f t="shared" si="158"/>
        <v>4.296455424274973E-3</v>
      </c>
      <c r="AN53" s="341">
        <f t="shared" si="159"/>
        <v>6.9817400644468317E-3</v>
      </c>
      <c r="AO53" s="341">
        <f t="shared" si="160"/>
        <v>1.3963480128893663E-2</v>
      </c>
      <c r="AP53" s="214">
        <v>1259</v>
      </c>
      <c r="AQ53" s="214">
        <v>3</v>
      </c>
      <c r="AR53" s="341">
        <f t="shared" si="161"/>
        <v>1.611170784103115E-3</v>
      </c>
      <c r="AT53" s="1">
        <v>24</v>
      </c>
      <c r="AU53" s="1">
        <v>5</v>
      </c>
      <c r="AV53" s="1">
        <v>7</v>
      </c>
      <c r="AW53" s="1">
        <v>12</v>
      </c>
      <c r="AX53" s="1">
        <v>15</v>
      </c>
      <c r="AY53" s="1">
        <v>0</v>
      </c>
      <c r="AZ53" s="1">
        <v>0</v>
      </c>
      <c r="BA53" s="1">
        <v>15</v>
      </c>
      <c r="BB53" s="1">
        <v>19</v>
      </c>
      <c r="BC53" s="1">
        <v>5</v>
      </c>
      <c r="BD53" s="1">
        <v>7</v>
      </c>
      <c r="BE53" s="1">
        <v>7</v>
      </c>
      <c r="BF53" s="1">
        <v>15</v>
      </c>
      <c r="BG53" s="1">
        <v>9</v>
      </c>
      <c r="BH53" s="1">
        <v>0</v>
      </c>
      <c r="BI53" s="1">
        <v>6</v>
      </c>
      <c r="BJ53" s="1">
        <v>32</v>
      </c>
      <c r="BK53" s="1">
        <v>14</v>
      </c>
      <c r="BL53" s="1">
        <v>7</v>
      </c>
      <c r="BM53" s="1">
        <v>11</v>
      </c>
      <c r="BN53" s="125">
        <v>0.20833333333333334</v>
      </c>
      <c r="BO53" s="124">
        <v>0.29166666666666669</v>
      </c>
      <c r="BP53" s="126">
        <v>0.5</v>
      </c>
      <c r="BQ53" s="125">
        <v>0</v>
      </c>
      <c r="BR53" s="124">
        <v>0</v>
      </c>
      <c r="BS53" s="126">
        <v>1</v>
      </c>
      <c r="BT53" s="125">
        <v>0.26315789473684209</v>
      </c>
      <c r="BU53" s="124">
        <v>0.36842105263157893</v>
      </c>
      <c r="BV53" s="126">
        <v>0.36842105263157893</v>
      </c>
      <c r="BW53" s="125">
        <v>0.6</v>
      </c>
      <c r="BX53" s="124">
        <v>0</v>
      </c>
      <c r="BY53" s="126">
        <v>0.4</v>
      </c>
      <c r="BZ53" s="125">
        <f t="shared" si="162"/>
        <v>0.4375</v>
      </c>
      <c r="CA53" s="124">
        <f t="shared" si="163"/>
        <v>0.21875</v>
      </c>
      <c r="CB53" s="126">
        <f t="shared" si="164"/>
        <v>0.34375</v>
      </c>
      <c r="CD53" s="215">
        <f t="shared" si="165"/>
        <v>3110</v>
      </c>
      <c r="CE53" s="216">
        <f t="shared" si="166"/>
        <v>0.6463022508038585</v>
      </c>
      <c r="CF53" s="216">
        <f t="shared" si="167"/>
        <v>0.29903536977491962</v>
      </c>
      <c r="CG53" s="216">
        <f t="shared" si="168"/>
        <v>5.4662379421221867E-2</v>
      </c>
      <c r="CH53" s="216">
        <f t="shared" si="169"/>
        <v>2.2508038585209004E-2</v>
      </c>
      <c r="CI53" s="216">
        <f t="shared" si="170"/>
        <v>0</v>
      </c>
      <c r="CJ53" s="216">
        <f t="shared" si="171"/>
        <v>3.215434083601286E-2</v>
      </c>
      <c r="CK53" s="217">
        <f t="shared" si="172"/>
        <v>2010</v>
      </c>
      <c r="CL53" s="218">
        <f t="shared" si="173"/>
        <v>930</v>
      </c>
      <c r="CM53" s="219">
        <f t="shared" si="174"/>
        <v>170</v>
      </c>
      <c r="CN53" s="219">
        <f t="shared" si="175"/>
        <v>70</v>
      </c>
      <c r="CO53" s="219">
        <f t="shared" si="176"/>
        <v>0</v>
      </c>
      <c r="CP53" s="219">
        <f t="shared" si="177"/>
        <v>100</v>
      </c>
      <c r="CR53" s="243">
        <v>913.99</v>
      </c>
      <c r="CS53" s="243">
        <v>2518</v>
      </c>
      <c r="CT53" s="247">
        <f t="shared" si="178"/>
        <v>0.3629825258141382</v>
      </c>
      <c r="CV53" s="247">
        <f t="shared" si="141"/>
        <v>4.2907439905169514E-2</v>
      </c>
      <c r="CW53" s="211">
        <f t="shared" si="142"/>
        <v>0.24335392051557464</v>
      </c>
      <c r="CY53" s="300">
        <v>1.6824395373291272E-2</v>
      </c>
      <c r="CZ53" s="300">
        <v>7.6962544894817854E-3</v>
      </c>
      <c r="DA53" s="300">
        <v>9.7336065573770496E-3</v>
      </c>
      <c r="DB53" s="300">
        <v>7.6180802437785678E-3</v>
      </c>
      <c r="DC53" s="300">
        <v>1.2170385395537525E-2</v>
      </c>
      <c r="DE53" s="332" t="s">
        <v>640</v>
      </c>
      <c r="DF53" s="332" t="s">
        <v>640</v>
      </c>
      <c r="DG53" s="332" t="s">
        <v>640</v>
      </c>
      <c r="DH53" s="332" t="s">
        <v>640</v>
      </c>
      <c r="DL53" s="212">
        <v>1902</v>
      </c>
      <c r="DM53" s="212">
        <v>32</v>
      </c>
      <c r="DN53" s="213">
        <v>1.6824395373291272E-2</v>
      </c>
      <c r="DO53" s="212">
        <v>613</v>
      </c>
      <c r="DP53" s="212">
        <v>30</v>
      </c>
      <c r="DQ53" s="213">
        <v>1.5772870662460567E-2</v>
      </c>
      <c r="DR53" s="214">
        <v>1289</v>
      </c>
      <c r="DS53" s="214">
        <v>2</v>
      </c>
      <c r="DT53" s="213">
        <v>1.0515247108307045E-3</v>
      </c>
      <c r="DV53" s="215">
        <f t="shared" si="179"/>
        <v>2960</v>
      </c>
      <c r="DW53" s="216">
        <v>0.66666666666666663</v>
      </c>
      <c r="DX53" s="216">
        <v>0.26666666666666666</v>
      </c>
      <c r="DY53" s="216">
        <v>6.6666666666666666E-2</v>
      </c>
      <c r="DZ53" s="216">
        <v>3.3333333333333333E-2</v>
      </c>
      <c r="EA53" s="216">
        <v>0</v>
      </c>
      <c r="EB53" s="216">
        <v>3.3333333333333333E-2</v>
      </c>
      <c r="EC53" s="217">
        <f t="shared" si="180"/>
        <v>2020</v>
      </c>
      <c r="ED53" s="218">
        <v>800</v>
      </c>
      <c r="EE53" s="219">
        <f t="shared" si="181"/>
        <v>140</v>
      </c>
      <c r="EF53" s="219">
        <f t="shared" si="182"/>
        <v>50</v>
      </c>
      <c r="EG53" s="219">
        <f t="shared" si="183"/>
        <v>0</v>
      </c>
      <c r="EH53" s="219">
        <f t="shared" si="184"/>
        <v>90</v>
      </c>
      <c r="EI53" s="216">
        <v>6.6666666666666666E-2</v>
      </c>
      <c r="EJ53" s="511">
        <v>1.9099999999999999E-2</v>
      </c>
      <c r="EK53" s="3">
        <v>0.221</v>
      </c>
      <c r="EL53" s="3">
        <v>0.42499999999999999</v>
      </c>
      <c r="EM53" s="496">
        <f t="shared" si="185"/>
        <v>0.35400000000000004</v>
      </c>
      <c r="EN53" s="528">
        <v>6.0598400000000004E-2</v>
      </c>
      <c r="EO53" s="545">
        <f t="shared" si="186"/>
        <v>3000</v>
      </c>
      <c r="EP53" s="314">
        <f t="shared" si="187"/>
        <v>880</v>
      </c>
      <c r="EQ53" s="542">
        <v>870</v>
      </c>
      <c r="ER53" s="543">
        <v>10</v>
      </c>
      <c r="ES53" s="544">
        <v>0</v>
      </c>
      <c r="ET53" s="242">
        <v>0</v>
      </c>
      <c r="EU53" s="242">
        <v>0</v>
      </c>
      <c r="EV53" s="314">
        <f t="shared" si="188"/>
        <v>0</v>
      </c>
      <c r="EW53" s="314">
        <f t="shared" si="189"/>
        <v>1280</v>
      </c>
      <c r="EX53" s="542">
        <v>950</v>
      </c>
      <c r="EY53" s="543">
        <v>270</v>
      </c>
      <c r="EZ53" s="544">
        <v>60</v>
      </c>
      <c r="FA53" s="242">
        <v>20</v>
      </c>
      <c r="FB53" s="242">
        <v>0</v>
      </c>
      <c r="FC53" s="314">
        <f t="shared" si="190"/>
        <v>40</v>
      </c>
      <c r="FD53" s="314">
        <f t="shared" si="191"/>
        <v>840</v>
      </c>
      <c r="FE53" s="542">
        <v>200</v>
      </c>
      <c r="FF53" s="543">
        <v>560</v>
      </c>
      <c r="FG53" s="544">
        <v>80</v>
      </c>
      <c r="FH53" s="242">
        <v>30</v>
      </c>
      <c r="FI53" s="242">
        <f>VLOOKUP($A53,'[3]Tabel 3'!$E$3350:$K$3691,7,FALSE)</f>
        <v>0</v>
      </c>
      <c r="FJ53" s="314">
        <f t="shared" si="192"/>
        <v>50</v>
      </c>
      <c r="FK53" s="545">
        <f t="shared" si="193"/>
        <v>3110</v>
      </c>
      <c r="FL53" s="314">
        <f t="shared" si="194"/>
        <v>880</v>
      </c>
      <c r="FM53" s="542">
        <v>870</v>
      </c>
      <c r="FN53" s="543">
        <v>10</v>
      </c>
      <c r="FO53" s="544">
        <v>0</v>
      </c>
      <c r="FP53" s="242">
        <v>0</v>
      </c>
      <c r="FQ53" s="242">
        <v>0</v>
      </c>
      <c r="FR53" s="314">
        <f t="shared" si="195"/>
        <v>0</v>
      </c>
      <c r="FS53" s="314">
        <f t="shared" si="196"/>
        <v>1290</v>
      </c>
      <c r="FT53" s="542">
        <v>920</v>
      </c>
      <c r="FU53" s="543">
        <v>290</v>
      </c>
      <c r="FV53" s="544">
        <v>80</v>
      </c>
      <c r="FW53" s="242">
        <v>20</v>
      </c>
      <c r="FX53" s="242">
        <v>0</v>
      </c>
      <c r="FY53" s="314">
        <f t="shared" si="197"/>
        <v>60</v>
      </c>
      <c r="FZ53" s="314">
        <f t="shared" si="198"/>
        <v>940</v>
      </c>
      <c r="GA53" s="542">
        <v>220</v>
      </c>
      <c r="GB53" s="543">
        <v>630</v>
      </c>
      <c r="GC53" s="544">
        <v>90</v>
      </c>
      <c r="GD53" s="242">
        <v>50</v>
      </c>
      <c r="GE53" s="242">
        <v>0</v>
      </c>
      <c r="GF53" s="314">
        <f t="shared" si="199"/>
        <v>40</v>
      </c>
    </row>
    <row r="54" spans="1:188" hidden="1" x14ac:dyDescent="0.25">
      <c r="A54" s="622" t="s">
        <v>198</v>
      </c>
      <c r="B54" s="622" t="s">
        <v>56</v>
      </c>
      <c r="C54" s="622" t="s">
        <v>114</v>
      </c>
      <c r="D54" s="1">
        <v>0.6</v>
      </c>
      <c r="E54" s="206">
        <v>9500</v>
      </c>
      <c r="F54" s="207">
        <v>5.7999999999999996E-2</v>
      </c>
      <c r="G54" s="208">
        <f>IF(AND(F54&gt;=$F$3-'Selectie Benchmark Gemeenten'!$D$7*'gemeenten info'!$F$7,F54&lt;=$F$3+'Selectie Benchmark Gemeenten'!$D$7*'gemeenten info'!$F$7),1,0)</f>
        <v>0</v>
      </c>
      <c r="H54" s="206">
        <v>22847</v>
      </c>
      <c r="I54" s="206">
        <v>161</v>
      </c>
      <c r="J54" s="209">
        <f t="shared" si="147"/>
        <v>2.0777279521674141E-2</v>
      </c>
      <c r="K54" s="208">
        <f>IF(AND(J54&gt;=$J$3-'Selectie Benchmark Gemeenten'!$D$8*'gemeenten info'!$J$7,J54&lt;=$J$3+'Selectie Benchmark Gemeenten'!$D$8*'gemeenten info'!$J$7),1,0)</f>
        <v>0</v>
      </c>
      <c r="L54" s="23">
        <v>0</v>
      </c>
      <c r="M54" s="210">
        <v>0.13323983169705469</v>
      </c>
      <c r="N54" s="208">
        <f>IF(AND(M54&gt;=$M$3-'Selectie Benchmark Gemeenten'!$D$9*'gemeenten info'!$M$7,M54&lt;=$M$3+'Selectie Benchmark Gemeenten'!$D$9*'gemeenten info'!$M$7),1,0)</f>
        <v>1</v>
      </c>
      <c r="O54" s="29">
        <f t="shared" si="148"/>
        <v>0</v>
      </c>
      <c r="P54" s="29">
        <f t="shared" si="149"/>
        <v>0</v>
      </c>
      <c r="Q54" s="29">
        <f t="shared" si="150"/>
        <v>0</v>
      </c>
      <c r="S54" s="78">
        <v>8.1519999999999992</v>
      </c>
      <c r="T54" s="78">
        <v>-5.7380000000000004</v>
      </c>
      <c r="U54" s="211">
        <v>0.55400000000000005</v>
      </c>
      <c r="V54" s="211">
        <v>6.7000000000000004E-2</v>
      </c>
      <c r="X54" s="212">
        <v>1781</v>
      </c>
      <c r="Y54" s="212">
        <v>20</v>
      </c>
      <c r="Z54" s="341">
        <f t="shared" si="151"/>
        <v>1.1229646266142616E-2</v>
      </c>
      <c r="AA54" s="212">
        <v>553</v>
      </c>
      <c r="AB54" s="212">
        <v>15</v>
      </c>
      <c r="AC54" s="212">
        <v>10</v>
      </c>
      <c r="AD54" s="212">
        <v>105</v>
      </c>
      <c r="AE54" s="212">
        <v>0</v>
      </c>
      <c r="AF54" s="372">
        <f t="shared" si="152"/>
        <v>0</v>
      </c>
      <c r="AG54" s="212">
        <v>6</v>
      </c>
      <c r="AH54" s="372">
        <f t="shared" si="153"/>
        <v>5.7142857142857141E-2</v>
      </c>
      <c r="AI54" s="212">
        <f t="shared" si="154"/>
        <v>438</v>
      </c>
      <c r="AJ54" s="212">
        <f t="shared" si="155"/>
        <v>9</v>
      </c>
      <c r="AK54" s="372">
        <f t="shared" si="156"/>
        <v>2.0547945205479451E-2</v>
      </c>
      <c r="AL54" s="341">
        <f t="shared" si="157"/>
        <v>0</v>
      </c>
      <c r="AM54" s="341">
        <f t="shared" si="158"/>
        <v>3.368893879842785E-3</v>
      </c>
      <c r="AN54" s="341">
        <f t="shared" si="159"/>
        <v>5.0533408197641775E-3</v>
      </c>
      <c r="AO54" s="341">
        <f t="shared" si="160"/>
        <v>8.4222346996069616E-3</v>
      </c>
      <c r="AP54" s="214">
        <v>1228</v>
      </c>
      <c r="AQ54" s="214">
        <v>5</v>
      </c>
      <c r="AR54" s="341">
        <f t="shared" si="161"/>
        <v>2.807411566535654E-3</v>
      </c>
      <c r="AT54" s="1">
        <v>23</v>
      </c>
      <c r="AU54" s="1">
        <v>10</v>
      </c>
      <c r="AV54" s="1">
        <v>0</v>
      </c>
      <c r="AW54" s="1">
        <v>13</v>
      </c>
      <c r="AX54" s="1">
        <v>24</v>
      </c>
      <c r="AY54" s="1">
        <v>9</v>
      </c>
      <c r="AZ54" s="1">
        <v>0</v>
      </c>
      <c r="BA54" s="1">
        <v>15</v>
      </c>
      <c r="BB54" s="1">
        <v>19</v>
      </c>
      <c r="BC54" s="1">
        <v>10</v>
      </c>
      <c r="BD54" s="1">
        <v>0</v>
      </c>
      <c r="BE54" s="1">
        <v>9</v>
      </c>
      <c r="BF54" s="1">
        <v>27</v>
      </c>
      <c r="BG54" s="1">
        <v>13</v>
      </c>
      <c r="BH54" s="1">
        <v>7</v>
      </c>
      <c r="BI54" s="1">
        <v>7</v>
      </c>
      <c r="BJ54" s="1">
        <v>32</v>
      </c>
      <c r="BK54" s="1">
        <v>14</v>
      </c>
      <c r="BL54" s="1">
        <v>6</v>
      </c>
      <c r="BM54" s="1">
        <v>12</v>
      </c>
      <c r="BN54" s="125">
        <v>0.43478260869565216</v>
      </c>
      <c r="BO54" s="124">
        <v>0</v>
      </c>
      <c r="BP54" s="126">
        <v>0.56521739130434778</v>
      </c>
      <c r="BQ54" s="125">
        <v>0.375</v>
      </c>
      <c r="BR54" s="124">
        <v>0</v>
      </c>
      <c r="BS54" s="126">
        <v>0.625</v>
      </c>
      <c r="BT54" s="125">
        <v>0.52631578947368418</v>
      </c>
      <c r="BU54" s="124">
        <v>0</v>
      </c>
      <c r="BV54" s="126">
        <v>0.47368421052631576</v>
      </c>
      <c r="BW54" s="125">
        <v>0.48148148148148145</v>
      </c>
      <c r="BX54" s="124">
        <v>0.25925925925925924</v>
      </c>
      <c r="BY54" s="126">
        <v>0.25925925925925924</v>
      </c>
      <c r="BZ54" s="125">
        <f t="shared" si="162"/>
        <v>0.4375</v>
      </c>
      <c r="CA54" s="124">
        <f t="shared" si="163"/>
        <v>0.1875</v>
      </c>
      <c r="CB54" s="126">
        <f t="shared" si="164"/>
        <v>0.375</v>
      </c>
      <c r="CD54" s="215">
        <f t="shared" si="165"/>
        <v>3180</v>
      </c>
      <c r="CE54" s="216">
        <f t="shared" si="166"/>
        <v>0.53144654088050314</v>
      </c>
      <c r="CF54" s="216">
        <f t="shared" si="167"/>
        <v>0.40566037735849059</v>
      </c>
      <c r="CG54" s="216">
        <f t="shared" si="168"/>
        <v>6.2893081761006289E-2</v>
      </c>
      <c r="CH54" s="216">
        <f t="shared" si="169"/>
        <v>2.20125786163522E-2</v>
      </c>
      <c r="CI54" s="216">
        <f t="shared" si="170"/>
        <v>0</v>
      </c>
      <c r="CJ54" s="216">
        <f t="shared" si="171"/>
        <v>4.0880503144654086E-2</v>
      </c>
      <c r="CK54" s="217">
        <f t="shared" si="172"/>
        <v>1690</v>
      </c>
      <c r="CL54" s="218">
        <f t="shared" si="173"/>
        <v>1290</v>
      </c>
      <c r="CM54" s="219">
        <f t="shared" si="174"/>
        <v>200</v>
      </c>
      <c r="CN54" s="219">
        <f t="shared" si="175"/>
        <v>70</v>
      </c>
      <c r="CO54" s="219">
        <f t="shared" si="176"/>
        <v>0</v>
      </c>
      <c r="CP54" s="219">
        <f t="shared" si="177"/>
        <v>130</v>
      </c>
      <c r="CR54" s="243">
        <v>1042.92</v>
      </c>
      <c r="CS54" s="243">
        <v>2177</v>
      </c>
      <c r="CT54" s="247">
        <f t="shared" si="178"/>
        <v>0.47906293063849337</v>
      </c>
      <c r="CV54" s="247">
        <f t="shared" si="141"/>
        <v>2.3440858283849647E-2</v>
      </c>
      <c r="CW54" s="211">
        <f t="shared" si="142"/>
        <v>0.19361459079556237</v>
      </c>
      <c r="CY54" s="300">
        <v>1.7611447440836543E-2</v>
      </c>
      <c r="CZ54" s="300">
        <v>1.4737991266375546E-2</v>
      </c>
      <c r="DA54" s="300">
        <v>9.9842354177614289E-3</v>
      </c>
      <c r="DB54" s="300">
        <v>1.2090680100755667E-2</v>
      </c>
      <c r="DC54" s="300">
        <v>1.1224987798926306E-2</v>
      </c>
      <c r="DE54" s="332" t="s">
        <v>640</v>
      </c>
      <c r="DF54" s="332" t="s">
        <v>640</v>
      </c>
      <c r="DG54" s="332" t="s">
        <v>640</v>
      </c>
      <c r="DH54" s="332" t="s">
        <v>640</v>
      </c>
      <c r="DL54" s="212">
        <v>1817</v>
      </c>
      <c r="DM54" s="212">
        <v>32</v>
      </c>
      <c r="DN54" s="213">
        <v>1.7611447440836543E-2</v>
      </c>
      <c r="DO54" s="212">
        <v>586</v>
      </c>
      <c r="DP54" s="212">
        <v>27</v>
      </c>
      <c r="DQ54" s="213">
        <v>1.4859658778205834E-2</v>
      </c>
      <c r="DR54" s="214">
        <v>1231</v>
      </c>
      <c r="DS54" s="214">
        <v>5</v>
      </c>
      <c r="DT54" s="213">
        <v>2.7517886626307101E-3</v>
      </c>
      <c r="DV54" s="215">
        <f t="shared" si="179"/>
        <v>3130</v>
      </c>
      <c r="DW54" s="216">
        <v>0.5625</v>
      </c>
      <c r="DX54" s="216">
        <v>0.375</v>
      </c>
      <c r="DY54" s="216">
        <v>6.25E-2</v>
      </c>
      <c r="DZ54" s="216">
        <v>3.125E-2</v>
      </c>
      <c r="EA54" s="216">
        <v>0</v>
      </c>
      <c r="EB54" s="216">
        <v>3.125E-2</v>
      </c>
      <c r="EC54" s="217">
        <f t="shared" si="180"/>
        <v>1770</v>
      </c>
      <c r="ED54" s="218">
        <v>1200</v>
      </c>
      <c r="EE54" s="219">
        <f t="shared" si="181"/>
        <v>160</v>
      </c>
      <c r="EF54" s="219">
        <f t="shared" si="182"/>
        <v>40</v>
      </c>
      <c r="EG54" s="219">
        <f t="shared" si="183"/>
        <v>0</v>
      </c>
      <c r="EH54" s="219">
        <f t="shared" si="184"/>
        <v>120</v>
      </c>
      <c r="EI54" s="216">
        <v>3.2258064516129031E-2</v>
      </c>
      <c r="EJ54" s="511">
        <v>1.805E-2</v>
      </c>
      <c r="EK54" s="3">
        <v>0.249</v>
      </c>
      <c r="EL54" s="3">
        <v>0.505</v>
      </c>
      <c r="EM54" s="496">
        <f t="shared" si="185"/>
        <v>0.246</v>
      </c>
      <c r="EN54" s="528">
        <v>5.7054800000000003E-2</v>
      </c>
      <c r="EO54" s="545">
        <f t="shared" si="186"/>
        <v>3140</v>
      </c>
      <c r="EP54" s="314">
        <f t="shared" si="187"/>
        <v>830</v>
      </c>
      <c r="EQ54" s="542">
        <v>810</v>
      </c>
      <c r="ER54" s="543">
        <v>10</v>
      </c>
      <c r="ES54" s="544">
        <v>10</v>
      </c>
      <c r="ET54" s="242">
        <v>0</v>
      </c>
      <c r="EU54" s="242">
        <v>0</v>
      </c>
      <c r="EV54" s="314">
        <f t="shared" si="188"/>
        <v>10</v>
      </c>
      <c r="EW54" s="314">
        <f t="shared" si="189"/>
        <v>1340</v>
      </c>
      <c r="EX54" s="542">
        <v>820</v>
      </c>
      <c r="EY54" s="543">
        <v>450</v>
      </c>
      <c r="EZ54" s="544">
        <v>70</v>
      </c>
      <c r="FA54" s="242">
        <v>10</v>
      </c>
      <c r="FB54" s="242">
        <v>0</v>
      </c>
      <c r="FC54" s="314">
        <f t="shared" si="190"/>
        <v>60</v>
      </c>
      <c r="FD54" s="314">
        <f t="shared" si="191"/>
        <v>970</v>
      </c>
      <c r="FE54" s="542">
        <v>140</v>
      </c>
      <c r="FF54" s="543">
        <v>750</v>
      </c>
      <c r="FG54" s="544">
        <v>80</v>
      </c>
      <c r="FH54" s="242">
        <v>30</v>
      </c>
      <c r="FI54" s="242">
        <f>VLOOKUP($A54,'[3]Tabel 3'!$E$3350:$K$3691,7,FALSE)</f>
        <v>0</v>
      </c>
      <c r="FJ54" s="314">
        <f t="shared" si="192"/>
        <v>50</v>
      </c>
      <c r="FK54" s="545">
        <f t="shared" si="193"/>
        <v>3180</v>
      </c>
      <c r="FL54" s="314">
        <f t="shared" si="194"/>
        <v>810</v>
      </c>
      <c r="FM54" s="542">
        <v>780</v>
      </c>
      <c r="FN54" s="543">
        <v>20</v>
      </c>
      <c r="FO54" s="544">
        <v>10</v>
      </c>
      <c r="FP54" s="242">
        <v>0</v>
      </c>
      <c r="FQ54" s="242">
        <v>0</v>
      </c>
      <c r="FR54" s="314">
        <f t="shared" si="195"/>
        <v>10</v>
      </c>
      <c r="FS54" s="314">
        <f t="shared" si="196"/>
        <v>1350</v>
      </c>
      <c r="FT54" s="542">
        <v>780</v>
      </c>
      <c r="FU54" s="543">
        <v>480</v>
      </c>
      <c r="FV54" s="544">
        <v>90</v>
      </c>
      <c r="FW54" s="242">
        <v>30</v>
      </c>
      <c r="FX54" s="242">
        <v>0</v>
      </c>
      <c r="FY54" s="314">
        <f t="shared" si="197"/>
        <v>60</v>
      </c>
      <c r="FZ54" s="314">
        <f t="shared" si="198"/>
        <v>1020</v>
      </c>
      <c r="GA54" s="542">
        <v>130</v>
      </c>
      <c r="GB54" s="543">
        <v>790</v>
      </c>
      <c r="GC54" s="544">
        <v>100</v>
      </c>
      <c r="GD54" s="242">
        <v>40</v>
      </c>
      <c r="GE54" s="242">
        <v>0</v>
      </c>
      <c r="GF54" s="314">
        <f t="shared" si="199"/>
        <v>60</v>
      </c>
    </row>
    <row r="55" spans="1:188" hidden="1" x14ac:dyDescent="0.25">
      <c r="A55" s="622" t="s">
        <v>199</v>
      </c>
      <c r="B55" s="622" t="s">
        <v>25</v>
      </c>
      <c r="C55" s="622" t="s">
        <v>123</v>
      </c>
      <c r="D55" s="1">
        <v>0.9</v>
      </c>
      <c r="E55" s="206">
        <v>14300</v>
      </c>
      <c r="F55" s="207">
        <v>6.5000000000000002E-2</v>
      </c>
      <c r="G55" s="208">
        <f>IF(AND(F55&gt;=$F$3-'Selectie Benchmark Gemeenten'!$D$7*'gemeenten info'!$F$7,F55&lt;=$F$3+'Selectie Benchmark Gemeenten'!$D$7*'gemeenten info'!$F$7),1,0)</f>
        <v>0</v>
      </c>
      <c r="H55" s="206">
        <v>33129</v>
      </c>
      <c r="I55" s="206">
        <v>480</v>
      </c>
      <c r="J55" s="209">
        <f t="shared" si="147"/>
        <v>6.8460388639760839E-2</v>
      </c>
      <c r="K55" s="208">
        <f>IF(AND(J55&gt;=$J$3-'Selectie Benchmark Gemeenten'!$D$8*'gemeenten info'!$J$7,J55&lt;=$J$3+'Selectie Benchmark Gemeenten'!$D$8*'gemeenten info'!$J$7),1,0)</f>
        <v>0</v>
      </c>
      <c r="L55" s="23">
        <v>0</v>
      </c>
      <c r="M55" s="210">
        <v>4.9982523593149246E-2</v>
      </c>
      <c r="N55" s="208">
        <f>IF(AND(M55&gt;=$M$3-'Selectie Benchmark Gemeenten'!$D$9*'gemeenten info'!$M$7,M55&lt;=$M$3+'Selectie Benchmark Gemeenten'!$D$9*'gemeenten info'!$M$7),1,0)</f>
        <v>0</v>
      </c>
      <c r="O55" s="29">
        <f t="shared" si="148"/>
        <v>0</v>
      </c>
      <c r="P55" s="29">
        <f t="shared" si="149"/>
        <v>0</v>
      </c>
      <c r="Q55" s="29">
        <f t="shared" si="150"/>
        <v>0</v>
      </c>
      <c r="S55" s="78">
        <v>7.5880000000000001</v>
      </c>
      <c r="T55" s="78">
        <v>-28.239000000000001</v>
      </c>
      <c r="U55" s="211">
        <v>0.55300000000000005</v>
      </c>
      <c r="V55" s="211">
        <v>9.2999999999999999E-2</v>
      </c>
      <c r="X55" s="212">
        <v>2651</v>
      </c>
      <c r="Y55" s="212">
        <v>50</v>
      </c>
      <c r="Z55" s="341">
        <f t="shared" si="151"/>
        <v>1.886080724254998E-2</v>
      </c>
      <c r="AA55" s="212">
        <v>852</v>
      </c>
      <c r="AB55" s="212">
        <v>47</v>
      </c>
      <c r="AC55" s="212">
        <v>15</v>
      </c>
      <c r="AD55" s="212">
        <v>127</v>
      </c>
      <c r="AE55" s="212">
        <v>5</v>
      </c>
      <c r="AF55" s="372">
        <f t="shared" si="152"/>
        <v>0.33333333333333331</v>
      </c>
      <c r="AG55" s="212">
        <v>16</v>
      </c>
      <c r="AH55" s="372">
        <f t="shared" si="153"/>
        <v>0.12598425196850394</v>
      </c>
      <c r="AI55" s="212">
        <f t="shared" si="154"/>
        <v>710</v>
      </c>
      <c r="AJ55" s="212">
        <f t="shared" si="155"/>
        <v>26</v>
      </c>
      <c r="AK55" s="372">
        <f t="shared" si="156"/>
        <v>3.6619718309859155E-2</v>
      </c>
      <c r="AL55" s="341">
        <f t="shared" si="157"/>
        <v>1.886080724254998E-3</v>
      </c>
      <c r="AM55" s="341">
        <f t="shared" si="158"/>
        <v>6.0354583176159939E-3</v>
      </c>
      <c r="AN55" s="341">
        <f t="shared" si="159"/>
        <v>9.8076197661259908E-3</v>
      </c>
      <c r="AO55" s="341">
        <f t="shared" si="160"/>
        <v>1.7729158807996984E-2</v>
      </c>
      <c r="AP55" s="214">
        <v>1799</v>
      </c>
      <c r="AQ55" s="214">
        <v>3</v>
      </c>
      <c r="AR55" s="341">
        <f t="shared" si="161"/>
        <v>1.1316484345529989E-3</v>
      </c>
      <c r="AT55" s="1">
        <v>71</v>
      </c>
      <c r="AU55" s="1">
        <v>21</v>
      </c>
      <c r="AV55" s="1">
        <v>17</v>
      </c>
      <c r="AW55" s="1">
        <v>33</v>
      </c>
      <c r="AX55" s="1">
        <v>49</v>
      </c>
      <c r="AY55" s="1">
        <v>13</v>
      </c>
      <c r="AZ55" s="1">
        <v>20</v>
      </c>
      <c r="BA55" s="1">
        <v>16</v>
      </c>
      <c r="BB55" s="1">
        <v>45</v>
      </c>
      <c r="BC55" s="1">
        <v>11</v>
      </c>
      <c r="BD55" s="1">
        <v>13</v>
      </c>
      <c r="BE55" s="1">
        <v>21</v>
      </c>
      <c r="BF55" s="1">
        <v>48</v>
      </c>
      <c r="BG55" s="1">
        <v>20</v>
      </c>
      <c r="BH55" s="1">
        <v>8</v>
      </c>
      <c r="BI55" s="1">
        <v>20</v>
      </c>
      <c r="BJ55" s="1">
        <v>46</v>
      </c>
      <c r="BK55" s="1">
        <v>21</v>
      </c>
      <c r="BL55" s="1">
        <v>12</v>
      </c>
      <c r="BM55" s="1">
        <v>13</v>
      </c>
      <c r="BN55" s="125">
        <v>0.29577464788732394</v>
      </c>
      <c r="BO55" s="124">
        <v>0.23943661971830985</v>
      </c>
      <c r="BP55" s="126">
        <v>0.46478873239436619</v>
      </c>
      <c r="BQ55" s="125">
        <v>0.26530612244897961</v>
      </c>
      <c r="BR55" s="124">
        <v>0.40816326530612246</v>
      </c>
      <c r="BS55" s="126">
        <v>0.32653061224489793</v>
      </c>
      <c r="BT55" s="125">
        <v>0.24444444444444444</v>
      </c>
      <c r="BU55" s="124">
        <v>0.28888888888888886</v>
      </c>
      <c r="BV55" s="126">
        <v>0.46666666666666667</v>
      </c>
      <c r="BW55" s="125">
        <v>0.41666666666666669</v>
      </c>
      <c r="BX55" s="124">
        <v>0.16666666666666666</v>
      </c>
      <c r="BY55" s="126">
        <v>0.41666666666666669</v>
      </c>
      <c r="BZ55" s="125">
        <f t="shared" si="162"/>
        <v>0.45652173913043476</v>
      </c>
      <c r="CA55" s="124">
        <f t="shared" si="163"/>
        <v>0.2608695652173913</v>
      </c>
      <c r="CB55" s="126">
        <f t="shared" si="164"/>
        <v>0.28260869565217389</v>
      </c>
      <c r="CD55" s="215">
        <f t="shared" si="165"/>
        <v>4690</v>
      </c>
      <c r="CE55" s="216">
        <f t="shared" si="166"/>
        <v>0.60554371002132201</v>
      </c>
      <c r="CF55" s="216">
        <f t="shared" si="167"/>
        <v>0.33049040511727079</v>
      </c>
      <c r="CG55" s="216">
        <f t="shared" si="168"/>
        <v>6.3965884861407252E-2</v>
      </c>
      <c r="CH55" s="216">
        <f t="shared" si="169"/>
        <v>2.3454157782515993E-2</v>
      </c>
      <c r="CI55" s="216">
        <f t="shared" si="170"/>
        <v>0</v>
      </c>
      <c r="CJ55" s="216">
        <f t="shared" si="171"/>
        <v>4.0511727078891259E-2</v>
      </c>
      <c r="CK55" s="217">
        <f t="shared" si="172"/>
        <v>2840</v>
      </c>
      <c r="CL55" s="218">
        <f t="shared" si="173"/>
        <v>1550</v>
      </c>
      <c r="CM55" s="219">
        <f t="shared" si="174"/>
        <v>300</v>
      </c>
      <c r="CN55" s="219">
        <f t="shared" si="175"/>
        <v>110</v>
      </c>
      <c r="CO55" s="219">
        <f t="shared" si="176"/>
        <v>0</v>
      </c>
      <c r="CP55" s="219">
        <f t="shared" si="177"/>
        <v>190</v>
      </c>
      <c r="CR55" s="243">
        <v>1869.99</v>
      </c>
      <c r="CS55" s="243">
        <v>2804</v>
      </c>
      <c r="CT55" s="247">
        <f t="shared" si="178"/>
        <v>0.66690085592011417</v>
      </c>
      <c r="CV55" s="247">
        <f t="shared" si="141"/>
        <v>2.8281276107417763E-2</v>
      </c>
      <c r="CW55" s="211">
        <f t="shared" si="142"/>
        <v>0.29016626526999967</v>
      </c>
      <c r="CY55" s="300">
        <v>1.6788321167883213E-2</v>
      </c>
      <c r="CZ55" s="300">
        <v>1.7575979494690589E-2</v>
      </c>
      <c r="DA55" s="300">
        <v>1.6642011834319528E-2</v>
      </c>
      <c r="DB55" s="300">
        <v>1.8008085262771041E-2</v>
      </c>
      <c r="DC55" s="300">
        <v>2.5696706478465437E-2</v>
      </c>
      <c r="DE55" s="332">
        <v>68</v>
      </c>
      <c r="DF55" s="332">
        <v>6</v>
      </c>
      <c r="DG55" s="332">
        <v>108</v>
      </c>
      <c r="DH55" s="332">
        <v>5</v>
      </c>
      <c r="DL55" s="212">
        <v>2740</v>
      </c>
      <c r="DM55" s="212">
        <v>46</v>
      </c>
      <c r="DN55" s="213">
        <v>1.6788321167883213E-2</v>
      </c>
      <c r="DO55" s="212">
        <v>849</v>
      </c>
      <c r="DP55" s="212">
        <v>41</v>
      </c>
      <c r="DQ55" s="213">
        <v>1.4963503649635036E-2</v>
      </c>
      <c r="DR55" s="214">
        <v>1891</v>
      </c>
      <c r="DS55" s="214">
        <v>5</v>
      </c>
      <c r="DT55" s="213">
        <v>1.8248175182481751E-3</v>
      </c>
      <c r="DV55" s="215">
        <f t="shared" si="179"/>
        <v>4520</v>
      </c>
      <c r="DW55" s="216">
        <v>0.64444444444444449</v>
      </c>
      <c r="DX55" s="216">
        <v>0.31111111111111112</v>
      </c>
      <c r="DY55" s="216">
        <v>4.4444444444444446E-2</v>
      </c>
      <c r="DZ55" s="216">
        <v>2.2222222222222223E-2</v>
      </c>
      <c r="EA55" s="216">
        <v>0</v>
      </c>
      <c r="EB55" s="216">
        <v>2.2222222222222223E-2</v>
      </c>
      <c r="EC55" s="217">
        <f t="shared" si="180"/>
        <v>2850</v>
      </c>
      <c r="ED55" s="218">
        <v>1400</v>
      </c>
      <c r="EE55" s="219">
        <f t="shared" si="181"/>
        <v>270</v>
      </c>
      <c r="EF55" s="219">
        <f t="shared" si="182"/>
        <v>60</v>
      </c>
      <c r="EG55" s="219">
        <f t="shared" si="183"/>
        <v>10</v>
      </c>
      <c r="EH55" s="219">
        <f t="shared" si="184"/>
        <v>200</v>
      </c>
      <c r="EI55" s="216">
        <v>6.5217391304347824E-2</v>
      </c>
      <c r="EJ55" s="511">
        <v>1.9275E-2</v>
      </c>
      <c r="EK55" s="3">
        <v>0.29799999999999999</v>
      </c>
      <c r="EL55" s="3">
        <v>0.41700000000000004</v>
      </c>
      <c r="EM55" s="496">
        <f t="shared" si="185"/>
        <v>0.28499999999999992</v>
      </c>
      <c r="EN55" s="528">
        <v>6.1189E-2</v>
      </c>
      <c r="EO55" s="545">
        <f t="shared" si="186"/>
        <v>4540</v>
      </c>
      <c r="EP55" s="314">
        <f t="shared" si="187"/>
        <v>1250</v>
      </c>
      <c r="EQ55" s="542">
        <v>1230</v>
      </c>
      <c r="ER55" s="543">
        <v>10</v>
      </c>
      <c r="ES55" s="544">
        <v>10</v>
      </c>
      <c r="ET55" s="242">
        <v>0</v>
      </c>
      <c r="EU55" s="242">
        <v>0</v>
      </c>
      <c r="EV55" s="314">
        <f t="shared" si="188"/>
        <v>10</v>
      </c>
      <c r="EW55" s="314">
        <f t="shared" si="189"/>
        <v>1980</v>
      </c>
      <c r="EX55" s="542">
        <v>1350</v>
      </c>
      <c r="EY55" s="543">
        <v>510</v>
      </c>
      <c r="EZ55" s="544">
        <v>120</v>
      </c>
      <c r="FA55" s="242">
        <v>30</v>
      </c>
      <c r="FB55" s="242">
        <v>0</v>
      </c>
      <c r="FC55" s="314">
        <f t="shared" si="190"/>
        <v>90</v>
      </c>
      <c r="FD55" s="314">
        <f t="shared" si="191"/>
        <v>1310</v>
      </c>
      <c r="FE55" s="542">
        <v>270</v>
      </c>
      <c r="FF55" s="543">
        <v>900</v>
      </c>
      <c r="FG55" s="544">
        <v>140</v>
      </c>
      <c r="FH55" s="242">
        <v>30</v>
      </c>
      <c r="FI55" s="242">
        <f>VLOOKUP($A55,'[3]Tabel 3'!$E$3350:$K$3691,7,FALSE)</f>
        <v>10</v>
      </c>
      <c r="FJ55" s="314">
        <f t="shared" si="192"/>
        <v>100</v>
      </c>
      <c r="FK55" s="545">
        <f t="shared" si="193"/>
        <v>4690</v>
      </c>
      <c r="FL55" s="314">
        <f t="shared" si="194"/>
        <v>1250</v>
      </c>
      <c r="FM55" s="542">
        <v>1230</v>
      </c>
      <c r="FN55" s="543">
        <v>10</v>
      </c>
      <c r="FO55" s="544">
        <v>10</v>
      </c>
      <c r="FP55" s="242">
        <v>0</v>
      </c>
      <c r="FQ55" s="242">
        <v>0</v>
      </c>
      <c r="FR55" s="314">
        <f t="shared" si="195"/>
        <v>10</v>
      </c>
      <c r="FS55" s="314">
        <f t="shared" si="196"/>
        <v>2040</v>
      </c>
      <c r="FT55" s="542">
        <v>1320</v>
      </c>
      <c r="FU55" s="543">
        <v>560</v>
      </c>
      <c r="FV55" s="544">
        <v>160</v>
      </c>
      <c r="FW55" s="242">
        <v>50</v>
      </c>
      <c r="FX55" s="242">
        <v>0</v>
      </c>
      <c r="FY55" s="314">
        <f t="shared" si="197"/>
        <v>110</v>
      </c>
      <c r="FZ55" s="314">
        <f t="shared" si="198"/>
        <v>1400</v>
      </c>
      <c r="GA55" s="542">
        <v>290</v>
      </c>
      <c r="GB55" s="543">
        <v>980</v>
      </c>
      <c r="GC55" s="544">
        <v>130</v>
      </c>
      <c r="GD55" s="242">
        <v>60</v>
      </c>
      <c r="GE55" s="242">
        <v>0</v>
      </c>
      <c r="GF55" s="314">
        <f t="shared" si="199"/>
        <v>70</v>
      </c>
    </row>
    <row r="56" spans="1:188" hidden="1" x14ac:dyDescent="0.25">
      <c r="A56" s="622" t="s">
        <v>145</v>
      </c>
      <c r="B56" s="622" t="s">
        <v>119</v>
      </c>
      <c r="C56" s="622" t="s">
        <v>120</v>
      </c>
      <c r="D56" s="1">
        <v>8.1</v>
      </c>
      <c r="E56" s="206">
        <v>82500</v>
      </c>
      <c r="F56" s="207">
        <v>9.8000000000000004E-2</v>
      </c>
      <c r="G56" s="208">
        <f>IF(AND(F56&gt;=$F$3-'Selectie Benchmark Gemeenten'!$D$7*'gemeenten info'!$F$7,F56&lt;=$F$3+'Selectie Benchmark Gemeenten'!$D$7*'gemeenten info'!$F$7),1,0)</f>
        <v>1</v>
      </c>
      <c r="H56" s="206">
        <v>184702</v>
      </c>
      <c r="I56" s="206">
        <v>1469</v>
      </c>
      <c r="J56" s="209">
        <f t="shared" si="147"/>
        <v>0.2162929745889387</v>
      </c>
      <c r="K56" s="208">
        <f>IF(AND(J56&gt;=$J$3-'Selectie Benchmark Gemeenten'!$D$8*'gemeenten info'!$J$7,J56&lt;=$J$3+'Selectie Benchmark Gemeenten'!$D$8*'gemeenten info'!$J$7),1,0)</f>
        <v>1</v>
      </c>
      <c r="L56" s="23">
        <v>1</v>
      </c>
      <c r="M56" s="210">
        <v>0.2665589660743134</v>
      </c>
      <c r="N56" s="208">
        <f>IF(AND(M56&gt;=$M$3-'Selectie Benchmark Gemeenten'!$D$9*'gemeenten info'!$M$7,M56&lt;=$M$3+'Selectie Benchmark Gemeenten'!$D$9*'gemeenten info'!$M$7),1,0)</f>
        <v>1</v>
      </c>
      <c r="O56" s="29">
        <f t="shared" si="148"/>
        <v>1</v>
      </c>
      <c r="P56" s="29">
        <f t="shared" si="149"/>
        <v>1</v>
      </c>
      <c r="Q56" s="29">
        <f t="shared" si="150"/>
        <v>1</v>
      </c>
      <c r="S56" s="78">
        <v>8.5459999999999994</v>
      </c>
      <c r="T56" s="78">
        <v>10.093999999999999</v>
      </c>
      <c r="U56" s="211">
        <v>0.41299999999999998</v>
      </c>
      <c r="V56" s="211">
        <v>5.6000000000000001E-2</v>
      </c>
      <c r="X56" s="212">
        <v>13411</v>
      </c>
      <c r="Y56" s="212">
        <v>325</v>
      </c>
      <c r="Z56" s="341">
        <f t="shared" si="151"/>
        <v>2.4233837894265902E-2</v>
      </c>
      <c r="AA56" s="212">
        <v>3414</v>
      </c>
      <c r="AB56" s="212">
        <v>260</v>
      </c>
      <c r="AC56" s="212">
        <v>136</v>
      </c>
      <c r="AD56" s="212">
        <v>501</v>
      </c>
      <c r="AE56" s="212">
        <v>37</v>
      </c>
      <c r="AF56" s="372">
        <f t="shared" si="152"/>
        <v>0.27205882352941174</v>
      </c>
      <c r="AG56" s="212">
        <v>67</v>
      </c>
      <c r="AH56" s="372">
        <f t="shared" si="153"/>
        <v>0.13373253493013973</v>
      </c>
      <c r="AI56" s="212">
        <f t="shared" si="154"/>
        <v>2777</v>
      </c>
      <c r="AJ56" s="212">
        <f t="shared" si="155"/>
        <v>156</v>
      </c>
      <c r="AK56" s="372">
        <f t="shared" si="156"/>
        <v>5.6175729204177169E-2</v>
      </c>
      <c r="AL56" s="341">
        <f t="shared" si="157"/>
        <v>2.7589292371933485E-3</v>
      </c>
      <c r="AM56" s="341">
        <f t="shared" si="158"/>
        <v>4.9958988889717395E-3</v>
      </c>
      <c r="AN56" s="341">
        <f t="shared" si="159"/>
        <v>1.1632242189247632E-2</v>
      </c>
      <c r="AO56" s="341">
        <f t="shared" si="160"/>
        <v>1.938707031541272E-2</v>
      </c>
      <c r="AP56" s="214">
        <v>9997</v>
      </c>
      <c r="AQ56" s="214">
        <v>65</v>
      </c>
      <c r="AR56" s="341">
        <f t="shared" si="161"/>
        <v>4.8467675788531799E-3</v>
      </c>
      <c r="AT56" s="1">
        <v>268</v>
      </c>
      <c r="AU56" s="1">
        <v>96</v>
      </c>
      <c r="AV56" s="1">
        <v>67</v>
      </c>
      <c r="AW56" s="1">
        <v>105</v>
      </c>
      <c r="AX56" s="1">
        <v>304</v>
      </c>
      <c r="AY56" s="1">
        <v>102</v>
      </c>
      <c r="AZ56" s="1">
        <v>78</v>
      </c>
      <c r="BA56" s="1">
        <v>124</v>
      </c>
      <c r="BB56" s="1">
        <v>276</v>
      </c>
      <c r="BC56" s="1">
        <v>94</v>
      </c>
      <c r="BD56" s="1">
        <v>64</v>
      </c>
      <c r="BE56" s="1">
        <v>118</v>
      </c>
      <c r="BF56" s="1">
        <v>288</v>
      </c>
      <c r="BG56" s="1">
        <v>102</v>
      </c>
      <c r="BH56" s="1">
        <v>48</v>
      </c>
      <c r="BI56" s="1">
        <v>138</v>
      </c>
      <c r="BJ56" s="1">
        <v>317</v>
      </c>
      <c r="BK56" s="1">
        <v>106</v>
      </c>
      <c r="BL56" s="1">
        <v>73</v>
      </c>
      <c r="BM56" s="1">
        <v>138</v>
      </c>
      <c r="BN56" s="125">
        <v>0.35820895522388058</v>
      </c>
      <c r="BO56" s="124">
        <v>0.25</v>
      </c>
      <c r="BP56" s="126">
        <v>0.39179104477611942</v>
      </c>
      <c r="BQ56" s="125">
        <v>0.33552631578947367</v>
      </c>
      <c r="BR56" s="124">
        <v>0.25657894736842107</v>
      </c>
      <c r="BS56" s="126">
        <v>0.40789473684210525</v>
      </c>
      <c r="BT56" s="125">
        <v>0.34057971014492755</v>
      </c>
      <c r="BU56" s="124">
        <v>0.2318840579710145</v>
      </c>
      <c r="BV56" s="126">
        <v>0.42753623188405798</v>
      </c>
      <c r="BW56" s="125">
        <v>0.35416666666666669</v>
      </c>
      <c r="BX56" s="124">
        <v>0.16666666666666666</v>
      </c>
      <c r="BY56" s="126">
        <v>0.47916666666666669</v>
      </c>
      <c r="BZ56" s="125">
        <f t="shared" si="162"/>
        <v>0.33438485804416401</v>
      </c>
      <c r="CA56" s="124">
        <f t="shared" si="163"/>
        <v>0.2302839116719243</v>
      </c>
      <c r="CB56" s="126">
        <f t="shared" si="164"/>
        <v>0.43533123028391169</v>
      </c>
      <c r="CD56" s="215">
        <f t="shared" si="165"/>
        <v>30940</v>
      </c>
      <c r="CE56" s="216">
        <f t="shared" si="166"/>
        <v>0.6047188106011635</v>
      </c>
      <c r="CF56" s="216">
        <f t="shared" si="167"/>
        <v>0.31480284421460891</v>
      </c>
      <c r="CG56" s="216">
        <f t="shared" si="168"/>
        <v>8.0478345184227543E-2</v>
      </c>
      <c r="CH56" s="216">
        <f t="shared" si="169"/>
        <v>2.2947640594699416E-2</v>
      </c>
      <c r="CI56" s="216">
        <f t="shared" si="170"/>
        <v>2.2624434389140274E-3</v>
      </c>
      <c r="CJ56" s="216">
        <f t="shared" si="171"/>
        <v>5.526826115061409E-2</v>
      </c>
      <c r="CK56" s="217">
        <f t="shared" si="172"/>
        <v>18710</v>
      </c>
      <c r="CL56" s="218">
        <f t="shared" si="173"/>
        <v>9740</v>
      </c>
      <c r="CM56" s="219">
        <f t="shared" si="174"/>
        <v>2490</v>
      </c>
      <c r="CN56" s="219">
        <f t="shared" si="175"/>
        <v>710</v>
      </c>
      <c r="CO56" s="219">
        <f t="shared" si="176"/>
        <v>70</v>
      </c>
      <c r="CP56" s="219">
        <f t="shared" si="177"/>
        <v>1710</v>
      </c>
      <c r="CR56" s="243">
        <v>12504.3</v>
      </c>
      <c r="CS56" s="243">
        <v>17201</v>
      </c>
      <c r="CT56" s="247">
        <f t="shared" si="178"/>
        <v>0.7269519213999186</v>
      </c>
      <c r="CV56" s="247">
        <f t="shared" si="141"/>
        <v>3.3336231985738332E-2</v>
      </c>
      <c r="CW56" s="211">
        <f t="shared" si="142"/>
        <v>0.24728406014557042</v>
      </c>
      <c r="CY56" s="300">
        <v>2.3432879952690715E-2</v>
      </c>
      <c r="CZ56" s="300">
        <v>2.1086542685605506E-2</v>
      </c>
      <c r="DA56" s="300">
        <v>2.0112220359979595E-2</v>
      </c>
      <c r="DB56" s="300">
        <v>2.1955799508883433E-2</v>
      </c>
      <c r="DC56" s="300">
        <v>1.9473913675337885E-2</v>
      </c>
      <c r="DE56" s="332">
        <v>623</v>
      </c>
      <c r="DF56" s="332">
        <v>139</v>
      </c>
      <c r="DG56" s="332">
        <v>592</v>
      </c>
      <c r="DH56" s="332">
        <v>120</v>
      </c>
      <c r="DL56" s="212">
        <v>13528</v>
      </c>
      <c r="DM56" s="212">
        <v>317</v>
      </c>
      <c r="DN56" s="213">
        <v>2.3432879952690715E-2</v>
      </c>
      <c r="DO56" s="212">
        <v>3574</v>
      </c>
      <c r="DP56" s="212">
        <v>276</v>
      </c>
      <c r="DQ56" s="213">
        <v>2.0402128917800119E-2</v>
      </c>
      <c r="DR56" s="214">
        <v>9954</v>
      </c>
      <c r="DS56" s="214">
        <v>41</v>
      </c>
      <c r="DT56" s="213">
        <v>3.0307510348905973E-3</v>
      </c>
      <c r="DV56" s="215">
        <f t="shared" si="179"/>
        <v>30690</v>
      </c>
      <c r="DW56" s="216">
        <v>0.62012987012987009</v>
      </c>
      <c r="DX56" s="216">
        <v>0.30519480519480519</v>
      </c>
      <c r="DY56" s="216">
        <v>7.4675324675324672E-2</v>
      </c>
      <c r="DZ56" s="216">
        <v>2.5974025974025976E-2</v>
      </c>
      <c r="EA56" s="216">
        <v>3.246753246753247E-3</v>
      </c>
      <c r="EB56" s="216">
        <v>4.5454545454545456E-2</v>
      </c>
      <c r="EC56" s="217">
        <f t="shared" si="180"/>
        <v>19150</v>
      </c>
      <c r="ED56" s="218">
        <v>9400</v>
      </c>
      <c r="EE56" s="219">
        <f t="shared" si="181"/>
        <v>2140</v>
      </c>
      <c r="EF56" s="219">
        <f t="shared" si="182"/>
        <v>280</v>
      </c>
      <c r="EG56" s="219">
        <f t="shared" si="183"/>
        <v>60</v>
      </c>
      <c r="EH56" s="219">
        <f t="shared" si="184"/>
        <v>1800</v>
      </c>
      <c r="EI56" s="216">
        <v>7.1661237785016291E-2</v>
      </c>
      <c r="EJ56" s="511">
        <v>2.5049999999999999E-2</v>
      </c>
      <c r="EK56" s="3">
        <v>0.22</v>
      </c>
      <c r="EL56" s="3">
        <v>0.38100000000000001</v>
      </c>
      <c r="EM56" s="496">
        <f t="shared" si="185"/>
        <v>0.39900000000000002</v>
      </c>
      <c r="EN56" s="528">
        <v>8.0678799999999995E-2</v>
      </c>
      <c r="EO56" s="545">
        <f t="shared" si="186"/>
        <v>30670</v>
      </c>
      <c r="EP56" s="314">
        <f t="shared" si="187"/>
        <v>6250</v>
      </c>
      <c r="EQ56" s="542">
        <v>6130</v>
      </c>
      <c r="ER56" s="543">
        <v>60</v>
      </c>
      <c r="ES56" s="544">
        <v>60</v>
      </c>
      <c r="ET56" s="242">
        <v>0</v>
      </c>
      <c r="EU56" s="242">
        <v>0</v>
      </c>
      <c r="EV56" s="314">
        <f t="shared" si="188"/>
        <v>60</v>
      </c>
      <c r="EW56" s="314">
        <f t="shared" si="189"/>
        <v>13280</v>
      </c>
      <c r="EX56" s="542">
        <v>9700</v>
      </c>
      <c r="EY56" s="543">
        <v>2530</v>
      </c>
      <c r="EZ56" s="544">
        <v>1050</v>
      </c>
      <c r="FA56" s="242">
        <v>120</v>
      </c>
      <c r="FB56" s="242">
        <v>40</v>
      </c>
      <c r="FC56" s="314">
        <f t="shared" si="190"/>
        <v>890</v>
      </c>
      <c r="FD56" s="314">
        <f t="shared" si="191"/>
        <v>11140</v>
      </c>
      <c r="FE56" s="542">
        <v>3320</v>
      </c>
      <c r="FF56" s="543">
        <v>6790</v>
      </c>
      <c r="FG56" s="544">
        <v>1030</v>
      </c>
      <c r="FH56" s="242">
        <v>160</v>
      </c>
      <c r="FI56" s="242">
        <f>VLOOKUP($A56,'[3]Tabel 3'!$E$3350:$K$3691,7,FALSE)</f>
        <v>20</v>
      </c>
      <c r="FJ56" s="314">
        <f t="shared" si="192"/>
        <v>850</v>
      </c>
      <c r="FK56" s="545">
        <f t="shared" si="193"/>
        <v>30940</v>
      </c>
      <c r="FL56" s="314">
        <f t="shared" si="194"/>
        <v>6310</v>
      </c>
      <c r="FM56" s="542">
        <v>6190</v>
      </c>
      <c r="FN56" s="543">
        <v>70</v>
      </c>
      <c r="FO56" s="544">
        <v>50</v>
      </c>
      <c r="FP56" s="242">
        <v>0</v>
      </c>
      <c r="FQ56" s="242">
        <v>0</v>
      </c>
      <c r="FR56" s="314">
        <f t="shared" si="195"/>
        <v>50</v>
      </c>
      <c r="FS56" s="314">
        <f t="shared" si="196"/>
        <v>13450</v>
      </c>
      <c r="FT56" s="542">
        <v>9390</v>
      </c>
      <c r="FU56" s="543">
        <v>2830</v>
      </c>
      <c r="FV56" s="544">
        <v>1230</v>
      </c>
      <c r="FW56" s="242">
        <v>260</v>
      </c>
      <c r="FX56" s="242">
        <v>40</v>
      </c>
      <c r="FY56" s="314">
        <f t="shared" si="197"/>
        <v>930</v>
      </c>
      <c r="FZ56" s="314">
        <f t="shared" si="198"/>
        <v>11180</v>
      </c>
      <c r="GA56" s="542">
        <v>3130</v>
      </c>
      <c r="GB56" s="543">
        <v>6840</v>
      </c>
      <c r="GC56" s="544">
        <v>1210</v>
      </c>
      <c r="GD56" s="242">
        <v>450</v>
      </c>
      <c r="GE56" s="242">
        <v>30</v>
      </c>
      <c r="GF56" s="314">
        <f t="shared" si="199"/>
        <v>730</v>
      </c>
    </row>
    <row r="57" spans="1:188" hidden="1" x14ac:dyDescent="0.25">
      <c r="A57" s="622" t="s">
        <v>200</v>
      </c>
      <c r="B57" s="622" t="s">
        <v>52</v>
      </c>
      <c r="C57" s="622" t="s">
        <v>84</v>
      </c>
      <c r="D57" s="1">
        <v>1</v>
      </c>
      <c r="E57" s="206">
        <v>15400</v>
      </c>
      <c r="F57" s="207">
        <v>6.2E-2</v>
      </c>
      <c r="G57" s="208">
        <f>IF(AND(F57&gt;=$F$3-'Selectie Benchmark Gemeenten'!$D$7*'gemeenten info'!$F$7,F57&lt;=$F$3+'Selectie Benchmark Gemeenten'!$D$7*'gemeenten info'!$F$7),1,0)</f>
        <v>0</v>
      </c>
      <c r="H57" s="206">
        <v>36077</v>
      </c>
      <c r="I57" s="206">
        <v>127</v>
      </c>
      <c r="J57" s="209">
        <f t="shared" si="147"/>
        <v>1.5695067264573991E-2</v>
      </c>
      <c r="K57" s="208">
        <f>IF(AND(J57&gt;=$J$3-'Selectie Benchmark Gemeenten'!$D$8*'gemeenten info'!$J$7,J57&lt;=$J$3+'Selectie Benchmark Gemeenten'!$D$8*'gemeenten info'!$J$7),1,0)</f>
        <v>0</v>
      </c>
      <c r="L57" s="23">
        <v>0</v>
      </c>
      <c r="M57" s="210">
        <v>0.11509715994020926</v>
      </c>
      <c r="N57" s="208">
        <f>IF(AND(M57&gt;=$M$3-'Selectie Benchmark Gemeenten'!$D$9*'gemeenten info'!$M$7,M57&lt;=$M$3+'Selectie Benchmark Gemeenten'!$D$9*'gemeenten info'!$M$7),1,0)</f>
        <v>1</v>
      </c>
      <c r="O57" s="29">
        <f t="shared" si="148"/>
        <v>0</v>
      </c>
      <c r="P57" s="29">
        <f t="shared" si="149"/>
        <v>0</v>
      </c>
      <c r="Q57" s="29">
        <f t="shared" si="150"/>
        <v>0</v>
      </c>
      <c r="S57" s="78">
        <v>7.4610000000000003</v>
      </c>
      <c r="T57" s="78">
        <v>-32.738</v>
      </c>
      <c r="U57" s="211">
        <v>0.55900000000000005</v>
      </c>
      <c r="V57" s="211">
        <v>6.7000000000000004E-2</v>
      </c>
      <c r="X57" s="212">
        <v>2835</v>
      </c>
      <c r="Y57" s="212">
        <v>39</v>
      </c>
      <c r="Z57" s="341">
        <f t="shared" si="151"/>
        <v>1.3756613756613757E-2</v>
      </c>
      <c r="AA57" s="212">
        <v>995</v>
      </c>
      <c r="AB57" s="212">
        <v>33</v>
      </c>
      <c r="AC57" s="212">
        <v>9</v>
      </c>
      <c r="AD57" s="212">
        <v>130</v>
      </c>
      <c r="AE57" s="212">
        <v>0</v>
      </c>
      <c r="AF57" s="372">
        <f t="shared" si="152"/>
        <v>0</v>
      </c>
      <c r="AG57" s="212">
        <v>9</v>
      </c>
      <c r="AH57" s="372">
        <f t="shared" si="153"/>
        <v>6.9230769230769235E-2</v>
      </c>
      <c r="AI57" s="212">
        <f t="shared" si="154"/>
        <v>856</v>
      </c>
      <c r="AJ57" s="212">
        <f t="shared" si="155"/>
        <v>24</v>
      </c>
      <c r="AK57" s="372">
        <f t="shared" si="156"/>
        <v>2.8037383177570093E-2</v>
      </c>
      <c r="AL57" s="341">
        <f t="shared" si="157"/>
        <v>0</v>
      </c>
      <c r="AM57" s="341">
        <f t="shared" si="158"/>
        <v>3.1746031746031746E-3</v>
      </c>
      <c r="AN57" s="341">
        <f t="shared" si="159"/>
        <v>8.4656084656084662E-3</v>
      </c>
      <c r="AO57" s="341">
        <f t="shared" si="160"/>
        <v>1.164021164021164E-2</v>
      </c>
      <c r="AP57" s="214">
        <v>1840</v>
      </c>
      <c r="AQ57" s="214">
        <v>6</v>
      </c>
      <c r="AR57" s="341">
        <f t="shared" si="161"/>
        <v>2.1164021164021165E-3</v>
      </c>
      <c r="AT57" s="1">
        <v>44</v>
      </c>
      <c r="AU57" s="1">
        <v>14</v>
      </c>
      <c r="AV57" s="1">
        <v>15</v>
      </c>
      <c r="AW57" s="1">
        <v>15</v>
      </c>
      <c r="AX57" s="1">
        <v>27</v>
      </c>
      <c r="AY57" s="1">
        <v>7</v>
      </c>
      <c r="AZ57" s="1">
        <v>9</v>
      </c>
      <c r="BA57" s="1">
        <v>11</v>
      </c>
      <c r="BB57" s="1">
        <v>20</v>
      </c>
      <c r="BC57" s="1">
        <v>8</v>
      </c>
      <c r="BD57" s="1">
        <v>5</v>
      </c>
      <c r="BE57" s="1">
        <v>7</v>
      </c>
      <c r="BF57" s="1">
        <v>23</v>
      </c>
      <c r="BG57" s="1">
        <v>11</v>
      </c>
      <c r="BH57" s="1">
        <v>0</v>
      </c>
      <c r="BI57" s="1">
        <v>12</v>
      </c>
      <c r="BJ57" s="1">
        <v>42</v>
      </c>
      <c r="BK57" s="1">
        <v>19</v>
      </c>
      <c r="BL57" s="1">
        <v>9</v>
      </c>
      <c r="BM57" s="1">
        <v>14</v>
      </c>
      <c r="BN57" s="125">
        <v>0.31818181818181818</v>
      </c>
      <c r="BO57" s="124">
        <v>0.34090909090909088</v>
      </c>
      <c r="BP57" s="126">
        <v>0.34090909090909088</v>
      </c>
      <c r="BQ57" s="125">
        <v>0.25925925925925924</v>
      </c>
      <c r="BR57" s="124">
        <v>0.33333333333333331</v>
      </c>
      <c r="BS57" s="126">
        <v>0.40740740740740738</v>
      </c>
      <c r="BT57" s="125">
        <v>0.4</v>
      </c>
      <c r="BU57" s="124">
        <v>0.25</v>
      </c>
      <c r="BV57" s="126">
        <v>0.35</v>
      </c>
      <c r="BW57" s="125">
        <v>0.47826086956521741</v>
      </c>
      <c r="BX57" s="124">
        <v>0</v>
      </c>
      <c r="BY57" s="126">
        <v>0.52173913043478259</v>
      </c>
      <c r="BZ57" s="125">
        <f t="shared" si="162"/>
        <v>0.45238095238095238</v>
      </c>
      <c r="CA57" s="124">
        <f t="shared" si="163"/>
        <v>0.21428571428571427</v>
      </c>
      <c r="CB57" s="126">
        <f t="shared" si="164"/>
        <v>0.33333333333333331</v>
      </c>
      <c r="CD57" s="215">
        <f t="shared" si="165"/>
        <v>4840</v>
      </c>
      <c r="CE57" s="216">
        <f t="shared" si="166"/>
        <v>0.62809917355371903</v>
      </c>
      <c r="CF57" s="216">
        <f t="shared" si="167"/>
        <v>0.31818181818181818</v>
      </c>
      <c r="CG57" s="216">
        <f t="shared" si="168"/>
        <v>5.3719008264462811E-2</v>
      </c>
      <c r="CH57" s="216">
        <f t="shared" si="169"/>
        <v>2.4793388429752067E-2</v>
      </c>
      <c r="CI57" s="216">
        <f t="shared" si="170"/>
        <v>2.0661157024793389E-3</v>
      </c>
      <c r="CJ57" s="216">
        <f t="shared" si="171"/>
        <v>2.6859504132231406E-2</v>
      </c>
      <c r="CK57" s="217">
        <f t="shared" si="172"/>
        <v>3040</v>
      </c>
      <c r="CL57" s="218">
        <f t="shared" si="173"/>
        <v>1540</v>
      </c>
      <c r="CM57" s="219">
        <f t="shared" si="174"/>
        <v>260</v>
      </c>
      <c r="CN57" s="219">
        <f t="shared" si="175"/>
        <v>120</v>
      </c>
      <c r="CO57" s="219">
        <f t="shared" si="176"/>
        <v>10</v>
      </c>
      <c r="CP57" s="219">
        <f t="shared" si="177"/>
        <v>130</v>
      </c>
      <c r="CR57" s="243">
        <v>939.3</v>
      </c>
      <c r="CS57" s="243">
        <v>2578</v>
      </c>
      <c r="CT57" s="247">
        <f t="shared" si="178"/>
        <v>0.36435221101629167</v>
      </c>
      <c r="CV57" s="247">
        <f t="shared" si="141"/>
        <v>3.7756361401629156E-2</v>
      </c>
      <c r="CW57" s="211">
        <f t="shared" si="142"/>
        <v>0.22188086704215737</v>
      </c>
      <c r="CY57" s="300">
        <v>1.4E-2</v>
      </c>
      <c r="CZ57" s="300">
        <v>7.4699577784995124E-3</v>
      </c>
      <c r="DA57" s="300">
        <v>6.3091482649842269E-3</v>
      </c>
      <c r="DB57" s="300">
        <v>8.2392432102532803E-3</v>
      </c>
      <c r="DC57" s="300">
        <v>1.2990847357543548E-2</v>
      </c>
      <c r="DE57" s="332">
        <v>25</v>
      </c>
      <c r="DF57" s="332">
        <v>4</v>
      </c>
      <c r="DG57" s="332">
        <v>28</v>
      </c>
      <c r="DH57" s="332">
        <v>3</v>
      </c>
      <c r="DL57" s="212">
        <v>3000</v>
      </c>
      <c r="DM57" s="212">
        <v>42</v>
      </c>
      <c r="DN57" s="213">
        <v>1.4E-2</v>
      </c>
      <c r="DO57" s="212">
        <v>1088</v>
      </c>
      <c r="DP57" s="212">
        <v>35</v>
      </c>
      <c r="DQ57" s="213">
        <v>1.1666666666666667E-2</v>
      </c>
      <c r="DR57" s="214">
        <v>1912</v>
      </c>
      <c r="DS57" s="214">
        <v>7</v>
      </c>
      <c r="DT57" s="213">
        <v>2.3333333333333335E-3</v>
      </c>
      <c r="DV57" s="215">
        <f t="shared" si="179"/>
        <v>4820</v>
      </c>
      <c r="DW57" s="216">
        <v>0.65957446808510634</v>
      </c>
      <c r="DX57" s="216">
        <v>0.2978723404255319</v>
      </c>
      <c r="DY57" s="216">
        <v>4.2553191489361701E-2</v>
      </c>
      <c r="DZ57" s="216">
        <v>2.1276595744680851E-2</v>
      </c>
      <c r="EA57" s="216">
        <v>0</v>
      </c>
      <c r="EB57" s="216">
        <v>2.1276595744680851E-2</v>
      </c>
      <c r="EC57" s="217">
        <f t="shared" si="180"/>
        <v>3160</v>
      </c>
      <c r="ED57" s="218">
        <v>1400</v>
      </c>
      <c r="EE57" s="219">
        <f t="shared" si="181"/>
        <v>260</v>
      </c>
      <c r="EF57" s="219">
        <f t="shared" si="182"/>
        <v>80</v>
      </c>
      <c r="EG57" s="219">
        <f t="shared" si="183"/>
        <v>0</v>
      </c>
      <c r="EH57" s="219">
        <f t="shared" si="184"/>
        <v>180</v>
      </c>
      <c r="EI57" s="216">
        <v>6.1224489795918366E-2</v>
      </c>
      <c r="EJ57" s="511">
        <v>1.8749999999999999E-2</v>
      </c>
      <c r="EK57" s="3">
        <v>0.26700000000000002</v>
      </c>
      <c r="EL57" s="3">
        <v>0.47700000000000004</v>
      </c>
      <c r="EM57" s="496">
        <f t="shared" si="185"/>
        <v>0.25599999999999995</v>
      </c>
      <c r="EN57" s="528">
        <v>5.9417200000000003E-2</v>
      </c>
      <c r="EO57" s="545">
        <f t="shared" si="186"/>
        <v>4810</v>
      </c>
      <c r="EP57" s="314">
        <f t="shared" si="187"/>
        <v>1370</v>
      </c>
      <c r="EQ57" s="542">
        <v>1350</v>
      </c>
      <c r="ER57" s="543">
        <v>10</v>
      </c>
      <c r="ES57" s="544">
        <v>10</v>
      </c>
      <c r="ET57" s="242">
        <v>0</v>
      </c>
      <c r="EU57" s="242">
        <v>0</v>
      </c>
      <c r="EV57" s="314">
        <f t="shared" si="188"/>
        <v>10</v>
      </c>
      <c r="EW57" s="314">
        <f t="shared" si="189"/>
        <v>2200</v>
      </c>
      <c r="EX57" s="542">
        <v>1560</v>
      </c>
      <c r="EY57" s="543">
        <v>520</v>
      </c>
      <c r="EZ57" s="544">
        <v>120</v>
      </c>
      <c r="FA57" s="242">
        <v>40</v>
      </c>
      <c r="FB57" s="242">
        <v>0</v>
      </c>
      <c r="FC57" s="314">
        <f t="shared" si="190"/>
        <v>80</v>
      </c>
      <c r="FD57" s="314">
        <f t="shared" si="191"/>
        <v>1240</v>
      </c>
      <c r="FE57" s="542">
        <v>250</v>
      </c>
      <c r="FF57" s="543">
        <v>860</v>
      </c>
      <c r="FG57" s="544">
        <v>130</v>
      </c>
      <c r="FH57" s="242">
        <v>40</v>
      </c>
      <c r="FI57" s="242">
        <f>VLOOKUP($A57,'[3]Tabel 3'!$E$3350:$K$3691,7,FALSE)</f>
        <v>0</v>
      </c>
      <c r="FJ57" s="314">
        <f t="shared" si="192"/>
        <v>90</v>
      </c>
      <c r="FK57" s="545">
        <f t="shared" si="193"/>
        <v>4840</v>
      </c>
      <c r="FL57" s="314">
        <f t="shared" si="194"/>
        <v>1320</v>
      </c>
      <c r="FM57" s="542">
        <v>1290</v>
      </c>
      <c r="FN57" s="543">
        <v>20</v>
      </c>
      <c r="FO57" s="544">
        <v>10</v>
      </c>
      <c r="FP57" s="242">
        <v>0</v>
      </c>
      <c r="FQ57" s="242">
        <v>0</v>
      </c>
      <c r="FR57" s="314">
        <f t="shared" si="195"/>
        <v>10</v>
      </c>
      <c r="FS57" s="314">
        <f t="shared" si="196"/>
        <v>2220</v>
      </c>
      <c r="FT57" s="542">
        <v>1480</v>
      </c>
      <c r="FU57" s="543">
        <v>610</v>
      </c>
      <c r="FV57" s="544">
        <v>130</v>
      </c>
      <c r="FW57" s="242">
        <v>60</v>
      </c>
      <c r="FX57" s="242">
        <v>10</v>
      </c>
      <c r="FY57" s="314">
        <f t="shared" si="197"/>
        <v>60</v>
      </c>
      <c r="FZ57" s="314">
        <f t="shared" si="198"/>
        <v>1300</v>
      </c>
      <c r="GA57" s="542">
        <v>270</v>
      </c>
      <c r="GB57" s="543">
        <v>910</v>
      </c>
      <c r="GC57" s="544">
        <v>120</v>
      </c>
      <c r="GD57" s="242">
        <v>60</v>
      </c>
      <c r="GE57" s="242">
        <v>0</v>
      </c>
      <c r="GF57" s="314">
        <f t="shared" si="199"/>
        <v>60</v>
      </c>
    </row>
    <row r="58" spans="1:188" hidden="1" x14ac:dyDescent="0.25">
      <c r="A58" s="622" t="s">
        <v>201</v>
      </c>
      <c r="B58" s="622" t="s">
        <v>80</v>
      </c>
      <c r="C58" s="622" t="s">
        <v>81</v>
      </c>
      <c r="D58" s="1">
        <v>0.6</v>
      </c>
      <c r="E58" s="206">
        <v>9100</v>
      </c>
      <c r="F58" s="207">
        <v>6.7000000000000004E-2</v>
      </c>
      <c r="G58" s="208">
        <f>IF(AND(F58&gt;=$F$3-'Selectie Benchmark Gemeenten'!$D$7*'gemeenten info'!$F$7,F58&lt;=$F$3+'Selectie Benchmark Gemeenten'!$D$7*'gemeenten info'!$F$7),1,0)</f>
        <v>0</v>
      </c>
      <c r="H58" s="206">
        <v>20890</v>
      </c>
      <c r="I58" s="206">
        <v>250</v>
      </c>
      <c r="J58" s="209">
        <f t="shared" si="147"/>
        <v>3.4080717488789235E-2</v>
      </c>
      <c r="K58" s="208">
        <f>IF(AND(J58&gt;=$J$3-'Selectie Benchmark Gemeenten'!$D$8*'gemeenten info'!$J$7,J58&lt;=$J$3+'Selectie Benchmark Gemeenten'!$D$8*'gemeenten info'!$J$7),1,0)</f>
        <v>0</v>
      </c>
      <c r="L58" s="23">
        <v>0</v>
      </c>
      <c r="M58" s="210">
        <v>4.6499744506898311E-2</v>
      </c>
      <c r="N58" s="208">
        <f>IF(AND(M58&gt;=$M$3-'Selectie Benchmark Gemeenten'!$D$9*'gemeenten info'!$M$7,M58&lt;=$M$3+'Selectie Benchmark Gemeenten'!$D$9*'gemeenten info'!$M$7),1,0)</f>
        <v>0</v>
      </c>
      <c r="O58" s="29">
        <f t="shared" si="148"/>
        <v>0</v>
      </c>
      <c r="P58" s="29">
        <f t="shared" si="149"/>
        <v>0</v>
      </c>
      <c r="Q58" s="29">
        <f t="shared" si="150"/>
        <v>0</v>
      </c>
      <c r="S58" s="78">
        <v>7.508</v>
      </c>
      <c r="T58" s="78">
        <v>-20.994</v>
      </c>
      <c r="U58" s="211">
        <v>0.54700000000000004</v>
      </c>
      <c r="V58" s="211">
        <v>9.9000000000000005E-2</v>
      </c>
      <c r="X58" s="212">
        <v>1436</v>
      </c>
      <c r="Y58" s="212">
        <v>24</v>
      </c>
      <c r="Z58" s="341">
        <f t="shared" si="151"/>
        <v>1.6713091922005572E-2</v>
      </c>
      <c r="AA58" s="212">
        <v>494</v>
      </c>
      <c r="AB58" s="212">
        <v>23</v>
      </c>
      <c r="AC58" s="212">
        <v>11</v>
      </c>
      <c r="AD58" s="212">
        <v>77</v>
      </c>
      <c r="AE58" s="212">
        <v>0</v>
      </c>
      <c r="AF58" s="372">
        <f t="shared" si="152"/>
        <v>0</v>
      </c>
      <c r="AG58" s="212">
        <v>6</v>
      </c>
      <c r="AH58" s="372">
        <f t="shared" si="153"/>
        <v>7.792207792207792E-2</v>
      </c>
      <c r="AI58" s="212">
        <f t="shared" si="154"/>
        <v>406</v>
      </c>
      <c r="AJ58" s="212">
        <f t="shared" si="155"/>
        <v>17</v>
      </c>
      <c r="AK58" s="372">
        <f t="shared" si="156"/>
        <v>4.1871921182266007E-2</v>
      </c>
      <c r="AL58" s="341">
        <f t="shared" si="157"/>
        <v>0</v>
      </c>
      <c r="AM58" s="341">
        <f t="shared" si="158"/>
        <v>4.178272980501393E-3</v>
      </c>
      <c r="AN58" s="341">
        <f t="shared" si="159"/>
        <v>1.1838440111420613E-2</v>
      </c>
      <c r="AO58" s="341">
        <f t="shared" si="160"/>
        <v>1.6016713091922007E-2</v>
      </c>
      <c r="AP58" s="214">
        <v>942</v>
      </c>
      <c r="AQ58" s="214">
        <v>1</v>
      </c>
      <c r="AR58" s="341">
        <f t="shared" si="161"/>
        <v>6.9637883008356546E-4</v>
      </c>
      <c r="AT58" s="1">
        <v>31</v>
      </c>
      <c r="AU58" s="1">
        <v>9</v>
      </c>
      <c r="AV58" s="1">
        <v>10</v>
      </c>
      <c r="AW58" s="1">
        <v>12</v>
      </c>
      <c r="AX58" s="1">
        <v>23</v>
      </c>
      <c r="AY58" s="1">
        <v>0</v>
      </c>
      <c r="AZ58" s="1">
        <v>8</v>
      </c>
      <c r="BA58" s="1">
        <v>15</v>
      </c>
      <c r="BB58" s="1">
        <v>21</v>
      </c>
      <c r="BC58" s="1">
        <v>15</v>
      </c>
      <c r="BD58" s="1">
        <v>0</v>
      </c>
      <c r="BE58" s="1">
        <v>6</v>
      </c>
      <c r="BF58" s="1">
        <v>23</v>
      </c>
      <c r="BG58" s="1">
        <v>8</v>
      </c>
      <c r="BH58" s="1">
        <v>6</v>
      </c>
      <c r="BI58" s="1">
        <v>9</v>
      </c>
      <c r="BJ58" s="1">
        <v>20</v>
      </c>
      <c r="BK58" s="1">
        <v>5</v>
      </c>
      <c r="BL58" s="1">
        <v>7</v>
      </c>
      <c r="BM58" s="1">
        <v>8</v>
      </c>
      <c r="BN58" s="125">
        <v>0.29032258064516131</v>
      </c>
      <c r="BO58" s="124">
        <v>0.32258064516129031</v>
      </c>
      <c r="BP58" s="126">
        <v>0.38709677419354838</v>
      </c>
      <c r="BQ58" s="125">
        <v>0</v>
      </c>
      <c r="BR58" s="124">
        <v>0.34782608695652173</v>
      </c>
      <c r="BS58" s="126">
        <v>0.65217391304347827</v>
      </c>
      <c r="BT58" s="125">
        <v>0.7142857142857143</v>
      </c>
      <c r="BU58" s="124">
        <v>0</v>
      </c>
      <c r="BV58" s="126">
        <v>0.2857142857142857</v>
      </c>
      <c r="BW58" s="125">
        <v>0.34782608695652173</v>
      </c>
      <c r="BX58" s="124">
        <v>0.2608695652173913</v>
      </c>
      <c r="BY58" s="126">
        <v>0.39130434782608697</v>
      </c>
      <c r="BZ58" s="125">
        <f t="shared" si="162"/>
        <v>0.25</v>
      </c>
      <c r="CA58" s="124">
        <f t="shared" si="163"/>
        <v>0.35</v>
      </c>
      <c r="CB58" s="126">
        <f t="shared" si="164"/>
        <v>0.4</v>
      </c>
      <c r="CD58" s="215">
        <f t="shared" si="165"/>
        <v>2540</v>
      </c>
      <c r="CE58" s="216">
        <f t="shared" si="166"/>
        <v>0.58661417322834641</v>
      </c>
      <c r="CF58" s="216">
        <f t="shared" si="167"/>
        <v>0.35039370078740156</v>
      </c>
      <c r="CG58" s="216">
        <f t="shared" si="168"/>
        <v>6.2992125984251968E-2</v>
      </c>
      <c r="CH58" s="216">
        <f t="shared" si="169"/>
        <v>2.3622047244094488E-2</v>
      </c>
      <c r="CI58" s="216">
        <f t="shared" si="170"/>
        <v>3.937007874015748E-3</v>
      </c>
      <c r="CJ58" s="216">
        <f t="shared" si="171"/>
        <v>3.5433070866141732E-2</v>
      </c>
      <c r="CK58" s="217">
        <f t="shared" si="172"/>
        <v>1490</v>
      </c>
      <c r="CL58" s="218">
        <f t="shared" si="173"/>
        <v>890</v>
      </c>
      <c r="CM58" s="219">
        <f t="shared" si="174"/>
        <v>160</v>
      </c>
      <c r="CN58" s="219">
        <f t="shared" si="175"/>
        <v>60</v>
      </c>
      <c r="CO58" s="219">
        <f t="shared" si="176"/>
        <v>10</v>
      </c>
      <c r="CP58" s="219">
        <f t="shared" si="177"/>
        <v>90</v>
      </c>
      <c r="CR58" s="243">
        <v>1165.25</v>
      </c>
      <c r="CS58" s="243">
        <v>1594</v>
      </c>
      <c r="CT58" s="247">
        <f t="shared" si="178"/>
        <v>0.73102258469259729</v>
      </c>
      <c r="CV58" s="247">
        <f t="shared" si="141"/>
        <v>2.2862620488029933E-2</v>
      </c>
      <c r="CW58" s="211">
        <f t="shared" si="142"/>
        <v>0.24944913316426226</v>
      </c>
      <c r="CY58" s="300">
        <v>1.3531799729364006E-2</v>
      </c>
      <c r="CZ58" s="300">
        <v>1.5181518151815182E-2</v>
      </c>
      <c r="DA58" s="300">
        <v>1.3059701492537313E-2</v>
      </c>
      <c r="DB58" s="300">
        <v>1.3805522208883553E-2</v>
      </c>
      <c r="DC58" s="300">
        <v>1.7754868270332187E-2</v>
      </c>
      <c r="DE58" s="332" t="s">
        <v>640</v>
      </c>
      <c r="DF58" s="332" t="s">
        <v>640</v>
      </c>
      <c r="DG58" s="332" t="s">
        <v>640</v>
      </c>
      <c r="DH58" s="332" t="s">
        <v>640</v>
      </c>
      <c r="DL58" s="212">
        <v>1478</v>
      </c>
      <c r="DM58" s="212">
        <v>20</v>
      </c>
      <c r="DN58" s="213">
        <v>1.3531799729364006E-2</v>
      </c>
      <c r="DO58" s="212">
        <v>502</v>
      </c>
      <c r="DP58" s="212">
        <v>16</v>
      </c>
      <c r="DQ58" s="213">
        <v>1.0825439783491205E-2</v>
      </c>
      <c r="DR58" s="214">
        <v>976</v>
      </c>
      <c r="DS58" s="214">
        <v>4</v>
      </c>
      <c r="DT58" s="213">
        <v>2.7063599458728013E-3</v>
      </c>
      <c r="DV58" s="215">
        <f t="shared" si="179"/>
        <v>2650</v>
      </c>
      <c r="DW58" s="216">
        <v>0.59259259259259256</v>
      </c>
      <c r="DX58" s="216">
        <v>0.33333333333333331</v>
      </c>
      <c r="DY58" s="216">
        <v>7.407407407407407E-2</v>
      </c>
      <c r="DZ58" s="216">
        <v>3.7037037037037035E-2</v>
      </c>
      <c r="EA58" s="216">
        <v>0</v>
      </c>
      <c r="EB58" s="216">
        <v>3.7037037037037035E-2</v>
      </c>
      <c r="EC58" s="217">
        <f t="shared" si="180"/>
        <v>1590</v>
      </c>
      <c r="ED58" s="218">
        <v>900</v>
      </c>
      <c r="EE58" s="219">
        <f t="shared" si="181"/>
        <v>160</v>
      </c>
      <c r="EF58" s="219">
        <f t="shared" si="182"/>
        <v>40</v>
      </c>
      <c r="EG58" s="219">
        <f t="shared" si="183"/>
        <v>0</v>
      </c>
      <c r="EH58" s="219">
        <f t="shared" si="184"/>
        <v>120</v>
      </c>
      <c r="EI58" s="216">
        <v>3.8461538461538464E-2</v>
      </c>
      <c r="EJ58" s="511">
        <v>1.9625E-2</v>
      </c>
      <c r="EK58" s="3">
        <v>0.28399999999999997</v>
      </c>
      <c r="EL58" s="3">
        <v>0.45299999999999996</v>
      </c>
      <c r="EM58" s="496">
        <f t="shared" si="185"/>
        <v>0.26300000000000001</v>
      </c>
      <c r="EN58" s="528">
        <v>6.2370200000000001E-2</v>
      </c>
      <c r="EO58" s="545">
        <f t="shared" si="186"/>
        <v>2610</v>
      </c>
      <c r="EP58" s="314">
        <f t="shared" si="187"/>
        <v>680</v>
      </c>
      <c r="EQ58" s="542">
        <v>660</v>
      </c>
      <c r="ER58" s="543">
        <v>10</v>
      </c>
      <c r="ES58" s="544">
        <v>10</v>
      </c>
      <c r="ET58" s="242">
        <v>0</v>
      </c>
      <c r="EU58" s="242">
        <v>0</v>
      </c>
      <c r="EV58" s="314">
        <f t="shared" si="188"/>
        <v>10</v>
      </c>
      <c r="EW58" s="314">
        <f t="shared" si="189"/>
        <v>1150</v>
      </c>
      <c r="EX58" s="542">
        <v>760</v>
      </c>
      <c r="EY58" s="543">
        <v>310</v>
      </c>
      <c r="EZ58" s="544">
        <v>80</v>
      </c>
      <c r="FA58" s="242">
        <v>20</v>
      </c>
      <c r="FB58" s="242">
        <v>0</v>
      </c>
      <c r="FC58" s="314">
        <f t="shared" si="190"/>
        <v>60</v>
      </c>
      <c r="FD58" s="314">
        <f t="shared" si="191"/>
        <v>780</v>
      </c>
      <c r="FE58" s="542">
        <v>170</v>
      </c>
      <c r="FF58" s="543">
        <v>540</v>
      </c>
      <c r="FG58" s="544">
        <v>70</v>
      </c>
      <c r="FH58" s="242">
        <v>20</v>
      </c>
      <c r="FI58" s="242">
        <f>VLOOKUP($A58,'[3]Tabel 3'!$E$3350:$K$3691,7,FALSE)</f>
        <v>0</v>
      </c>
      <c r="FJ58" s="314">
        <f t="shared" si="192"/>
        <v>50</v>
      </c>
      <c r="FK58" s="545">
        <f t="shared" si="193"/>
        <v>2540</v>
      </c>
      <c r="FL58" s="314">
        <f t="shared" si="194"/>
        <v>660</v>
      </c>
      <c r="FM58" s="542">
        <v>640</v>
      </c>
      <c r="FN58" s="543">
        <v>10</v>
      </c>
      <c r="FO58" s="544">
        <v>10</v>
      </c>
      <c r="FP58" s="242">
        <v>0</v>
      </c>
      <c r="FQ58" s="242">
        <v>0</v>
      </c>
      <c r="FR58" s="314">
        <f t="shared" si="195"/>
        <v>10</v>
      </c>
      <c r="FS58" s="314">
        <f t="shared" si="196"/>
        <v>1110</v>
      </c>
      <c r="FT58" s="542">
        <v>690</v>
      </c>
      <c r="FU58" s="543">
        <v>340</v>
      </c>
      <c r="FV58" s="544">
        <v>80</v>
      </c>
      <c r="FW58" s="242">
        <v>30</v>
      </c>
      <c r="FX58" s="242">
        <v>10</v>
      </c>
      <c r="FY58" s="314">
        <f t="shared" si="197"/>
        <v>40</v>
      </c>
      <c r="FZ58" s="314">
        <f t="shared" si="198"/>
        <v>770</v>
      </c>
      <c r="GA58" s="542">
        <v>160</v>
      </c>
      <c r="GB58" s="543">
        <v>540</v>
      </c>
      <c r="GC58" s="544">
        <v>70</v>
      </c>
      <c r="GD58" s="242">
        <v>30</v>
      </c>
      <c r="GE58" s="242">
        <v>0</v>
      </c>
      <c r="GF58" s="314">
        <f t="shared" si="199"/>
        <v>40</v>
      </c>
    </row>
    <row r="59" spans="1:188" hidden="1" x14ac:dyDescent="0.25">
      <c r="A59" s="622" t="s">
        <v>202</v>
      </c>
      <c r="B59" s="622" t="s">
        <v>128</v>
      </c>
      <c r="C59" s="622" t="s">
        <v>129</v>
      </c>
      <c r="D59" s="1">
        <v>1.4</v>
      </c>
      <c r="E59" s="206">
        <v>13300</v>
      </c>
      <c r="F59" s="207">
        <v>0.109</v>
      </c>
      <c r="G59" s="208">
        <f>IF(AND(F59&gt;=$F$3-'Selectie Benchmark Gemeenten'!$D$7*'gemeenten info'!$F$7,F59&lt;=$F$3+'Selectie Benchmark Gemeenten'!$D$7*'gemeenten info'!$F$7),1,0)</f>
        <v>0</v>
      </c>
      <c r="H59" s="206">
        <v>27674</v>
      </c>
      <c r="I59" s="206">
        <v>1605</v>
      </c>
      <c r="J59" s="209">
        <f t="shared" si="147"/>
        <v>0.2366218236173393</v>
      </c>
      <c r="K59" s="208">
        <f>IF(AND(J59&gt;=$J$3-'Selectie Benchmark Gemeenten'!$D$8*'gemeenten info'!$J$7,J59&lt;=$J$3+'Selectie Benchmark Gemeenten'!$D$8*'gemeenten info'!$J$7),1,0)</f>
        <v>1</v>
      </c>
      <c r="L59" s="23">
        <v>0</v>
      </c>
      <c r="M59" s="210">
        <v>4.8363636363636366E-2</v>
      </c>
      <c r="N59" s="208">
        <f>IF(AND(M59&gt;=$M$3-'Selectie Benchmark Gemeenten'!$D$9*'gemeenten info'!$M$7,M59&lt;=$M$3+'Selectie Benchmark Gemeenten'!$D$9*'gemeenten info'!$M$7),1,0)</f>
        <v>0</v>
      </c>
      <c r="O59" s="29">
        <f t="shared" si="148"/>
        <v>0</v>
      </c>
      <c r="P59" s="29">
        <f t="shared" si="149"/>
        <v>0</v>
      </c>
      <c r="Q59" s="29">
        <f t="shared" si="150"/>
        <v>0</v>
      </c>
      <c r="S59" s="78">
        <v>7.7069999999999999</v>
      </c>
      <c r="T59" s="78">
        <v>-21.635000000000002</v>
      </c>
      <c r="U59" s="211">
        <v>0.55800000000000005</v>
      </c>
      <c r="V59" s="211">
        <v>9.6000000000000002E-2</v>
      </c>
      <c r="X59" s="212">
        <v>1666</v>
      </c>
      <c r="Y59" s="212">
        <v>53</v>
      </c>
      <c r="Z59" s="341">
        <f t="shared" si="151"/>
        <v>3.1812725090036013E-2</v>
      </c>
      <c r="AA59" s="212">
        <v>579</v>
      </c>
      <c r="AB59" s="212">
        <v>43</v>
      </c>
      <c r="AC59" s="212">
        <v>25</v>
      </c>
      <c r="AD59" s="212">
        <v>118</v>
      </c>
      <c r="AE59" s="212">
        <v>8</v>
      </c>
      <c r="AF59" s="372">
        <f t="shared" si="152"/>
        <v>0.32</v>
      </c>
      <c r="AG59" s="212">
        <v>15</v>
      </c>
      <c r="AH59" s="372">
        <f t="shared" si="153"/>
        <v>0.1271186440677966</v>
      </c>
      <c r="AI59" s="212">
        <f t="shared" si="154"/>
        <v>436</v>
      </c>
      <c r="AJ59" s="212">
        <f t="shared" si="155"/>
        <v>20</v>
      </c>
      <c r="AK59" s="372">
        <f t="shared" si="156"/>
        <v>4.5871559633027525E-2</v>
      </c>
      <c r="AL59" s="341">
        <f t="shared" si="157"/>
        <v>4.8019207683073226E-3</v>
      </c>
      <c r="AM59" s="341">
        <f t="shared" si="158"/>
        <v>9.00360144057623E-3</v>
      </c>
      <c r="AN59" s="341">
        <f t="shared" si="159"/>
        <v>1.2004801920768308E-2</v>
      </c>
      <c r="AO59" s="341">
        <f t="shared" si="160"/>
        <v>2.5810324129651861E-2</v>
      </c>
      <c r="AP59" s="214">
        <v>1087</v>
      </c>
      <c r="AQ59" s="214">
        <v>10</v>
      </c>
      <c r="AR59" s="341">
        <f t="shared" si="161"/>
        <v>6.0024009603841539E-3</v>
      </c>
      <c r="AT59" s="1">
        <v>51</v>
      </c>
      <c r="AU59" s="1">
        <v>16</v>
      </c>
      <c r="AV59" s="1">
        <v>11</v>
      </c>
      <c r="AW59" s="1">
        <v>24</v>
      </c>
      <c r="AX59" s="1">
        <v>49</v>
      </c>
      <c r="AY59" s="1">
        <v>18</v>
      </c>
      <c r="AZ59" s="1">
        <v>8</v>
      </c>
      <c r="BA59" s="1">
        <v>23</v>
      </c>
      <c r="BB59" s="1">
        <v>40</v>
      </c>
      <c r="BC59" s="1">
        <v>13</v>
      </c>
      <c r="BD59" s="1">
        <v>8</v>
      </c>
      <c r="BE59" s="1">
        <v>19</v>
      </c>
      <c r="BF59" s="1">
        <v>45</v>
      </c>
      <c r="BG59" s="1">
        <v>19</v>
      </c>
      <c r="BH59" s="1">
        <v>8</v>
      </c>
      <c r="BI59" s="1">
        <v>18</v>
      </c>
      <c r="BJ59" s="1">
        <v>50</v>
      </c>
      <c r="BK59" s="1">
        <v>21</v>
      </c>
      <c r="BL59" s="1">
        <v>6</v>
      </c>
      <c r="BM59" s="1">
        <v>23</v>
      </c>
      <c r="BN59" s="125">
        <v>0.31372549019607843</v>
      </c>
      <c r="BO59" s="124">
        <v>0.21568627450980393</v>
      </c>
      <c r="BP59" s="126">
        <v>0.47058823529411764</v>
      </c>
      <c r="BQ59" s="125">
        <v>0.36734693877551022</v>
      </c>
      <c r="BR59" s="124">
        <v>0.16326530612244897</v>
      </c>
      <c r="BS59" s="126">
        <v>0.46938775510204084</v>
      </c>
      <c r="BT59" s="125">
        <v>0.32500000000000001</v>
      </c>
      <c r="BU59" s="124">
        <v>0.2</v>
      </c>
      <c r="BV59" s="126">
        <v>0.47499999999999998</v>
      </c>
      <c r="BW59" s="125">
        <v>0.42222222222222222</v>
      </c>
      <c r="BX59" s="124">
        <v>0.17777777777777778</v>
      </c>
      <c r="BY59" s="126">
        <v>0.4</v>
      </c>
      <c r="BZ59" s="125">
        <f t="shared" si="162"/>
        <v>0.42</v>
      </c>
      <c r="CA59" s="124">
        <f t="shared" si="163"/>
        <v>0.12</v>
      </c>
      <c r="CB59" s="126">
        <f t="shared" si="164"/>
        <v>0.46</v>
      </c>
      <c r="CD59" s="215">
        <f t="shared" si="165"/>
        <v>3200</v>
      </c>
      <c r="CE59" s="216">
        <f t="shared" si="166"/>
        <v>0.55000000000000004</v>
      </c>
      <c r="CF59" s="216">
        <f t="shared" si="167"/>
        <v>0.359375</v>
      </c>
      <c r="CG59" s="216">
        <f t="shared" si="168"/>
        <v>9.0624999999999997E-2</v>
      </c>
      <c r="CH59" s="216">
        <f t="shared" si="169"/>
        <v>4.3749999999999997E-2</v>
      </c>
      <c r="CI59" s="216">
        <f t="shared" si="170"/>
        <v>6.2500000000000003E-3</v>
      </c>
      <c r="CJ59" s="216">
        <f t="shared" si="171"/>
        <v>4.0625000000000001E-2</v>
      </c>
      <c r="CK59" s="217">
        <f t="shared" si="172"/>
        <v>1760</v>
      </c>
      <c r="CL59" s="218">
        <f t="shared" si="173"/>
        <v>1150</v>
      </c>
      <c r="CM59" s="219">
        <f t="shared" si="174"/>
        <v>290</v>
      </c>
      <c r="CN59" s="219">
        <f t="shared" si="175"/>
        <v>140</v>
      </c>
      <c r="CO59" s="219">
        <f t="shared" si="176"/>
        <v>20</v>
      </c>
      <c r="CP59" s="219">
        <f t="shared" si="177"/>
        <v>130</v>
      </c>
      <c r="CR59" s="243">
        <v>2202.88</v>
      </c>
      <c r="CS59" s="243">
        <v>2242</v>
      </c>
      <c r="CT59" s="247">
        <f t="shared" si="178"/>
        <v>0.98255129348795722</v>
      </c>
      <c r="CV59" s="247">
        <f t="shared" si="141"/>
        <v>3.2377673614477749E-2</v>
      </c>
      <c r="CW59" s="211">
        <f t="shared" si="142"/>
        <v>0.29185986321133955</v>
      </c>
      <c r="CY59" s="300">
        <v>2.9394473838918283E-2</v>
      </c>
      <c r="CZ59" s="300">
        <v>2.6071842410196989E-2</v>
      </c>
      <c r="DA59" s="300">
        <v>2.2197558268590455E-2</v>
      </c>
      <c r="DB59" s="300">
        <v>2.6630434782608695E-2</v>
      </c>
      <c r="DC59" s="300">
        <v>2.6631853785900782E-2</v>
      </c>
      <c r="DE59" s="332" t="s">
        <v>640</v>
      </c>
      <c r="DF59" s="332" t="s">
        <v>640</v>
      </c>
      <c r="DG59" s="332">
        <v>5</v>
      </c>
      <c r="DH59" s="332">
        <v>1</v>
      </c>
      <c r="DL59" s="212">
        <v>1701</v>
      </c>
      <c r="DM59" s="212">
        <v>50</v>
      </c>
      <c r="DN59" s="213">
        <v>2.9394473838918283E-2</v>
      </c>
      <c r="DO59" s="212">
        <v>614</v>
      </c>
      <c r="DP59" s="212">
        <v>47</v>
      </c>
      <c r="DQ59" s="213">
        <v>2.7630805408583186E-2</v>
      </c>
      <c r="DR59" s="214">
        <v>1087</v>
      </c>
      <c r="DS59" s="214">
        <v>3</v>
      </c>
      <c r="DT59" s="213">
        <v>1.7636684303350969E-3</v>
      </c>
      <c r="DV59" s="215">
        <f t="shared" si="179"/>
        <v>3210</v>
      </c>
      <c r="DW59" s="216">
        <v>0.5625</v>
      </c>
      <c r="DX59" s="216">
        <v>0.34375</v>
      </c>
      <c r="DY59" s="216">
        <v>9.375E-2</v>
      </c>
      <c r="DZ59" s="216">
        <v>6.25E-2</v>
      </c>
      <c r="EA59" s="216">
        <v>0</v>
      </c>
      <c r="EB59" s="216">
        <v>3.125E-2</v>
      </c>
      <c r="EC59" s="217">
        <f t="shared" si="180"/>
        <v>1790</v>
      </c>
      <c r="ED59" s="218">
        <v>1100</v>
      </c>
      <c r="EE59" s="219">
        <f t="shared" si="181"/>
        <v>320</v>
      </c>
      <c r="EF59" s="219">
        <f t="shared" si="182"/>
        <v>50</v>
      </c>
      <c r="EG59" s="219">
        <f t="shared" si="183"/>
        <v>10</v>
      </c>
      <c r="EH59" s="219">
        <f t="shared" si="184"/>
        <v>260</v>
      </c>
      <c r="EI59" s="216">
        <v>9.375E-2</v>
      </c>
      <c r="EJ59" s="511">
        <v>2.6974999999999999E-2</v>
      </c>
      <c r="EK59" s="3">
        <v>0.33500000000000002</v>
      </c>
      <c r="EL59" s="3">
        <v>0.45799999999999996</v>
      </c>
      <c r="EM59" s="496">
        <f t="shared" si="185"/>
        <v>0.20700000000000007</v>
      </c>
      <c r="EN59" s="528">
        <v>8.71754E-2</v>
      </c>
      <c r="EO59" s="545">
        <f t="shared" si="186"/>
        <v>3220</v>
      </c>
      <c r="EP59" s="314">
        <f t="shared" si="187"/>
        <v>790</v>
      </c>
      <c r="EQ59" s="542">
        <v>770</v>
      </c>
      <c r="ER59" s="543">
        <v>10</v>
      </c>
      <c r="ES59" s="544">
        <v>10</v>
      </c>
      <c r="ET59" s="242">
        <v>0</v>
      </c>
      <c r="EU59" s="242">
        <v>0</v>
      </c>
      <c r="EV59" s="314">
        <f t="shared" si="188"/>
        <v>10</v>
      </c>
      <c r="EW59" s="314">
        <f t="shared" si="189"/>
        <v>1360</v>
      </c>
      <c r="EX59" s="542">
        <v>820</v>
      </c>
      <c r="EY59" s="543">
        <v>390</v>
      </c>
      <c r="EZ59" s="544">
        <v>150</v>
      </c>
      <c r="FA59" s="242">
        <v>20</v>
      </c>
      <c r="FB59" s="242">
        <v>0</v>
      </c>
      <c r="FC59" s="314">
        <f t="shared" si="190"/>
        <v>130</v>
      </c>
      <c r="FD59" s="314">
        <f t="shared" si="191"/>
        <v>1070</v>
      </c>
      <c r="FE59" s="542">
        <v>200</v>
      </c>
      <c r="FF59" s="543">
        <v>710</v>
      </c>
      <c r="FG59" s="544">
        <v>160</v>
      </c>
      <c r="FH59" s="242">
        <v>30</v>
      </c>
      <c r="FI59" s="242">
        <f>VLOOKUP($A59,'[3]Tabel 3'!$E$3350:$K$3691,7,FALSE)</f>
        <v>10</v>
      </c>
      <c r="FJ59" s="314">
        <f t="shared" si="192"/>
        <v>120</v>
      </c>
      <c r="FK59" s="545">
        <f t="shared" si="193"/>
        <v>3200</v>
      </c>
      <c r="FL59" s="314">
        <f t="shared" si="194"/>
        <v>770</v>
      </c>
      <c r="FM59" s="542">
        <v>760</v>
      </c>
      <c r="FN59" s="543">
        <v>10</v>
      </c>
      <c r="FO59" s="544">
        <v>0</v>
      </c>
      <c r="FP59" s="242">
        <v>0</v>
      </c>
      <c r="FQ59" s="242">
        <v>0</v>
      </c>
      <c r="FR59" s="314">
        <f t="shared" si="195"/>
        <v>0</v>
      </c>
      <c r="FS59" s="314">
        <f t="shared" si="196"/>
        <v>1350</v>
      </c>
      <c r="FT59" s="542">
        <v>800</v>
      </c>
      <c r="FU59" s="543">
        <v>410</v>
      </c>
      <c r="FV59" s="544">
        <v>140</v>
      </c>
      <c r="FW59" s="242">
        <v>50</v>
      </c>
      <c r="FX59" s="242">
        <v>10</v>
      </c>
      <c r="FY59" s="314">
        <f t="shared" si="197"/>
        <v>80</v>
      </c>
      <c r="FZ59" s="314">
        <f t="shared" si="198"/>
        <v>1080</v>
      </c>
      <c r="GA59" s="542">
        <v>200</v>
      </c>
      <c r="GB59" s="543">
        <v>730</v>
      </c>
      <c r="GC59" s="544">
        <v>150</v>
      </c>
      <c r="GD59" s="242">
        <v>90</v>
      </c>
      <c r="GE59" s="242">
        <v>10</v>
      </c>
      <c r="GF59" s="314">
        <f t="shared" si="199"/>
        <v>50</v>
      </c>
    </row>
    <row r="60" spans="1:188" hidden="1" x14ac:dyDescent="0.25">
      <c r="A60" s="622" t="s">
        <v>203</v>
      </c>
      <c r="B60" s="622" t="s">
        <v>92</v>
      </c>
      <c r="C60" s="622" t="s">
        <v>93</v>
      </c>
      <c r="D60" s="1">
        <v>0.3</v>
      </c>
      <c r="E60" s="206">
        <v>6400</v>
      </c>
      <c r="F60" s="207">
        <v>4.2999999999999997E-2</v>
      </c>
      <c r="G60" s="208">
        <f>IF(AND(F60&gt;=$F$3-'Selectie Benchmark Gemeenten'!$D$7*'gemeenten info'!$F$7,F60&lt;=$F$3+'Selectie Benchmark Gemeenten'!$D$7*'gemeenten info'!$F$7),1,0)</f>
        <v>0</v>
      </c>
      <c r="H60" s="206">
        <v>15590</v>
      </c>
      <c r="I60" s="206">
        <v>422</v>
      </c>
      <c r="J60" s="209">
        <f t="shared" si="147"/>
        <v>5.9790732436472344E-2</v>
      </c>
      <c r="K60" s="208">
        <f>IF(AND(J60&gt;=$J$3-'Selectie Benchmark Gemeenten'!$D$8*'gemeenten info'!$J$7,J60&lt;=$J$3+'Selectie Benchmark Gemeenten'!$D$8*'gemeenten info'!$J$7),1,0)</f>
        <v>0</v>
      </c>
      <c r="L60" s="23">
        <v>0</v>
      </c>
      <c r="M60" s="210">
        <v>1.5477629987908102E-2</v>
      </c>
      <c r="N60" s="208">
        <f>IF(AND(M60&gt;=$M$3-'Selectie Benchmark Gemeenten'!$D$9*'gemeenten info'!$M$7,M60&lt;=$M$3+'Selectie Benchmark Gemeenten'!$D$9*'gemeenten info'!$M$7),1,0)</f>
        <v>0</v>
      </c>
      <c r="O60" s="29">
        <f t="shared" si="148"/>
        <v>0</v>
      </c>
      <c r="P60" s="29">
        <f t="shared" si="149"/>
        <v>0</v>
      </c>
      <c r="Q60" s="29">
        <f t="shared" si="150"/>
        <v>0</v>
      </c>
      <c r="S60" s="78">
        <v>8.8010000000000002</v>
      </c>
      <c r="T60" s="78">
        <v>40.86</v>
      </c>
      <c r="U60" s="211">
        <v>0.316</v>
      </c>
      <c r="V60" s="211">
        <v>5.2999999999999999E-2</v>
      </c>
      <c r="X60" s="212">
        <v>1263</v>
      </c>
      <c r="Y60" s="212">
        <v>15</v>
      </c>
      <c r="Z60" s="341">
        <f t="shared" si="151"/>
        <v>1.1876484560570071E-2</v>
      </c>
      <c r="AA60" s="212">
        <v>244</v>
      </c>
      <c r="AB60" s="212">
        <v>10</v>
      </c>
      <c r="AC60" s="212">
        <v>0</v>
      </c>
      <c r="AD60" s="212">
        <v>34</v>
      </c>
      <c r="AE60" s="212">
        <v>0</v>
      </c>
      <c r="AF60" s="372" t="str">
        <f t="shared" si="152"/>
        <v/>
      </c>
      <c r="AG60" s="212">
        <v>0</v>
      </c>
      <c r="AH60" s="372">
        <f t="shared" si="153"/>
        <v>0</v>
      </c>
      <c r="AI60" s="212">
        <f t="shared" si="154"/>
        <v>210</v>
      </c>
      <c r="AJ60" s="212">
        <f t="shared" si="155"/>
        <v>10</v>
      </c>
      <c r="AK60" s="372">
        <f t="shared" si="156"/>
        <v>4.7619047619047616E-2</v>
      </c>
      <c r="AL60" s="341">
        <f t="shared" si="157"/>
        <v>0</v>
      </c>
      <c r="AM60" s="341">
        <f t="shared" si="158"/>
        <v>0</v>
      </c>
      <c r="AN60" s="341">
        <f t="shared" si="159"/>
        <v>7.91765637371338E-3</v>
      </c>
      <c r="AO60" s="341">
        <f t="shared" si="160"/>
        <v>7.91765637371338E-3</v>
      </c>
      <c r="AP60" s="214">
        <v>1019</v>
      </c>
      <c r="AQ60" s="214">
        <v>5</v>
      </c>
      <c r="AR60" s="341">
        <f t="shared" si="161"/>
        <v>3.95882818685669E-3</v>
      </c>
      <c r="AT60" s="1">
        <v>12</v>
      </c>
      <c r="AU60" s="1">
        <v>6</v>
      </c>
      <c r="AV60" s="1">
        <v>0</v>
      </c>
      <c r="AW60" s="1">
        <v>6</v>
      </c>
      <c r="AX60" s="1">
        <v>14</v>
      </c>
      <c r="AY60" s="1">
        <v>5</v>
      </c>
      <c r="AZ60" s="1">
        <v>0</v>
      </c>
      <c r="BA60" s="1">
        <v>9</v>
      </c>
      <c r="BB60" s="1">
        <v>9</v>
      </c>
      <c r="BC60" s="1">
        <v>0</v>
      </c>
      <c r="BD60" s="1">
        <v>0</v>
      </c>
      <c r="BE60" s="1">
        <v>9</v>
      </c>
      <c r="BF60" s="1">
        <v>19</v>
      </c>
      <c r="BG60" s="1">
        <v>5</v>
      </c>
      <c r="BH60" s="1">
        <v>8</v>
      </c>
      <c r="BI60" s="1">
        <v>6</v>
      </c>
      <c r="BJ60" s="1">
        <v>15</v>
      </c>
      <c r="BK60" s="1">
        <v>6</v>
      </c>
      <c r="BL60" s="1">
        <v>0</v>
      </c>
      <c r="BM60" s="1">
        <v>9</v>
      </c>
      <c r="BN60" s="125">
        <v>0.5</v>
      </c>
      <c r="BO60" s="124">
        <v>0</v>
      </c>
      <c r="BP60" s="126">
        <v>0.5</v>
      </c>
      <c r="BQ60" s="125">
        <v>0.35714285714285715</v>
      </c>
      <c r="BR60" s="124">
        <v>0</v>
      </c>
      <c r="BS60" s="126">
        <v>0.6428571428571429</v>
      </c>
      <c r="BT60" s="125">
        <v>0</v>
      </c>
      <c r="BU60" s="124">
        <v>0</v>
      </c>
      <c r="BV60" s="126">
        <v>1</v>
      </c>
      <c r="BW60" s="125">
        <v>0.26315789473684209</v>
      </c>
      <c r="BX60" s="124">
        <v>0.42105263157894735</v>
      </c>
      <c r="BY60" s="126">
        <v>0.31578947368421051</v>
      </c>
      <c r="BZ60" s="125">
        <f t="shared" si="162"/>
        <v>0.4</v>
      </c>
      <c r="CA60" s="124">
        <f t="shared" si="163"/>
        <v>0</v>
      </c>
      <c r="CB60" s="126">
        <f t="shared" si="164"/>
        <v>0.6</v>
      </c>
      <c r="CD60" s="215">
        <f t="shared" si="165"/>
        <v>1880</v>
      </c>
      <c r="CE60" s="216">
        <f t="shared" si="166"/>
        <v>0.69148936170212771</v>
      </c>
      <c r="CF60" s="216">
        <f t="shared" si="167"/>
        <v>0.26063829787234044</v>
      </c>
      <c r="CG60" s="216">
        <f t="shared" si="168"/>
        <v>4.7872340425531915E-2</v>
      </c>
      <c r="CH60" s="216">
        <f t="shared" si="169"/>
        <v>1.0638297872340425E-2</v>
      </c>
      <c r="CI60" s="216">
        <f t="shared" si="170"/>
        <v>0</v>
      </c>
      <c r="CJ60" s="216">
        <f t="shared" si="171"/>
        <v>3.7234042553191488E-2</v>
      </c>
      <c r="CK60" s="217">
        <f t="shared" si="172"/>
        <v>1300</v>
      </c>
      <c r="CL60" s="218">
        <f t="shared" si="173"/>
        <v>490</v>
      </c>
      <c r="CM60" s="219">
        <f t="shared" si="174"/>
        <v>90</v>
      </c>
      <c r="CN60" s="219">
        <f t="shared" si="175"/>
        <v>20</v>
      </c>
      <c r="CO60" s="219">
        <f t="shared" si="176"/>
        <v>0</v>
      </c>
      <c r="CP60" s="219">
        <f t="shared" si="177"/>
        <v>70</v>
      </c>
      <c r="CR60" s="243">
        <v>430.62</v>
      </c>
      <c r="CS60" s="243">
        <v>1702</v>
      </c>
      <c r="CT60" s="247">
        <f t="shared" si="178"/>
        <v>0.25300822561692127</v>
      </c>
      <c r="CV60" s="247">
        <f t="shared" si="141"/>
        <v>4.6941100557545544E-2</v>
      </c>
      <c r="CW60" s="211">
        <f t="shared" si="142"/>
        <v>0.27619731536209469</v>
      </c>
      <c r="CY60" s="300">
        <v>1.1857707509881422E-2</v>
      </c>
      <c r="CZ60" s="300">
        <v>1.507936507936508E-2</v>
      </c>
      <c r="DA60" s="300">
        <v>7.2639225181598066E-3</v>
      </c>
      <c r="DB60" s="300">
        <v>1.1102299762093577E-2</v>
      </c>
      <c r="DC60" s="300">
        <v>9.74025974025974E-3</v>
      </c>
      <c r="DE60" s="332" t="s">
        <v>640</v>
      </c>
      <c r="DF60" s="332" t="s">
        <v>640</v>
      </c>
      <c r="DG60" s="332" t="s">
        <v>640</v>
      </c>
      <c r="DH60" s="332" t="s">
        <v>640</v>
      </c>
      <c r="DL60" s="212">
        <v>1265</v>
      </c>
      <c r="DM60" s="212">
        <v>15</v>
      </c>
      <c r="DN60" s="213">
        <v>1.1857707509881422E-2</v>
      </c>
      <c r="DO60" s="212">
        <v>252</v>
      </c>
      <c r="DP60" s="212">
        <v>13</v>
      </c>
      <c r="DQ60" s="213">
        <v>1.0276679841897233E-2</v>
      </c>
      <c r="DR60" s="214">
        <v>1013</v>
      </c>
      <c r="DS60" s="214">
        <v>2</v>
      </c>
      <c r="DT60" s="213">
        <v>1.5810276679841897E-3</v>
      </c>
      <c r="DV60" s="215">
        <f t="shared" si="179"/>
        <v>1760</v>
      </c>
      <c r="DW60" s="216">
        <v>0.72222222222222221</v>
      </c>
      <c r="DX60" s="216">
        <v>0.22222222222222221</v>
      </c>
      <c r="DY60" s="216">
        <v>5.5555555555555552E-2</v>
      </c>
      <c r="DZ60" s="216">
        <v>0</v>
      </c>
      <c r="EA60" s="216">
        <v>0</v>
      </c>
      <c r="EB60" s="216">
        <v>5.5555555555555552E-2</v>
      </c>
      <c r="EC60" s="217">
        <f t="shared" si="180"/>
        <v>1280</v>
      </c>
      <c r="ED60" s="218">
        <v>400</v>
      </c>
      <c r="EE60" s="219">
        <f t="shared" si="181"/>
        <v>80</v>
      </c>
      <c r="EF60" s="219">
        <f t="shared" si="182"/>
        <v>10</v>
      </c>
      <c r="EG60" s="219">
        <f t="shared" si="183"/>
        <v>0</v>
      </c>
      <c r="EH60" s="219">
        <f t="shared" si="184"/>
        <v>70</v>
      </c>
      <c r="EI60" s="216">
        <v>5.5555555555555552E-2</v>
      </c>
      <c r="EJ60" s="511">
        <v>1.5424999999999999E-2</v>
      </c>
      <c r="EK60" s="3">
        <v>0.17100000000000001</v>
      </c>
      <c r="EL60" s="3">
        <v>0.32400000000000001</v>
      </c>
      <c r="EM60" s="496">
        <f t="shared" si="185"/>
        <v>0.50499999999999989</v>
      </c>
      <c r="EN60" s="528">
        <v>4.8195799999999997E-2</v>
      </c>
      <c r="EO60" s="545">
        <f t="shared" si="186"/>
        <v>1810</v>
      </c>
      <c r="EP60" s="314">
        <f t="shared" si="187"/>
        <v>570</v>
      </c>
      <c r="EQ60" s="542">
        <v>560</v>
      </c>
      <c r="ER60" s="543">
        <v>10</v>
      </c>
      <c r="ES60" s="544">
        <v>0</v>
      </c>
      <c r="ET60" s="242">
        <v>0</v>
      </c>
      <c r="EU60" s="242">
        <v>0</v>
      </c>
      <c r="EV60" s="314">
        <f t="shared" si="188"/>
        <v>0</v>
      </c>
      <c r="EW60" s="314">
        <f t="shared" si="189"/>
        <v>810</v>
      </c>
      <c r="EX60" s="542">
        <v>600</v>
      </c>
      <c r="EY60" s="543">
        <v>170</v>
      </c>
      <c r="EZ60" s="544">
        <v>40</v>
      </c>
      <c r="FA60" s="242">
        <v>10</v>
      </c>
      <c r="FB60" s="242">
        <v>0</v>
      </c>
      <c r="FC60" s="314">
        <f t="shared" si="190"/>
        <v>30</v>
      </c>
      <c r="FD60" s="314">
        <f t="shared" si="191"/>
        <v>430</v>
      </c>
      <c r="FE60" s="542">
        <v>120</v>
      </c>
      <c r="FF60" s="543">
        <v>270</v>
      </c>
      <c r="FG60" s="544">
        <v>40</v>
      </c>
      <c r="FH60" s="242">
        <v>0</v>
      </c>
      <c r="FI60" s="242">
        <f>VLOOKUP($A60,'[3]Tabel 3'!$E$3350:$K$3691,7,FALSE)</f>
        <v>0</v>
      </c>
      <c r="FJ60" s="314">
        <f t="shared" si="192"/>
        <v>40</v>
      </c>
      <c r="FK60" s="545">
        <f t="shared" si="193"/>
        <v>1880</v>
      </c>
      <c r="FL60" s="314">
        <f t="shared" si="194"/>
        <v>570</v>
      </c>
      <c r="FM60" s="542">
        <v>550</v>
      </c>
      <c r="FN60" s="543">
        <v>20</v>
      </c>
      <c r="FO60" s="544">
        <v>0</v>
      </c>
      <c r="FP60" s="242">
        <v>0</v>
      </c>
      <c r="FQ60" s="242">
        <v>0</v>
      </c>
      <c r="FR60" s="314">
        <f t="shared" si="195"/>
        <v>0</v>
      </c>
      <c r="FS60" s="314">
        <f t="shared" si="196"/>
        <v>840</v>
      </c>
      <c r="FT60" s="542">
        <v>610</v>
      </c>
      <c r="FU60" s="543">
        <v>180</v>
      </c>
      <c r="FV60" s="544">
        <v>50</v>
      </c>
      <c r="FW60" s="242">
        <v>10</v>
      </c>
      <c r="FX60" s="242">
        <v>0</v>
      </c>
      <c r="FY60" s="314">
        <f t="shared" si="197"/>
        <v>40</v>
      </c>
      <c r="FZ60" s="314">
        <f t="shared" si="198"/>
        <v>470</v>
      </c>
      <c r="GA60" s="542">
        <v>140</v>
      </c>
      <c r="GB60" s="543">
        <v>290</v>
      </c>
      <c r="GC60" s="544">
        <v>40</v>
      </c>
      <c r="GD60" s="242">
        <v>10</v>
      </c>
      <c r="GE60" s="242">
        <v>0</v>
      </c>
      <c r="GF60" s="314">
        <f t="shared" si="199"/>
        <v>30</v>
      </c>
    </row>
    <row r="61" spans="1:188" hidden="1" x14ac:dyDescent="0.25">
      <c r="A61" s="622" t="s">
        <v>204</v>
      </c>
      <c r="B61" s="622" t="s">
        <v>53</v>
      </c>
      <c r="C61" s="622" t="s">
        <v>87</v>
      </c>
      <c r="D61" s="1">
        <v>0.4</v>
      </c>
      <c r="E61" s="206">
        <v>8400</v>
      </c>
      <c r="F61" s="207">
        <v>4.9000000000000002E-2</v>
      </c>
      <c r="G61" s="208">
        <f>IF(AND(F61&gt;=$F$3-'Selectie Benchmark Gemeenten'!$D$7*'gemeenten info'!$F$7,F61&lt;=$F$3+'Selectie Benchmark Gemeenten'!$D$7*'gemeenten info'!$F$7),1,0)</f>
        <v>0</v>
      </c>
      <c r="H61" s="206">
        <v>22325</v>
      </c>
      <c r="I61" s="206">
        <v>735</v>
      </c>
      <c r="J61" s="209">
        <f t="shared" si="147"/>
        <v>0.10657698056801196</v>
      </c>
      <c r="K61" s="208">
        <f>IF(AND(J61&gt;=$J$3-'Selectie Benchmark Gemeenten'!$D$8*'gemeenten info'!$J$7,J61&lt;=$J$3+'Selectie Benchmark Gemeenten'!$D$8*'gemeenten info'!$J$7),1,0)</f>
        <v>0</v>
      </c>
      <c r="L61" s="23">
        <v>0</v>
      </c>
      <c r="M61" s="210">
        <v>3.0780505679736166E-2</v>
      </c>
      <c r="N61" s="208">
        <f>IF(AND(M61&gt;=$M$3-'Selectie Benchmark Gemeenten'!$D$9*'gemeenten info'!$M$7,M61&lt;=$M$3+'Selectie Benchmark Gemeenten'!$D$9*'gemeenten info'!$M$7),1,0)</f>
        <v>0</v>
      </c>
      <c r="O61" s="29">
        <f t="shared" si="148"/>
        <v>0</v>
      </c>
      <c r="P61" s="29">
        <f t="shared" si="149"/>
        <v>0</v>
      </c>
      <c r="Q61" s="29">
        <f t="shared" si="150"/>
        <v>0</v>
      </c>
      <c r="S61" s="78">
        <v>7.9169999999999998</v>
      </c>
      <c r="T61" s="78">
        <v>0</v>
      </c>
      <c r="U61" s="211">
        <v>0.56699999999999995</v>
      </c>
      <c r="V61" s="211">
        <v>5.7000000000000002E-2</v>
      </c>
      <c r="X61" s="212">
        <v>1931</v>
      </c>
      <c r="Y61" s="212">
        <v>37</v>
      </c>
      <c r="Z61" s="341">
        <f t="shared" si="151"/>
        <v>1.9161056447436563E-2</v>
      </c>
      <c r="AA61" s="212">
        <v>604</v>
      </c>
      <c r="AB61" s="212">
        <v>33</v>
      </c>
      <c r="AC61" s="212">
        <v>16</v>
      </c>
      <c r="AD61" s="212">
        <v>108</v>
      </c>
      <c r="AE61" s="212">
        <v>0</v>
      </c>
      <c r="AF61" s="372">
        <f t="shared" si="152"/>
        <v>0</v>
      </c>
      <c r="AG61" s="212">
        <v>17</v>
      </c>
      <c r="AH61" s="372">
        <f t="shared" si="153"/>
        <v>0.15740740740740741</v>
      </c>
      <c r="AI61" s="212">
        <f t="shared" si="154"/>
        <v>480</v>
      </c>
      <c r="AJ61" s="212">
        <f t="shared" si="155"/>
        <v>16</v>
      </c>
      <c r="AK61" s="372">
        <f t="shared" si="156"/>
        <v>3.3333333333333333E-2</v>
      </c>
      <c r="AL61" s="341">
        <f t="shared" si="157"/>
        <v>0</v>
      </c>
      <c r="AM61" s="341">
        <f t="shared" si="158"/>
        <v>8.8037286380113922E-3</v>
      </c>
      <c r="AN61" s="341">
        <f t="shared" si="159"/>
        <v>8.285862247540134E-3</v>
      </c>
      <c r="AO61" s="341">
        <f t="shared" si="160"/>
        <v>1.7089590885551526E-2</v>
      </c>
      <c r="AP61" s="214">
        <v>1327</v>
      </c>
      <c r="AQ61" s="214">
        <v>4</v>
      </c>
      <c r="AR61" s="341">
        <f t="shared" si="161"/>
        <v>2.0714655618850335E-3</v>
      </c>
      <c r="AT61" s="1">
        <v>48</v>
      </c>
      <c r="AU61" s="1">
        <v>30</v>
      </c>
      <c r="AV61" s="1">
        <v>7</v>
      </c>
      <c r="AW61" s="1">
        <v>11</v>
      </c>
      <c r="AX61" s="1">
        <v>32</v>
      </c>
      <c r="AY61" s="1">
        <v>21</v>
      </c>
      <c r="AZ61" s="1">
        <v>8</v>
      </c>
      <c r="BA61" s="1">
        <v>3</v>
      </c>
      <c r="BB61" s="1">
        <v>33</v>
      </c>
      <c r="BC61" s="1">
        <v>16</v>
      </c>
      <c r="BD61" s="1">
        <v>0</v>
      </c>
      <c r="BE61" s="1">
        <v>17</v>
      </c>
      <c r="BF61" s="1">
        <v>36</v>
      </c>
      <c r="BG61" s="1">
        <v>20</v>
      </c>
      <c r="BH61" s="1">
        <v>7</v>
      </c>
      <c r="BI61" s="1">
        <v>9</v>
      </c>
      <c r="BJ61" s="1">
        <v>47</v>
      </c>
      <c r="BK61" s="1">
        <v>26</v>
      </c>
      <c r="BL61" s="1">
        <v>8</v>
      </c>
      <c r="BM61" s="1">
        <v>13</v>
      </c>
      <c r="BN61" s="125">
        <v>0.625</v>
      </c>
      <c r="BO61" s="124">
        <v>0.14583333333333334</v>
      </c>
      <c r="BP61" s="126">
        <v>0.22916666666666666</v>
      </c>
      <c r="BQ61" s="125">
        <v>0.65625</v>
      </c>
      <c r="BR61" s="124">
        <v>0.25</v>
      </c>
      <c r="BS61" s="126">
        <v>9.375E-2</v>
      </c>
      <c r="BT61" s="125">
        <v>0.48484848484848486</v>
      </c>
      <c r="BU61" s="124">
        <v>0</v>
      </c>
      <c r="BV61" s="126">
        <v>0.51515151515151514</v>
      </c>
      <c r="BW61" s="125">
        <v>0.55555555555555558</v>
      </c>
      <c r="BX61" s="124">
        <v>0.19444444444444445</v>
      </c>
      <c r="BY61" s="126">
        <v>0.25</v>
      </c>
      <c r="BZ61" s="125">
        <f t="shared" si="162"/>
        <v>0.55319148936170215</v>
      </c>
      <c r="CA61" s="124">
        <f t="shared" si="163"/>
        <v>0.1702127659574468</v>
      </c>
      <c r="CB61" s="126">
        <f t="shared" si="164"/>
        <v>0.27659574468085107</v>
      </c>
      <c r="CD61" s="215">
        <f t="shared" si="165"/>
        <v>3420</v>
      </c>
      <c r="CE61" s="216">
        <f t="shared" si="166"/>
        <v>0.52339181286549707</v>
      </c>
      <c r="CF61" s="216">
        <f t="shared" si="167"/>
        <v>0.42982456140350878</v>
      </c>
      <c r="CG61" s="216">
        <f t="shared" si="168"/>
        <v>4.6783625730994149E-2</v>
      </c>
      <c r="CH61" s="216">
        <f t="shared" si="169"/>
        <v>1.7543859649122806E-2</v>
      </c>
      <c r="CI61" s="216">
        <f t="shared" si="170"/>
        <v>0</v>
      </c>
      <c r="CJ61" s="216">
        <f t="shared" si="171"/>
        <v>2.9239766081871343E-2</v>
      </c>
      <c r="CK61" s="217">
        <f t="shared" si="172"/>
        <v>1790</v>
      </c>
      <c r="CL61" s="218">
        <f t="shared" si="173"/>
        <v>1470</v>
      </c>
      <c r="CM61" s="219">
        <f t="shared" si="174"/>
        <v>160</v>
      </c>
      <c r="CN61" s="219">
        <f t="shared" si="175"/>
        <v>60</v>
      </c>
      <c r="CO61" s="219">
        <f t="shared" si="176"/>
        <v>0</v>
      </c>
      <c r="CP61" s="219">
        <f t="shared" si="177"/>
        <v>100</v>
      </c>
      <c r="CR61" s="243">
        <v>1785.22</v>
      </c>
      <c r="CS61" s="243">
        <v>2518</v>
      </c>
      <c r="CT61" s="247">
        <f t="shared" si="178"/>
        <v>0.70898332009531373</v>
      </c>
      <c r="CV61" s="247">
        <f t="shared" si="141"/>
        <v>2.702610330079501E-2</v>
      </c>
      <c r="CW61" s="211">
        <f t="shared" si="142"/>
        <v>0.39104196831503185</v>
      </c>
      <c r="CY61" s="300">
        <v>2.4390243902439025E-2</v>
      </c>
      <c r="CZ61" s="300">
        <v>1.8789144050104383E-2</v>
      </c>
      <c r="DA61" s="300">
        <v>1.7080745341614908E-2</v>
      </c>
      <c r="DB61" s="300">
        <v>1.6632016632016633E-2</v>
      </c>
      <c r="DC61" s="300">
        <v>2.4909185262065387E-2</v>
      </c>
      <c r="DE61" s="332">
        <v>36</v>
      </c>
      <c r="DF61" s="332">
        <v>1</v>
      </c>
      <c r="DG61" s="332">
        <v>28</v>
      </c>
      <c r="DH61" s="332">
        <v>2</v>
      </c>
      <c r="DL61" s="212">
        <v>1927</v>
      </c>
      <c r="DM61" s="212">
        <v>47</v>
      </c>
      <c r="DN61" s="213">
        <v>2.4390243902439025E-2</v>
      </c>
      <c r="DO61" s="212">
        <v>630</v>
      </c>
      <c r="DP61" s="212">
        <v>39</v>
      </c>
      <c r="DQ61" s="213">
        <v>2.0238713025428127E-2</v>
      </c>
      <c r="DR61" s="214">
        <v>1297</v>
      </c>
      <c r="DS61" s="214">
        <v>8</v>
      </c>
      <c r="DT61" s="213">
        <v>4.1515308770108976E-3</v>
      </c>
      <c r="DV61" s="215">
        <f t="shared" si="179"/>
        <v>3410</v>
      </c>
      <c r="DW61" s="216">
        <v>0.52941176470588236</v>
      </c>
      <c r="DX61" s="216">
        <v>0.41176470588235292</v>
      </c>
      <c r="DY61" s="216">
        <v>5.8823529411764705E-2</v>
      </c>
      <c r="DZ61" s="216">
        <v>2.9411764705882353E-2</v>
      </c>
      <c r="EA61" s="216">
        <v>0</v>
      </c>
      <c r="EB61" s="216">
        <v>2.9411764705882353E-2</v>
      </c>
      <c r="EC61" s="217">
        <f t="shared" si="180"/>
        <v>1840</v>
      </c>
      <c r="ED61" s="218">
        <v>1400</v>
      </c>
      <c r="EE61" s="219">
        <f t="shared" si="181"/>
        <v>170</v>
      </c>
      <c r="EF61" s="219">
        <f t="shared" si="182"/>
        <v>40</v>
      </c>
      <c r="EG61" s="219">
        <f t="shared" si="183"/>
        <v>0</v>
      </c>
      <c r="EH61" s="219">
        <f t="shared" si="184"/>
        <v>130</v>
      </c>
      <c r="EI61" s="216">
        <v>2.9411764705882353E-2</v>
      </c>
      <c r="EJ61" s="511">
        <v>1.6475E-2</v>
      </c>
      <c r="EK61" s="3">
        <v>0.32</v>
      </c>
      <c r="EL61" s="3">
        <v>0.49299999999999999</v>
      </c>
      <c r="EM61" s="496">
        <f t="shared" si="185"/>
        <v>0.18699999999999994</v>
      </c>
      <c r="EN61" s="528">
        <v>5.1739400000000005E-2</v>
      </c>
      <c r="EO61" s="545">
        <f t="shared" si="186"/>
        <v>3430</v>
      </c>
      <c r="EP61" s="314">
        <f t="shared" si="187"/>
        <v>860</v>
      </c>
      <c r="EQ61" s="542">
        <v>840</v>
      </c>
      <c r="ER61" s="543">
        <v>10</v>
      </c>
      <c r="ES61" s="544">
        <v>10</v>
      </c>
      <c r="ET61" s="242">
        <v>0</v>
      </c>
      <c r="EU61" s="242">
        <v>0</v>
      </c>
      <c r="EV61" s="314">
        <f t="shared" si="188"/>
        <v>10</v>
      </c>
      <c r="EW61" s="314">
        <f t="shared" si="189"/>
        <v>1430</v>
      </c>
      <c r="EX61" s="542">
        <v>830</v>
      </c>
      <c r="EY61" s="543">
        <v>540</v>
      </c>
      <c r="EZ61" s="544">
        <v>60</v>
      </c>
      <c r="FA61" s="242">
        <v>10</v>
      </c>
      <c r="FB61" s="242">
        <v>0</v>
      </c>
      <c r="FC61" s="314">
        <f t="shared" si="190"/>
        <v>50</v>
      </c>
      <c r="FD61" s="314">
        <f t="shared" si="191"/>
        <v>1140</v>
      </c>
      <c r="FE61" s="542">
        <v>170</v>
      </c>
      <c r="FF61" s="543">
        <v>870</v>
      </c>
      <c r="FG61" s="544">
        <v>100</v>
      </c>
      <c r="FH61" s="242">
        <v>30</v>
      </c>
      <c r="FI61" s="242">
        <f>VLOOKUP($A61,'[3]Tabel 3'!$E$3350:$K$3691,7,FALSE)</f>
        <v>0</v>
      </c>
      <c r="FJ61" s="314">
        <f t="shared" si="192"/>
        <v>70</v>
      </c>
      <c r="FK61" s="545">
        <f t="shared" si="193"/>
        <v>3420</v>
      </c>
      <c r="FL61" s="314">
        <f t="shared" si="194"/>
        <v>830</v>
      </c>
      <c r="FM61" s="542">
        <v>810</v>
      </c>
      <c r="FN61" s="543">
        <v>10</v>
      </c>
      <c r="FO61" s="544">
        <v>10</v>
      </c>
      <c r="FP61" s="242">
        <v>0</v>
      </c>
      <c r="FQ61" s="242">
        <v>0</v>
      </c>
      <c r="FR61" s="314">
        <f t="shared" si="195"/>
        <v>10</v>
      </c>
      <c r="FS61" s="314">
        <f t="shared" si="196"/>
        <v>1450</v>
      </c>
      <c r="FT61" s="542">
        <v>810</v>
      </c>
      <c r="FU61" s="543">
        <v>570</v>
      </c>
      <c r="FV61" s="544">
        <v>70</v>
      </c>
      <c r="FW61" s="242">
        <v>30</v>
      </c>
      <c r="FX61" s="242">
        <v>0</v>
      </c>
      <c r="FY61" s="314">
        <f t="shared" si="197"/>
        <v>40</v>
      </c>
      <c r="FZ61" s="314">
        <f t="shared" si="198"/>
        <v>1140</v>
      </c>
      <c r="GA61" s="542">
        <v>170</v>
      </c>
      <c r="GB61" s="543">
        <v>890</v>
      </c>
      <c r="GC61" s="544">
        <v>80</v>
      </c>
      <c r="GD61" s="242">
        <v>30</v>
      </c>
      <c r="GE61" s="242">
        <v>0</v>
      </c>
      <c r="GF61" s="314">
        <f t="shared" si="199"/>
        <v>50</v>
      </c>
    </row>
    <row r="62" spans="1:188" hidden="1" x14ac:dyDescent="0.25">
      <c r="A62" s="622" t="s">
        <v>205</v>
      </c>
      <c r="B62" s="622" t="s">
        <v>85</v>
      </c>
      <c r="C62" s="622" t="s">
        <v>86</v>
      </c>
      <c r="D62" s="1">
        <v>0.5</v>
      </c>
      <c r="E62" s="206">
        <v>11100</v>
      </c>
      <c r="F62" s="207">
        <v>4.9000000000000002E-2</v>
      </c>
      <c r="G62" s="208">
        <f>IF(AND(F62&gt;=$F$3-'Selectie Benchmark Gemeenten'!$D$7*'gemeenten info'!$F$7,F62&lt;=$F$3+'Selectie Benchmark Gemeenten'!$D$7*'gemeenten info'!$F$7),1,0)</f>
        <v>0</v>
      </c>
      <c r="H62" s="206">
        <v>27155</v>
      </c>
      <c r="I62" s="206">
        <v>203</v>
      </c>
      <c r="J62" s="209">
        <f t="shared" si="147"/>
        <v>2.7055306427503738E-2</v>
      </c>
      <c r="K62" s="208">
        <f>IF(AND(J62&gt;=$J$3-'Selectie Benchmark Gemeenten'!$D$8*'gemeenten info'!$J$7,J62&lt;=$J$3+'Selectie Benchmark Gemeenten'!$D$8*'gemeenten info'!$J$7),1,0)</f>
        <v>0</v>
      </c>
      <c r="L62" s="23">
        <v>0</v>
      </c>
      <c r="M62" s="210">
        <v>0.10808179162609542</v>
      </c>
      <c r="N62" s="208">
        <f>IF(AND(M62&gt;=$M$3-'Selectie Benchmark Gemeenten'!$D$9*'gemeenten info'!$M$7,M62&lt;=$M$3+'Selectie Benchmark Gemeenten'!$D$9*'gemeenten info'!$M$7),1,0)</f>
        <v>1</v>
      </c>
      <c r="O62" s="29">
        <f t="shared" si="148"/>
        <v>0</v>
      </c>
      <c r="P62" s="29">
        <f t="shared" si="149"/>
        <v>0</v>
      </c>
      <c r="Q62" s="29">
        <f t="shared" si="150"/>
        <v>0</v>
      </c>
      <c r="S62" s="78">
        <v>7.6710000000000003</v>
      </c>
      <c r="T62" s="78">
        <v>-13.148999999999999</v>
      </c>
      <c r="U62" s="211">
        <v>0.56000000000000005</v>
      </c>
      <c r="V62" s="211">
        <v>7.3999999999999996E-2</v>
      </c>
      <c r="X62" s="212">
        <v>2020</v>
      </c>
      <c r="Y62" s="212">
        <v>28</v>
      </c>
      <c r="Z62" s="341">
        <f t="shared" si="151"/>
        <v>1.3861386138613862E-2</v>
      </c>
      <c r="AA62" s="212">
        <v>645</v>
      </c>
      <c r="AB62" s="212">
        <v>24</v>
      </c>
      <c r="AC62" s="212">
        <v>11</v>
      </c>
      <c r="AD62" s="212">
        <v>124</v>
      </c>
      <c r="AE62" s="212">
        <v>0</v>
      </c>
      <c r="AF62" s="372">
        <f t="shared" si="152"/>
        <v>0</v>
      </c>
      <c r="AG62" s="212">
        <v>5</v>
      </c>
      <c r="AH62" s="372">
        <f t="shared" si="153"/>
        <v>4.0322580645161289E-2</v>
      </c>
      <c r="AI62" s="212">
        <f t="shared" si="154"/>
        <v>510</v>
      </c>
      <c r="AJ62" s="212">
        <f t="shared" si="155"/>
        <v>19</v>
      </c>
      <c r="AK62" s="372">
        <f t="shared" si="156"/>
        <v>3.7254901960784313E-2</v>
      </c>
      <c r="AL62" s="341">
        <f t="shared" si="157"/>
        <v>0</v>
      </c>
      <c r="AM62" s="341">
        <f t="shared" si="158"/>
        <v>2.4752475247524753E-3</v>
      </c>
      <c r="AN62" s="341">
        <f t="shared" si="159"/>
        <v>9.4059405940594056E-3</v>
      </c>
      <c r="AO62" s="341">
        <f t="shared" si="160"/>
        <v>1.1881188118811881E-2</v>
      </c>
      <c r="AP62" s="214">
        <v>1375</v>
      </c>
      <c r="AQ62" s="214">
        <v>4</v>
      </c>
      <c r="AR62" s="341">
        <f t="shared" si="161"/>
        <v>1.9801980198019802E-3</v>
      </c>
      <c r="AT62" s="1">
        <v>19</v>
      </c>
      <c r="AU62" s="1">
        <v>8</v>
      </c>
      <c r="AV62" s="1">
        <v>0</v>
      </c>
      <c r="AW62" s="1">
        <v>11</v>
      </c>
      <c r="AX62" s="1">
        <v>22</v>
      </c>
      <c r="AY62" s="1">
        <v>13</v>
      </c>
      <c r="AZ62" s="1">
        <v>5</v>
      </c>
      <c r="BA62" s="1">
        <v>4</v>
      </c>
      <c r="BB62" s="1">
        <v>31</v>
      </c>
      <c r="BC62" s="1">
        <v>13</v>
      </c>
      <c r="BD62" s="1">
        <v>9</v>
      </c>
      <c r="BE62" s="1">
        <v>9</v>
      </c>
      <c r="BF62" s="1">
        <v>22</v>
      </c>
      <c r="BG62" s="1">
        <v>9</v>
      </c>
      <c r="BH62" s="1">
        <v>0</v>
      </c>
      <c r="BI62" s="1">
        <v>13</v>
      </c>
      <c r="BJ62" s="1">
        <v>42</v>
      </c>
      <c r="BK62" s="1">
        <v>22</v>
      </c>
      <c r="BL62" s="1">
        <v>5</v>
      </c>
      <c r="BM62" s="1">
        <v>15</v>
      </c>
      <c r="BN62" s="125">
        <v>0.42105263157894735</v>
      </c>
      <c r="BO62" s="124">
        <v>0</v>
      </c>
      <c r="BP62" s="126">
        <v>0.57894736842105265</v>
      </c>
      <c r="BQ62" s="125">
        <v>0.59090909090909094</v>
      </c>
      <c r="BR62" s="124">
        <v>0.22727272727272727</v>
      </c>
      <c r="BS62" s="126">
        <v>0.18181818181818182</v>
      </c>
      <c r="BT62" s="125">
        <v>0.41935483870967744</v>
      </c>
      <c r="BU62" s="124">
        <v>0.29032258064516131</v>
      </c>
      <c r="BV62" s="126">
        <v>0.29032258064516131</v>
      </c>
      <c r="BW62" s="125">
        <v>0.40909090909090912</v>
      </c>
      <c r="BX62" s="124">
        <v>0</v>
      </c>
      <c r="BY62" s="126">
        <v>0.59090909090909094</v>
      </c>
      <c r="BZ62" s="125">
        <f t="shared" si="162"/>
        <v>0.52380952380952384</v>
      </c>
      <c r="CA62" s="124">
        <f t="shared" si="163"/>
        <v>0.11904761904761904</v>
      </c>
      <c r="CB62" s="126">
        <f t="shared" si="164"/>
        <v>0.35714285714285715</v>
      </c>
      <c r="CD62" s="215">
        <f t="shared" si="165"/>
        <v>3650</v>
      </c>
      <c r="CE62" s="216">
        <f t="shared" si="166"/>
        <v>0.54794520547945202</v>
      </c>
      <c r="CF62" s="216">
        <f t="shared" si="167"/>
        <v>0.39452054794520547</v>
      </c>
      <c r="CG62" s="216">
        <f t="shared" si="168"/>
        <v>5.7534246575342465E-2</v>
      </c>
      <c r="CH62" s="216">
        <f t="shared" si="169"/>
        <v>1.9178082191780823E-2</v>
      </c>
      <c r="CI62" s="216">
        <f t="shared" si="170"/>
        <v>0</v>
      </c>
      <c r="CJ62" s="216">
        <f t="shared" si="171"/>
        <v>3.8356164383561646E-2</v>
      </c>
      <c r="CK62" s="217">
        <f t="shared" si="172"/>
        <v>2000</v>
      </c>
      <c r="CL62" s="218">
        <f t="shared" si="173"/>
        <v>1440</v>
      </c>
      <c r="CM62" s="219">
        <f t="shared" si="174"/>
        <v>210</v>
      </c>
      <c r="CN62" s="219">
        <f t="shared" si="175"/>
        <v>70</v>
      </c>
      <c r="CO62" s="219">
        <f t="shared" si="176"/>
        <v>0</v>
      </c>
      <c r="CP62" s="219">
        <f t="shared" si="177"/>
        <v>140</v>
      </c>
      <c r="CR62" s="243">
        <v>1625.81</v>
      </c>
      <c r="CS62" s="243">
        <v>2349</v>
      </c>
      <c r="CT62" s="247">
        <f t="shared" si="178"/>
        <v>0.6921285653469561</v>
      </c>
      <c r="CV62" s="247">
        <f t="shared" si="141"/>
        <v>2.0027184012648441E-2</v>
      </c>
      <c r="CW62" s="211">
        <f t="shared" si="142"/>
        <v>0.28288543140028288</v>
      </c>
      <c r="CY62" s="300">
        <v>2.0398251578436135E-2</v>
      </c>
      <c r="CZ62" s="300">
        <v>1.0411736867013724E-2</v>
      </c>
      <c r="DA62" s="300">
        <v>1.4123006833712985E-2</v>
      </c>
      <c r="DB62" s="300">
        <v>9.7734340293203024E-3</v>
      </c>
      <c r="DC62" s="300">
        <v>8.1510081510081517E-3</v>
      </c>
      <c r="DE62" s="332" t="s">
        <v>640</v>
      </c>
      <c r="DF62" s="332" t="s">
        <v>640</v>
      </c>
      <c r="DG62" s="332" t="s">
        <v>640</v>
      </c>
      <c r="DH62" s="332" t="s">
        <v>640</v>
      </c>
      <c r="DL62" s="212">
        <v>2059</v>
      </c>
      <c r="DM62" s="212">
        <v>42</v>
      </c>
      <c r="DN62" s="213">
        <v>2.0398251578436135E-2</v>
      </c>
      <c r="DO62" s="212">
        <v>661</v>
      </c>
      <c r="DP62" s="212">
        <v>38</v>
      </c>
      <c r="DQ62" s="213">
        <v>1.8455560951918408E-2</v>
      </c>
      <c r="DR62" s="214">
        <v>1398</v>
      </c>
      <c r="DS62" s="214">
        <v>4</v>
      </c>
      <c r="DT62" s="213">
        <v>1.942690626517727E-3</v>
      </c>
      <c r="DV62" s="215">
        <f t="shared" si="179"/>
        <v>3540</v>
      </c>
      <c r="DW62" s="216">
        <v>0.58333333333333337</v>
      </c>
      <c r="DX62" s="216">
        <v>0.3611111111111111</v>
      </c>
      <c r="DY62" s="216">
        <v>5.5555555555555552E-2</v>
      </c>
      <c r="DZ62" s="216">
        <v>2.7777777777777776E-2</v>
      </c>
      <c r="EA62" s="216">
        <v>0</v>
      </c>
      <c r="EB62" s="216">
        <v>2.7777777777777776E-2</v>
      </c>
      <c r="EC62" s="217">
        <f t="shared" si="180"/>
        <v>2070</v>
      </c>
      <c r="ED62" s="218">
        <v>1300</v>
      </c>
      <c r="EE62" s="219">
        <f t="shared" si="181"/>
        <v>170</v>
      </c>
      <c r="EF62" s="219">
        <f t="shared" si="182"/>
        <v>30</v>
      </c>
      <c r="EG62" s="219">
        <f t="shared" si="183"/>
        <v>0</v>
      </c>
      <c r="EH62" s="219">
        <f t="shared" si="184"/>
        <v>140</v>
      </c>
      <c r="EI62" s="216">
        <v>5.5555555555555552E-2</v>
      </c>
      <c r="EJ62" s="511">
        <v>1.6475E-2</v>
      </c>
      <c r="EK62" s="3">
        <v>0.309</v>
      </c>
      <c r="EL62" s="3">
        <v>0.43</v>
      </c>
      <c r="EM62" s="496">
        <f t="shared" si="185"/>
        <v>0.26100000000000007</v>
      </c>
      <c r="EN62" s="528">
        <v>5.1739400000000005E-2</v>
      </c>
      <c r="EO62" s="545">
        <f t="shared" si="186"/>
        <v>3590</v>
      </c>
      <c r="EP62" s="314">
        <f t="shared" si="187"/>
        <v>980</v>
      </c>
      <c r="EQ62" s="542">
        <v>960</v>
      </c>
      <c r="ER62" s="543">
        <v>10</v>
      </c>
      <c r="ES62" s="544">
        <v>10</v>
      </c>
      <c r="ET62" s="242">
        <v>0</v>
      </c>
      <c r="EU62" s="242">
        <v>0</v>
      </c>
      <c r="EV62" s="314">
        <f t="shared" si="188"/>
        <v>10</v>
      </c>
      <c r="EW62" s="314">
        <f t="shared" si="189"/>
        <v>1590</v>
      </c>
      <c r="EX62" s="542">
        <v>950</v>
      </c>
      <c r="EY62" s="543">
        <v>550</v>
      </c>
      <c r="EZ62" s="544">
        <v>90</v>
      </c>
      <c r="FA62" s="242">
        <v>20</v>
      </c>
      <c r="FB62" s="242">
        <v>0</v>
      </c>
      <c r="FC62" s="314">
        <f t="shared" si="190"/>
        <v>70</v>
      </c>
      <c r="FD62" s="314">
        <f t="shared" si="191"/>
        <v>1020</v>
      </c>
      <c r="FE62" s="542">
        <v>160</v>
      </c>
      <c r="FF62" s="543">
        <v>790</v>
      </c>
      <c r="FG62" s="544">
        <v>70</v>
      </c>
      <c r="FH62" s="242">
        <v>10</v>
      </c>
      <c r="FI62" s="242">
        <f>VLOOKUP($A62,'[3]Tabel 3'!$E$3350:$K$3691,7,FALSE)</f>
        <v>0</v>
      </c>
      <c r="FJ62" s="314">
        <f t="shared" si="192"/>
        <v>60</v>
      </c>
      <c r="FK62" s="545">
        <f t="shared" si="193"/>
        <v>3650</v>
      </c>
      <c r="FL62" s="314">
        <f t="shared" si="194"/>
        <v>960</v>
      </c>
      <c r="FM62" s="542">
        <v>930</v>
      </c>
      <c r="FN62" s="543">
        <v>20</v>
      </c>
      <c r="FO62" s="544">
        <v>10</v>
      </c>
      <c r="FP62" s="242">
        <v>0</v>
      </c>
      <c r="FQ62" s="242">
        <v>0</v>
      </c>
      <c r="FR62" s="314">
        <f t="shared" si="195"/>
        <v>10</v>
      </c>
      <c r="FS62" s="314">
        <f t="shared" si="196"/>
        <v>1600</v>
      </c>
      <c r="FT62" s="542">
        <v>900</v>
      </c>
      <c r="FU62" s="543">
        <v>590</v>
      </c>
      <c r="FV62" s="544">
        <v>110</v>
      </c>
      <c r="FW62" s="242">
        <v>40</v>
      </c>
      <c r="FX62" s="242">
        <v>0</v>
      </c>
      <c r="FY62" s="314">
        <f t="shared" si="197"/>
        <v>70</v>
      </c>
      <c r="FZ62" s="314">
        <f t="shared" si="198"/>
        <v>1090</v>
      </c>
      <c r="GA62" s="542">
        <v>170</v>
      </c>
      <c r="GB62" s="543">
        <v>830</v>
      </c>
      <c r="GC62" s="544">
        <v>90</v>
      </c>
      <c r="GD62" s="242">
        <v>30</v>
      </c>
      <c r="GE62" s="242">
        <v>0</v>
      </c>
      <c r="GF62" s="314">
        <f t="shared" si="199"/>
        <v>60</v>
      </c>
    </row>
    <row r="63" spans="1:188" hidden="1" x14ac:dyDescent="0.25">
      <c r="A63" s="622" t="s">
        <v>206</v>
      </c>
      <c r="B63" s="622" t="s">
        <v>110</v>
      </c>
      <c r="C63" s="622" t="s">
        <v>111</v>
      </c>
      <c r="D63" s="1">
        <v>3.3</v>
      </c>
      <c r="E63" s="206">
        <v>30300</v>
      </c>
      <c r="F63" s="207">
        <v>0.10800000000000001</v>
      </c>
      <c r="G63" s="208">
        <f>IF(AND(F63&gt;=$F$3-'Selectie Benchmark Gemeenten'!$D$7*'gemeenten info'!$F$7,F63&lt;=$F$3+'Selectie Benchmark Gemeenten'!$D$7*'gemeenten info'!$F$7),1,0)</f>
        <v>0</v>
      </c>
      <c r="H63" s="206">
        <v>67188</v>
      </c>
      <c r="I63" s="206">
        <v>4751</v>
      </c>
      <c r="J63" s="209">
        <f t="shared" si="147"/>
        <v>0.70687593423019435</v>
      </c>
      <c r="K63" s="208">
        <f>IF(AND(J63&gt;=$J$3-'Selectie Benchmark Gemeenten'!$D$8*'gemeenten info'!$J$7,J63&lt;=$J$3+'Selectie Benchmark Gemeenten'!$D$8*'gemeenten info'!$J$7),1,0)</f>
        <v>0</v>
      </c>
      <c r="L63" s="23">
        <v>0</v>
      </c>
      <c r="M63" s="210">
        <v>5.1078894133513152E-2</v>
      </c>
      <c r="N63" s="208">
        <f>IF(AND(M63&gt;=$M$3-'Selectie Benchmark Gemeenten'!$D$9*'gemeenten info'!$M$7,M63&lt;=$M$3+'Selectie Benchmark Gemeenten'!$D$9*'gemeenten info'!$M$7),1,0)</f>
        <v>0</v>
      </c>
      <c r="O63" s="29">
        <f t="shared" si="148"/>
        <v>0</v>
      </c>
      <c r="P63" s="29">
        <f t="shared" si="149"/>
        <v>0</v>
      </c>
      <c r="Q63" s="29">
        <f t="shared" si="150"/>
        <v>0</v>
      </c>
      <c r="S63" s="78">
        <v>7.8079999999999998</v>
      </c>
      <c r="T63" s="78">
        <v>10.252000000000001</v>
      </c>
      <c r="U63" s="211">
        <v>0.501</v>
      </c>
      <c r="V63" s="211">
        <v>9.5000000000000001E-2</v>
      </c>
      <c r="X63" s="212">
        <v>4781</v>
      </c>
      <c r="Y63" s="212">
        <v>134</v>
      </c>
      <c r="Z63" s="341">
        <f t="shared" si="151"/>
        <v>2.8027609286760093E-2</v>
      </c>
      <c r="AA63" s="212">
        <v>1444</v>
      </c>
      <c r="AB63" s="212">
        <v>115</v>
      </c>
      <c r="AC63" s="212">
        <v>64</v>
      </c>
      <c r="AD63" s="212">
        <v>266</v>
      </c>
      <c r="AE63" s="212">
        <v>14</v>
      </c>
      <c r="AF63" s="372">
        <f t="shared" si="152"/>
        <v>0.21875</v>
      </c>
      <c r="AG63" s="212">
        <v>34</v>
      </c>
      <c r="AH63" s="372">
        <f t="shared" si="153"/>
        <v>0.12781954887218044</v>
      </c>
      <c r="AI63" s="212">
        <f t="shared" si="154"/>
        <v>1114</v>
      </c>
      <c r="AJ63" s="212">
        <f t="shared" si="155"/>
        <v>67</v>
      </c>
      <c r="AK63" s="372">
        <f t="shared" si="156"/>
        <v>6.0143626570915619E-2</v>
      </c>
      <c r="AL63" s="341">
        <f t="shared" si="157"/>
        <v>2.9282576866764276E-3</v>
      </c>
      <c r="AM63" s="341">
        <f t="shared" si="158"/>
        <v>7.111482953357038E-3</v>
      </c>
      <c r="AN63" s="341">
        <f t="shared" si="159"/>
        <v>1.4013804643380047E-2</v>
      </c>
      <c r="AO63" s="341">
        <f t="shared" si="160"/>
        <v>2.4053545283413511E-2</v>
      </c>
      <c r="AP63" s="214">
        <v>3337</v>
      </c>
      <c r="AQ63" s="214">
        <v>19</v>
      </c>
      <c r="AR63" s="341">
        <f t="shared" si="161"/>
        <v>3.9740640033465802E-3</v>
      </c>
      <c r="AT63" s="1">
        <v>124</v>
      </c>
      <c r="AU63" s="1">
        <v>35</v>
      </c>
      <c r="AV63" s="1">
        <v>41</v>
      </c>
      <c r="AW63" s="1">
        <v>48</v>
      </c>
      <c r="AX63" s="1">
        <v>140</v>
      </c>
      <c r="AY63" s="1">
        <v>38</v>
      </c>
      <c r="AZ63" s="1">
        <v>41</v>
      </c>
      <c r="BA63" s="1">
        <v>61</v>
      </c>
      <c r="BB63" s="1">
        <v>110</v>
      </c>
      <c r="BC63" s="1">
        <v>36</v>
      </c>
      <c r="BD63" s="1">
        <v>39</v>
      </c>
      <c r="BE63" s="1">
        <v>35</v>
      </c>
      <c r="BF63" s="1">
        <v>117</v>
      </c>
      <c r="BG63" s="1">
        <v>43</v>
      </c>
      <c r="BH63" s="1">
        <v>27</v>
      </c>
      <c r="BI63" s="1">
        <v>47</v>
      </c>
      <c r="BJ63" s="1">
        <v>133</v>
      </c>
      <c r="BK63" s="1">
        <v>34</v>
      </c>
      <c r="BL63" s="1">
        <v>47</v>
      </c>
      <c r="BM63" s="1">
        <v>52</v>
      </c>
      <c r="BN63" s="125">
        <v>0.28225806451612906</v>
      </c>
      <c r="BO63" s="124">
        <v>0.33064516129032256</v>
      </c>
      <c r="BP63" s="126">
        <v>0.38709677419354838</v>
      </c>
      <c r="BQ63" s="125">
        <v>0.27142857142857141</v>
      </c>
      <c r="BR63" s="124">
        <v>0.29285714285714287</v>
      </c>
      <c r="BS63" s="126">
        <v>0.43571428571428572</v>
      </c>
      <c r="BT63" s="125">
        <v>0.32727272727272727</v>
      </c>
      <c r="BU63" s="124">
        <v>0.35454545454545455</v>
      </c>
      <c r="BV63" s="126">
        <v>0.31818181818181818</v>
      </c>
      <c r="BW63" s="125">
        <v>0.36752136752136755</v>
      </c>
      <c r="BX63" s="124">
        <v>0.23076923076923078</v>
      </c>
      <c r="BY63" s="126">
        <v>0.40170940170940173</v>
      </c>
      <c r="BZ63" s="125">
        <f t="shared" si="162"/>
        <v>0.25563909774436089</v>
      </c>
      <c r="CA63" s="124">
        <f t="shared" si="163"/>
        <v>0.35338345864661652</v>
      </c>
      <c r="CB63" s="126">
        <f t="shared" si="164"/>
        <v>0.39097744360902253</v>
      </c>
      <c r="CD63" s="215">
        <f t="shared" si="165"/>
        <v>9120</v>
      </c>
      <c r="CE63" s="216">
        <f t="shared" si="166"/>
        <v>0.59868421052631582</v>
      </c>
      <c r="CF63" s="216">
        <f t="shared" si="167"/>
        <v>0.3125</v>
      </c>
      <c r="CG63" s="216">
        <f t="shared" si="168"/>
        <v>8.8815789473684209E-2</v>
      </c>
      <c r="CH63" s="216">
        <f t="shared" si="169"/>
        <v>2.5219298245614034E-2</v>
      </c>
      <c r="CI63" s="216">
        <f t="shared" si="170"/>
        <v>3.2894736842105261E-3</v>
      </c>
      <c r="CJ63" s="216">
        <f t="shared" si="171"/>
        <v>6.0307017543859649E-2</v>
      </c>
      <c r="CK63" s="217">
        <f t="shared" si="172"/>
        <v>5460</v>
      </c>
      <c r="CL63" s="218">
        <f t="shared" si="173"/>
        <v>2850</v>
      </c>
      <c r="CM63" s="219">
        <f t="shared" si="174"/>
        <v>810</v>
      </c>
      <c r="CN63" s="219">
        <f t="shared" si="175"/>
        <v>230</v>
      </c>
      <c r="CO63" s="219">
        <f t="shared" si="176"/>
        <v>30</v>
      </c>
      <c r="CP63" s="219">
        <f t="shared" si="177"/>
        <v>550</v>
      </c>
      <c r="CR63" s="243">
        <v>7205.63</v>
      </c>
      <c r="CS63" s="243">
        <v>6189</v>
      </c>
      <c r="CT63" s="247">
        <f t="shared" si="178"/>
        <v>1.164264016804007</v>
      </c>
      <c r="CV63" s="247">
        <f t="shared" si="141"/>
        <v>2.4073241878331004E-2</v>
      </c>
      <c r="CW63" s="211">
        <f t="shared" si="142"/>
        <v>0.25951490080333417</v>
      </c>
      <c r="CY63" s="300">
        <v>2.7673741156887224E-2</v>
      </c>
      <c r="CZ63" s="300">
        <v>2.4390243902439025E-2</v>
      </c>
      <c r="DA63" s="300">
        <v>2.2907122032486463E-2</v>
      </c>
      <c r="DB63" s="300">
        <v>2.8472645922310351E-2</v>
      </c>
      <c r="DC63" s="300">
        <v>2.4974823766364552E-2</v>
      </c>
      <c r="DE63" s="332">
        <v>99</v>
      </c>
      <c r="DF63" s="332">
        <v>29</v>
      </c>
      <c r="DG63" s="332">
        <v>92</v>
      </c>
      <c r="DH63" s="332">
        <v>20</v>
      </c>
      <c r="DL63" s="212">
        <v>4806</v>
      </c>
      <c r="DM63" s="212">
        <v>133</v>
      </c>
      <c r="DN63" s="213">
        <v>2.7673741156887224E-2</v>
      </c>
      <c r="DO63" s="212">
        <v>1534</v>
      </c>
      <c r="DP63" s="212">
        <v>112</v>
      </c>
      <c r="DQ63" s="213">
        <v>2.3304203079483977E-2</v>
      </c>
      <c r="DR63" s="214">
        <v>3272</v>
      </c>
      <c r="DS63" s="214">
        <v>21</v>
      </c>
      <c r="DT63" s="213">
        <v>4.3695380774032462E-3</v>
      </c>
      <c r="DV63" s="215">
        <f t="shared" si="179"/>
        <v>9090</v>
      </c>
      <c r="DW63" s="216">
        <v>0.62222222222222223</v>
      </c>
      <c r="DX63" s="216">
        <v>0.31111111111111112</v>
      </c>
      <c r="DY63" s="216">
        <v>6.6666666666666666E-2</v>
      </c>
      <c r="DZ63" s="216">
        <v>2.2222222222222223E-2</v>
      </c>
      <c r="EA63" s="216">
        <v>0</v>
      </c>
      <c r="EB63" s="216">
        <v>4.4444444444444446E-2</v>
      </c>
      <c r="EC63" s="217">
        <f t="shared" si="180"/>
        <v>5630</v>
      </c>
      <c r="ED63" s="218">
        <v>2800</v>
      </c>
      <c r="EE63" s="219">
        <f t="shared" si="181"/>
        <v>660</v>
      </c>
      <c r="EF63" s="219">
        <f t="shared" si="182"/>
        <v>90</v>
      </c>
      <c r="EG63" s="219">
        <f t="shared" si="183"/>
        <v>30</v>
      </c>
      <c r="EH63" s="219">
        <f t="shared" si="184"/>
        <v>540</v>
      </c>
      <c r="EI63" s="216">
        <v>8.6956521739130432E-2</v>
      </c>
      <c r="EJ63" s="511">
        <v>2.6800000000000001E-2</v>
      </c>
      <c r="EK63" s="3">
        <v>0.26800000000000002</v>
      </c>
      <c r="EL63" s="3">
        <v>0.439</v>
      </c>
      <c r="EM63" s="496">
        <f t="shared" si="185"/>
        <v>0.29299999999999998</v>
      </c>
      <c r="EN63" s="528">
        <v>8.6584800000000003E-2</v>
      </c>
      <c r="EO63" s="545">
        <f t="shared" si="186"/>
        <v>9080</v>
      </c>
      <c r="EP63" s="314">
        <f t="shared" si="187"/>
        <v>2180</v>
      </c>
      <c r="EQ63" s="542">
        <v>2150</v>
      </c>
      <c r="ER63" s="543">
        <v>20</v>
      </c>
      <c r="ES63" s="544">
        <v>10</v>
      </c>
      <c r="ET63" s="242">
        <v>0</v>
      </c>
      <c r="EU63" s="242">
        <v>0</v>
      </c>
      <c r="EV63" s="314">
        <f t="shared" si="188"/>
        <v>10</v>
      </c>
      <c r="EW63" s="314">
        <f t="shared" si="189"/>
        <v>3890</v>
      </c>
      <c r="EX63" s="542">
        <v>2690</v>
      </c>
      <c r="EY63" s="543">
        <v>910</v>
      </c>
      <c r="EZ63" s="544">
        <v>290</v>
      </c>
      <c r="FA63" s="242">
        <v>40</v>
      </c>
      <c r="FB63" s="242">
        <v>20</v>
      </c>
      <c r="FC63" s="314">
        <f t="shared" si="190"/>
        <v>230</v>
      </c>
      <c r="FD63" s="314">
        <f t="shared" si="191"/>
        <v>3010</v>
      </c>
      <c r="FE63" s="542">
        <v>790</v>
      </c>
      <c r="FF63" s="543">
        <v>1860</v>
      </c>
      <c r="FG63" s="544">
        <v>360</v>
      </c>
      <c r="FH63" s="242">
        <v>50</v>
      </c>
      <c r="FI63" s="242">
        <f>VLOOKUP($A63,'[3]Tabel 3'!$E$3350:$K$3691,7,FALSE)</f>
        <v>10</v>
      </c>
      <c r="FJ63" s="314">
        <f t="shared" si="192"/>
        <v>300</v>
      </c>
      <c r="FK63" s="545">
        <f t="shared" si="193"/>
        <v>9120</v>
      </c>
      <c r="FL63" s="314">
        <f t="shared" si="194"/>
        <v>2140</v>
      </c>
      <c r="FM63" s="542">
        <v>2090</v>
      </c>
      <c r="FN63" s="543">
        <v>20</v>
      </c>
      <c r="FO63" s="544">
        <v>30</v>
      </c>
      <c r="FP63" s="242">
        <v>0</v>
      </c>
      <c r="FQ63" s="242">
        <v>0</v>
      </c>
      <c r="FR63" s="314">
        <f t="shared" si="195"/>
        <v>30</v>
      </c>
      <c r="FS63" s="314">
        <f t="shared" si="196"/>
        <v>3970</v>
      </c>
      <c r="FT63" s="542">
        <v>2590</v>
      </c>
      <c r="FU63" s="543">
        <v>1000</v>
      </c>
      <c r="FV63" s="544">
        <v>380</v>
      </c>
      <c r="FW63" s="242">
        <v>70</v>
      </c>
      <c r="FX63" s="242">
        <v>20</v>
      </c>
      <c r="FY63" s="314">
        <f t="shared" si="197"/>
        <v>290</v>
      </c>
      <c r="FZ63" s="314">
        <f t="shared" si="198"/>
        <v>3010</v>
      </c>
      <c r="GA63" s="542">
        <v>780</v>
      </c>
      <c r="GB63" s="543">
        <v>1830</v>
      </c>
      <c r="GC63" s="544">
        <v>400</v>
      </c>
      <c r="GD63" s="242">
        <v>160</v>
      </c>
      <c r="GE63" s="242">
        <v>10</v>
      </c>
      <c r="GF63" s="314">
        <f t="shared" si="199"/>
        <v>230</v>
      </c>
    </row>
    <row r="64" spans="1:188" hidden="1" x14ac:dyDescent="0.25">
      <c r="A64" s="622" t="s">
        <v>207</v>
      </c>
      <c r="B64" s="622" t="s">
        <v>55</v>
      </c>
      <c r="C64" s="622" t="s">
        <v>102</v>
      </c>
      <c r="D64" s="1">
        <v>0.8</v>
      </c>
      <c r="E64" s="206">
        <v>15800</v>
      </c>
      <c r="F64" s="207">
        <v>5.0999999999999997E-2</v>
      </c>
      <c r="G64" s="208">
        <f>IF(AND(F64&gt;=$F$3-'Selectie Benchmark Gemeenten'!$D$7*'gemeenten info'!$F$7,F64&lt;=$F$3+'Selectie Benchmark Gemeenten'!$D$7*'gemeenten info'!$F$7),1,0)</f>
        <v>0</v>
      </c>
      <c r="H64" s="206">
        <v>36263</v>
      </c>
      <c r="I64" s="206">
        <v>730</v>
      </c>
      <c r="J64" s="209">
        <f t="shared" si="147"/>
        <v>0.10582959641255606</v>
      </c>
      <c r="K64" s="208">
        <f>IF(AND(J64&gt;=$J$3-'Selectie Benchmark Gemeenten'!$D$8*'gemeenten info'!$J$7,J64&lt;=$J$3+'Selectie Benchmark Gemeenten'!$D$8*'gemeenten info'!$J$7),1,0)</f>
        <v>0</v>
      </c>
      <c r="L64" s="23">
        <v>0</v>
      </c>
      <c r="M64" s="210">
        <v>0.1184407796101949</v>
      </c>
      <c r="N64" s="208">
        <f>IF(AND(M64&gt;=$M$3-'Selectie Benchmark Gemeenten'!$D$9*'gemeenten info'!$M$7,M64&lt;=$M$3+'Selectie Benchmark Gemeenten'!$D$9*'gemeenten info'!$M$7),1,0)</f>
        <v>1</v>
      </c>
      <c r="O64" s="29">
        <f t="shared" si="148"/>
        <v>0</v>
      </c>
      <c r="P64" s="29">
        <f t="shared" si="149"/>
        <v>0</v>
      </c>
      <c r="Q64" s="29">
        <f t="shared" si="150"/>
        <v>0</v>
      </c>
      <c r="S64" s="78">
        <v>8.3949999999999996</v>
      </c>
      <c r="T64" s="78">
        <v>7.2290000000000001</v>
      </c>
      <c r="U64" s="211">
        <v>0.40799999999999997</v>
      </c>
      <c r="V64" s="211">
        <v>4.2000000000000003E-2</v>
      </c>
      <c r="X64" s="212">
        <v>2580</v>
      </c>
      <c r="Y64" s="212">
        <v>53</v>
      </c>
      <c r="Z64" s="341">
        <f t="shared" si="151"/>
        <v>2.0542635658914728E-2</v>
      </c>
      <c r="AA64" s="212">
        <v>675</v>
      </c>
      <c r="AB64" s="212">
        <v>41</v>
      </c>
      <c r="AC64" s="212">
        <v>17</v>
      </c>
      <c r="AD64" s="212">
        <v>99</v>
      </c>
      <c r="AE64" s="212">
        <v>6</v>
      </c>
      <c r="AF64" s="372">
        <f t="shared" si="152"/>
        <v>0.35294117647058826</v>
      </c>
      <c r="AG64" s="212">
        <v>13</v>
      </c>
      <c r="AH64" s="372">
        <f t="shared" si="153"/>
        <v>0.13131313131313133</v>
      </c>
      <c r="AI64" s="212">
        <f t="shared" si="154"/>
        <v>559</v>
      </c>
      <c r="AJ64" s="212">
        <f t="shared" si="155"/>
        <v>22</v>
      </c>
      <c r="AK64" s="372">
        <f t="shared" si="156"/>
        <v>3.9355992844364938E-2</v>
      </c>
      <c r="AL64" s="341">
        <f t="shared" si="157"/>
        <v>2.3255813953488372E-3</v>
      </c>
      <c r="AM64" s="341">
        <f t="shared" si="158"/>
        <v>5.0387596899224806E-3</v>
      </c>
      <c r="AN64" s="341">
        <f t="shared" si="159"/>
        <v>8.5271317829457363E-3</v>
      </c>
      <c r="AO64" s="341">
        <f t="shared" si="160"/>
        <v>1.5891472868217054E-2</v>
      </c>
      <c r="AP64" s="214">
        <v>1905</v>
      </c>
      <c r="AQ64" s="214">
        <v>12</v>
      </c>
      <c r="AR64" s="341">
        <f t="shared" si="161"/>
        <v>4.6511627906976744E-3</v>
      </c>
      <c r="AT64" s="1">
        <v>25</v>
      </c>
      <c r="AU64" s="1">
        <v>0</v>
      </c>
      <c r="AV64" s="1">
        <v>11</v>
      </c>
      <c r="AW64" s="1">
        <v>14</v>
      </c>
      <c r="AX64" s="1">
        <v>49</v>
      </c>
      <c r="AY64" s="1">
        <v>7</v>
      </c>
      <c r="AZ64" s="1">
        <v>16</v>
      </c>
      <c r="BA64" s="1">
        <v>26</v>
      </c>
      <c r="BB64" s="1">
        <v>27</v>
      </c>
      <c r="BC64" s="1">
        <v>10</v>
      </c>
      <c r="BD64" s="1">
        <v>10</v>
      </c>
      <c r="BE64" s="1">
        <v>7</v>
      </c>
      <c r="BF64" s="1">
        <v>40</v>
      </c>
      <c r="BG64" s="1">
        <v>14</v>
      </c>
      <c r="BH64" s="1">
        <v>8</v>
      </c>
      <c r="BI64" s="1">
        <v>18</v>
      </c>
      <c r="BJ64" s="1">
        <v>48</v>
      </c>
      <c r="BK64" s="1">
        <v>21</v>
      </c>
      <c r="BL64" s="1">
        <v>12</v>
      </c>
      <c r="BM64" s="1">
        <v>15</v>
      </c>
      <c r="BN64" s="125">
        <v>0</v>
      </c>
      <c r="BO64" s="124">
        <v>0.44</v>
      </c>
      <c r="BP64" s="126">
        <v>0.56000000000000005</v>
      </c>
      <c r="BQ64" s="125">
        <v>0.14285714285714285</v>
      </c>
      <c r="BR64" s="124">
        <v>0.32653061224489793</v>
      </c>
      <c r="BS64" s="126">
        <v>0.53061224489795922</v>
      </c>
      <c r="BT64" s="125">
        <v>0.37037037037037035</v>
      </c>
      <c r="BU64" s="124">
        <v>0.37037037037037035</v>
      </c>
      <c r="BV64" s="126">
        <v>0.25925925925925924</v>
      </c>
      <c r="BW64" s="125">
        <v>0.35</v>
      </c>
      <c r="BX64" s="124">
        <v>0.2</v>
      </c>
      <c r="BY64" s="126">
        <v>0.45</v>
      </c>
      <c r="BZ64" s="125">
        <f t="shared" si="162"/>
        <v>0.4375</v>
      </c>
      <c r="CA64" s="124">
        <f t="shared" si="163"/>
        <v>0.25</v>
      </c>
      <c r="CB64" s="126">
        <f t="shared" si="164"/>
        <v>0.3125</v>
      </c>
      <c r="CD64" s="215">
        <f t="shared" si="165"/>
        <v>4710</v>
      </c>
      <c r="CE64" s="216">
        <f t="shared" si="166"/>
        <v>0.62420382165605093</v>
      </c>
      <c r="CF64" s="216">
        <f t="shared" si="167"/>
        <v>0.31847133757961782</v>
      </c>
      <c r="CG64" s="216">
        <f t="shared" si="168"/>
        <v>5.7324840764331211E-2</v>
      </c>
      <c r="CH64" s="216">
        <f t="shared" si="169"/>
        <v>1.6985138004246284E-2</v>
      </c>
      <c r="CI64" s="216">
        <f t="shared" si="170"/>
        <v>0</v>
      </c>
      <c r="CJ64" s="216">
        <f t="shared" si="171"/>
        <v>4.0339702760084924E-2</v>
      </c>
      <c r="CK64" s="217">
        <f t="shared" si="172"/>
        <v>2940</v>
      </c>
      <c r="CL64" s="218">
        <f t="shared" si="173"/>
        <v>1500</v>
      </c>
      <c r="CM64" s="219">
        <f t="shared" si="174"/>
        <v>270</v>
      </c>
      <c r="CN64" s="219">
        <f t="shared" si="175"/>
        <v>80</v>
      </c>
      <c r="CO64" s="219">
        <f t="shared" si="176"/>
        <v>0</v>
      </c>
      <c r="CP64" s="219">
        <f t="shared" si="177"/>
        <v>190</v>
      </c>
      <c r="CR64" s="243">
        <v>786.7</v>
      </c>
      <c r="CS64" s="243">
        <v>3303</v>
      </c>
      <c r="CT64" s="247">
        <f t="shared" si="178"/>
        <v>0.23817741447169241</v>
      </c>
      <c r="CV64" s="247">
        <f t="shared" si="141"/>
        <v>8.6249301616112051E-2</v>
      </c>
      <c r="CW64" s="211">
        <f t="shared" si="142"/>
        <v>0.40279677762577903</v>
      </c>
      <c r="CY64" s="300">
        <v>1.8079096045197741E-2</v>
      </c>
      <c r="CZ64" s="300">
        <v>1.4765596160944998E-2</v>
      </c>
      <c r="DA64" s="300">
        <v>9.5982936366868117E-3</v>
      </c>
      <c r="DB64" s="300">
        <v>1.6526138279932545E-2</v>
      </c>
      <c r="DC64" s="300">
        <v>8.3333333333333332E-3</v>
      </c>
      <c r="DE64" s="332">
        <v>241</v>
      </c>
      <c r="DF64" s="332">
        <v>51</v>
      </c>
      <c r="DG64" s="332">
        <v>268</v>
      </c>
      <c r="DH64" s="332">
        <v>44</v>
      </c>
      <c r="DL64" s="212">
        <v>2655</v>
      </c>
      <c r="DM64" s="212">
        <v>48</v>
      </c>
      <c r="DN64" s="213">
        <v>1.8079096045197741E-2</v>
      </c>
      <c r="DO64" s="212">
        <v>690</v>
      </c>
      <c r="DP64" s="212">
        <v>44</v>
      </c>
      <c r="DQ64" s="213">
        <v>1.6572504708097929E-2</v>
      </c>
      <c r="DR64" s="214">
        <v>1965</v>
      </c>
      <c r="DS64" s="214">
        <v>4</v>
      </c>
      <c r="DT64" s="213">
        <v>1.5065913370998117E-3</v>
      </c>
      <c r="DV64" s="215">
        <f t="shared" si="179"/>
        <v>4710</v>
      </c>
      <c r="DW64" s="216">
        <v>0.64583333333333337</v>
      </c>
      <c r="DX64" s="216">
        <v>0.29166666666666669</v>
      </c>
      <c r="DY64" s="216">
        <v>6.25E-2</v>
      </c>
      <c r="DZ64" s="216">
        <v>2.0833333333333332E-2</v>
      </c>
      <c r="EA64" s="216">
        <v>0</v>
      </c>
      <c r="EB64" s="216">
        <v>4.1666666666666664E-2</v>
      </c>
      <c r="EC64" s="217">
        <f t="shared" si="180"/>
        <v>3080</v>
      </c>
      <c r="ED64" s="218">
        <v>1400</v>
      </c>
      <c r="EE64" s="219">
        <f t="shared" si="181"/>
        <v>230</v>
      </c>
      <c r="EF64" s="219">
        <f t="shared" si="182"/>
        <v>40</v>
      </c>
      <c r="EG64" s="219">
        <f t="shared" si="183"/>
        <v>0</v>
      </c>
      <c r="EH64" s="219">
        <f t="shared" si="184"/>
        <v>190</v>
      </c>
      <c r="EI64" s="216">
        <v>6.1224489795918366E-2</v>
      </c>
      <c r="EJ64" s="511">
        <v>1.6825E-2</v>
      </c>
      <c r="EK64" s="3">
        <v>0.184</v>
      </c>
      <c r="EL64" s="3">
        <v>0.436</v>
      </c>
      <c r="EM64" s="496">
        <f t="shared" si="185"/>
        <v>0.38000000000000006</v>
      </c>
      <c r="EN64" s="528">
        <v>5.2920599999999998E-2</v>
      </c>
      <c r="EO64" s="545">
        <f t="shared" si="186"/>
        <v>4710</v>
      </c>
      <c r="EP64" s="314">
        <f t="shared" si="187"/>
        <v>1290</v>
      </c>
      <c r="EQ64" s="542">
        <v>1260</v>
      </c>
      <c r="ER64" s="543">
        <v>20</v>
      </c>
      <c r="ES64" s="544">
        <v>10</v>
      </c>
      <c r="ET64" s="242">
        <v>0</v>
      </c>
      <c r="EU64" s="242">
        <v>0</v>
      </c>
      <c r="EV64" s="314">
        <f t="shared" si="188"/>
        <v>10</v>
      </c>
      <c r="EW64" s="314">
        <f t="shared" si="189"/>
        <v>2090</v>
      </c>
      <c r="EX64" s="542">
        <v>1490</v>
      </c>
      <c r="EY64" s="543">
        <v>490</v>
      </c>
      <c r="EZ64" s="544">
        <v>110</v>
      </c>
      <c r="FA64" s="242">
        <v>20</v>
      </c>
      <c r="FB64" s="242">
        <v>0</v>
      </c>
      <c r="FC64" s="314">
        <f t="shared" si="190"/>
        <v>90</v>
      </c>
      <c r="FD64" s="314">
        <f t="shared" si="191"/>
        <v>1330</v>
      </c>
      <c r="FE64" s="542">
        <v>330</v>
      </c>
      <c r="FF64" s="543">
        <v>890</v>
      </c>
      <c r="FG64" s="544">
        <v>110</v>
      </c>
      <c r="FH64" s="242">
        <v>20</v>
      </c>
      <c r="FI64" s="242">
        <f>VLOOKUP($A64,'[3]Tabel 3'!$E$3350:$K$3691,7,FALSE)</f>
        <v>0</v>
      </c>
      <c r="FJ64" s="314">
        <f t="shared" si="192"/>
        <v>90</v>
      </c>
      <c r="FK64" s="545">
        <f t="shared" si="193"/>
        <v>4710</v>
      </c>
      <c r="FL64" s="314">
        <f t="shared" si="194"/>
        <v>1230</v>
      </c>
      <c r="FM64" s="542">
        <v>1190</v>
      </c>
      <c r="FN64" s="543">
        <v>30</v>
      </c>
      <c r="FO64" s="544">
        <v>10</v>
      </c>
      <c r="FP64" s="242">
        <v>0</v>
      </c>
      <c r="FQ64" s="242">
        <v>0</v>
      </c>
      <c r="FR64" s="314">
        <f t="shared" si="195"/>
        <v>10</v>
      </c>
      <c r="FS64" s="314">
        <f t="shared" si="196"/>
        <v>2090</v>
      </c>
      <c r="FT64" s="542">
        <v>1400</v>
      </c>
      <c r="FU64" s="543">
        <v>550</v>
      </c>
      <c r="FV64" s="544">
        <v>140</v>
      </c>
      <c r="FW64" s="242">
        <v>40</v>
      </c>
      <c r="FX64" s="242">
        <v>0</v>
      </c>
      <c r="FY64" s="314">
        <f t="shared" si="197"/>
        <v>100</v>
      </c>
      <c r="FZ64" s="314">
        <f t="shared" si="198"/>
        <v>1390</v>
      </c>
      <c r="GA64" s="542">
        <v>350</v>
      </c>
      <c r="GB64" s="543">
        <v>920</v>
      </c>
      <c r="GC64" s="544">
        <v>120</v>
      </c>
      <c r="GD64" s="242">
        <v>40</v>
      </c>
      <c r="GE64" s="242">
        <v>0</v>
      </c>
      <c r="GF64" s="314">
        <f t="shared" si="199"/>
        <v>80</v>
      </c>
    </row>
    <row r="65" spans="1:188" hidden="1" x14ac:dyDescent="0.25">
      <c r="A65" s="622" t="s">
        <v>208</v>
      </c>
      <c r="B65" s="622" t="s">
        <v>75</v>
      </c>
      <c r="C65" s="622" t="s">
        <v>76</v>
      </c>
      <c r="D65" s="1">
        <v>1.4</v>
      </c>
      <c r="E65" s="206">
        <v>15400</v>
      </c>
      <c r="F65" s="207">
        <v>8.900000000000001E-2</v>
      </c>
      <c r="G65" s="208">
        <f>IF(AND(F65&gt;=$F$3-'Selectie Benchmark Gemeenten'!$D$7*'gemeenten info'!$F$7,F65&lt;=$F$3+'Selectie Benchmark Gemeenten'!$D$7*'gemeenten info'!$F$7),1,0)</f>
        <v>0</v>
      </c>
      <c r="H65" s="206">
        <v>35517</v>
      </c>
      <c r="I65" s="206">
        <v>120</v>
      </c>
      <c r="J65" s="209">
        <f t="shared" si="147"/>
        <v>1.4648729446935725E-2</v>
      </c>
      <c r="K65" s="208">
        <f>IF(AND(J65&gt;=$J$3-'Selectie Benchmark Gemeenten'!$D$8*'gemeenten info'!$J$7,J65&lt;=$J$3+'Selectie Benchmark Gemeenten'!$D$8*'gemeenten info'!$J$7),1,0)</f>
        <v>0</v>
      </c>
      <c r="L65" s="23">
        <v>0</v>
      </c>
      <c r="M65" s="210">
        <v>0.20754716981132076</v>
      </c>
      <c r="N65" s="208">
        <f>IF(AND(M65&gt;=$M$3-'Selectie Benchmark Gemeenten'!$D$9*'gemeenten info'!$M$7,M65&lt;=$M$3+'Selectie Benchmark Gemeenten'!$D$9*'gemeenten info'!$M$7),1,0)</f>
        <v>1</v>
      </c>
      <c r="O65" s="29">
        <f t="shared" si="148"/>
        <v>0</v>
      </c>
      <c r="P65" s="29">
        <f t="shared" si="149"/>
        <v>0</v>
      </c>
      <c r="Q65" s="29">
        <f t="shared" si="150"/>
        <v>0</v>
      </c>
      <c r="S65" s="78">
        <v>7.2220000000000004</v>
      </c>
      <c r="T65" s="78">
        <v>-17.664999999999999</v>
      </c>
      <c r="U65" s="211">
        <v>0.59799999999999998</v>
      </c>
      <c r="V65" s="211">
        <v>7.8E-2</v>
      </c>
      <c r="X65" s="212">
        <v>2737</v>
      </c>
      <c r="Y65" s="212">
        <v>64</v>
      </c>
      <c r="Z65" s="341">
        <f t="shared" si="151"/>
        <v>2.3383266350018268E-2</v>
      </c>
      <c r="AA65" s="212">
        <v>1023</v>
      </c>
      <c r="AB65" s="212">
        <v>55</v>
      </c>
      <c r="AC65" s="212">
        <v>22</v>
      </c>
      <c r="AD65" s="212">
        <v>185</v>
      </c>
      <c r="AE65" s="212">
        <v>0</v>
      </c>
      <c r="AF65" s="372">
        <f t="shared" si="152"/>
        <v>0</v>
      </c>
      <c r="AG65" s="212">
        <v>17</v>
      </c>
      <c r="AH65" s="372">
        <f t="shared" si="153"/>
        <v>9.1891891891891897E-2</v>
      </c>
      <c r="AI65" s="212">
        <f t="shared" si="154"/>
        <v>816</v>
      </c>
      <c r="AJ65" s="212">
        <f t="shared" si="155"/>
        <v>38</v>
      </c>
      <c r="AK65" s="372">
        <f t="shared" si="156"/>
        <v>4.6568627450980393E-2</v>
      </c>
      <c r="AL65" s="341">
        <f t="shared" si="157"/>
        <v>0</v>
      </c>
      <c r="AM65" s="341">
        <f t="shared" si="158"/>
        <v>6.2111801242236021E-3</v>
      </c>
      <c r="AN65" s="341">
        <f t="shared" si="159"/>
        <v>1.3883814395323347E-2</v>
      </c>
      <c r="AO65" s="341">
        <f t="shared" si="160"/>
        <v>2.0094994519546949E-2</v>
      </c>
      <c r="AP65" s="214">
        <v>1714</v>
      </c>
      <c r="AQ65" s="214">
        <v>9</v>
      </c>
      <c r="AR65" s="341">
        <f t="shared" si="161"/>
        <v>3.288271830471319E-3</v>
      </c>
      <c r="AT65" s="1">
        <v>51</v>
      </c>
      <c r="AU65" s="1">
        <v>20</v>
      </c>
      <c r="AV65" s="1">
        <v>14</v>
      </c>
      <c r="AW65" s="1">
        <v>17</v>
      </c>
      <c r="AX65" s="1">
        <v>50</v>
      </c>
      <c r="AY65" s="1">
        <v>12</v>
      </c>
      <c r="AZ65" s="1">
        <v>11</v>
      </c>
      <c r="BA65" s="1">
        <v>27</v>
      </c>
      <c r="BB65" s="1">
        <v>45</v>
      </c>
      <c r="BC65" s="1">
        <v>12</v>
      </c>
      <c r="BD65" s="1">
        <v>19</v>
      </c>
      <c r="BE65" s="1">
        <v>14</v>
      </c>
      <c r="BF65" s="1">
        <v>57</v>
      </c>
      <c r="BG65" s="1">
        <v>27</v>
      </c>
      <c r="BH65" s="1">
        <v>10</v>
      </c>
      <c r="BI65" s="1">
        <v>20</v>
      </c>
      <c r="BJ65" s="1">
        <v>75</v>
      </c>
      <c r="BK65" s="1">
        <v>29</v>
      </c>
      <c r="BL65" s="1">
        <v>19</v>
      </c>
      <c r="BM65" s="1">
        <v>27</v>
      </c>
      <c r="BN65" s="125">
        <v>0.39215686274509803</v>
      </c>
      <c r="BO65" s="124">
        <v>0.27450980392156865</v>
      </c>
      <c r="BP65" s="126">
        <v>0.33333333333333331</v>
      </c>
      <c r="BQ65" s="125">
        <v>0.24</v>
      </c>
      <c r="BR65" s="124">
        <v>0.22</v>
      </c>
      <c r="BS65" s="126">
        <v>0.54</v>
      </c>
      <c r="BT65" s="125">
        <v>0.26666666666666666</v>
      </c>
      <c r="BU65" s="124">
        <v>0.42222222222222222</v>
      </c>
      <c r="BV65" s="126">
        <v>0.31111111111111112</v>
      </c>
      <c r="BW65" s="125">
        <v>0.47368421052631576</v>
      </c>
      <c r="BX65" s="124">
        <v>0.17543859649122806</v>
      </c>
      <c r="BY65" s="126">
        <v>0.35087719298245612</v>
      </c>
      <c r="BZ65" s="125">
        <f t="shared" si="162"/>
        <v>0.38666666666666666</v>
      </c>
      <c r="CA65" s="124">
        <f t="shared" si="163"/>
        <v>0.25333333333333335</v>
      </c>
      <c r="CB65" s="126">
        <f t="shared" si="164"/>
        <v>0.36</v>
      </c>
      <c r="CD65" s="215">
        <f t="shared" si="165"/>
        <v>4670</v>
      </c>
      <c r="CE65" s="216">
        <f t="shared" si="166"/>
        <v>0.58458244111349034</v>
      </c>
      <c r="CF65" s="216">
        <f t="shared" si="167"/>
        <v>0.34261241970021411</v>
      </c>
      <c r="CG65" s="216">
        <f t="shared" si="168"/>
        <v>7.2805139186295498E-2</v>
      </c>
      <c r="CH65" s="216">
        <f t="shared" si="169"/>
        <v>3.2119914346895075E-2</v>
      </c>
      <c r="CI65" s="216">
        <f t="shared" si="170"/>
        <v>2.1413276231263384E-3</v>
      </c>
      <c r="CJ65" s="216">
        <f t="shared" si="171"/>
        <v>3.8543897216274089E-2</v>
      </c>
      <c r="CK65" s="217">
        <f t="shared" si="172"/>
        <v>2730</v>
      </c>
      <c r="CL65" s="218">
        <f t="shared" si="173"/>
        <v>1600</v>
      </c>
      <c r="CM65" s="219">
        <f t="shared" si="174"/>
        <v>340</v>
      </c>
      <c r="CN65" s="219">
        <f t="shared" si="175"/>
        <v>150</v>
      </c>
      <c r="CO65" s="219">
        <f t="shared" si="176"/>
        <v>10</v>
      </c>
      <c r="CP65" s="219">
        <f t="shared" si="177"/>
        <v>180</v>
      </c>
      <c r="CR65" s="243">
        <v>2922.94</v>
      </c>
      <c r="CS65" s="243">
        <v>3019</v>
      </c>
      <c r="CT65" s="247">
        <f t="shared" si="178"/>
        <v>0.96818151705862865</v>
      </c>
      <c r="CV65" s="247">
        <f t="shared" si="141"/>
        <v>2.4151738014021894E-2</v>
      </c>
      <c r="CW65" s="211">
        <f t="shared" si="142"/>
        <v>0.26273332977548614</v>
      </c>
      <c r="CY65" s="300">
        <v>2.6671408250355619E-2</v>
      </c>
      <c r="CZ65" s="300">
        <v>1.9985974754558204E-2</v>
      </c>
      <c r="DA65" s="300">
        <v>1.5264586160108548E-2</v>
      </c>
      <c r="DB65" s="300">
        <v>1.6463615409944024E-2</v>
      </c>
      <c r="DC65" s="300">
        <v>1.6267942583732056E-2</v>
      </c>
      <c r="DE65" s="332">
        <v>102</v>
      </c>
      <c r="DF65" s="332">
        <v>3</v>
      </c>
      <c r="DG65" s="332">
        <v>86</v>
      </c>
      <c r="DH65" s="332">
        <v>4</v>
      </c>
      <c r="DL65" s="212">
        <v>2812</v>
      </c>
      <c r="DM65" s="212">
        <v>75</v>
      </c>
      <c r="DN65" s="213">
        <v>2.6671408250355619E-2</v>
      </c>
      <c r="DO65" s="212">
        <v>1057</v>
      </c>
      <c r="DP65" s="212">
        <v>68</v>
      </c>
      <c r="DQ65" s="213">
        <v>2.4182076813655761E-2</v>
      </c>
      <c r="DR65" s="214">
        <v>1755</v>
      </c>
      <c r="DS65" s="214">
        <v>7</v>
      </c>
      <c r="DT65" s="213">
        <v>2.4893314366998577E-3</v>
      </c>
      <c r="DV65" s="215">
        <f t="shared" si="179"/>
        <v>4660</v>
      </c>
      <c r="DW65" s="216">
        <v>0.5957446808510638</v>
      </c>
      <c r="DX65" s="216">
        <v>0.31914893617021278</v>
      </c>
      <c r="DY65" s="216">
        <v>8.5106382978723402E-2</v>
      </c>
      <c r="DZ65" s="216">
        <v>4.2553191489361701E-2</v>
      </c>
      <c r="EA65" s="216">
        <v>0</v>
      </c>
      <c r="EB65" s="216">
        <v>4.2553191489361701E-2</v>
      </c>
      <c r="EC65" s="217">
        <f t="shared" si="180"/>
        <v>2830</v>
      </c>
      <c r="ED65" s="218">
        <v>1500</v>
      </c>
      <c r="EE65" s="219">
        <f t="shared" si="181"/>
        <v>330</v>
      </c>
      <c r="EF65" s="219">
        <f t="shared" si="182"/>
        <v>60</v>
      </c>
      <c r="EG65" s="219">
        <f t="shared" si="183"/>
        <v>10</v>
      </c>
      <c r="EH65" s="219">
        <f t="shared" si="184"/>
        <v>260</v>
      </c>
      <c r="EI65" s="216">
        <v>6.6666666666666666E-2</v>
      </c>
      <c r="EJ65" s="511">
        <v>2.3475000000000003E-2</v>
      </c>
      <c r="EK65" s="3">
        <v>0.27399999999999997</v>
      </c>
      <c r="EL65" s="3">
        <v>0.50900000000000001</v>
      </c>
      <c r="EM65" s="496">
        <f t="shared" si="185"/>
        <v>0.21699999999999997</v>
      </c>
      <c r="EN65" s="528">
        <v>7.5363400000000011E-2</v>
      </c>
      <c r="EO65" s="545">
        <f t="shared" si="186"/>
        <v>4640</v>
      </c>
      <c r="EP65" s="314">
        <f t="shared" si="187"/>
        <v>1250</v>
      </c>
      <c r="EQ65" s="542">
        <v>1240</v>
      </c>
      <c r="ER65" s="543">
        <v>10</v>
      </c>
      <c r="ES65" s="544">
        <v>0</v>
      </c>
      <c r="ET65" s="242">
        <v>0</v>
      </c>
      <c r="EU65" s="242">
        <v>0</v>
      </c>
      <c r="EV65" s="314">
        <f t="shared" si="188"/>
        <v>0</v>
      </c>
      <c r="EW65" s="314">
        <f t="shared" si="189"/>
        <v>2080</v>
      </c>
      <c r="EX65" s="542">
        <v>1340</v>
      </c>
      <c r="EY65" s="543">
        <v>600</v>
      </c>
      <c r="EZ65" s="544">
        <v>140</v>
      </c>
      <c r="FA65" s="242">
        <v>30</v>
      </c>
      <c r="FB65" s="242">
        <v>10</v>
      </c>
      <c r="FC65" s="314">
        <f t="shared" si="190"/>
        <v>100</v>
      </c>
      <c r="FD65" s="314">
        <f t="shared" si="191"/>
        <v>1310</v>
      </c>
      <c r="FE65" s="542">
        <v>250</v>
      </c>
      <c r="FF65" s="543">
        <v>870</v>
      </c>
      <c r="FG65" s="544">
        <v>190</v>
      </c>
      <c r="FH65" s="242">
        <v>30</v>
      </c>
      <c r="FI65" s="242">
        <f>VLOOKUP($A65,'[3]Tabel 3'!$E$3350:$K$3691,7,FALSE)</f>
        <v>0</v>
      </c>
      <c r="FJ65" s="314">
        <f t="shared" si="192"/>
        <v>160</v>
      </c>
      <c r="FK65" s="545">
        <f t="shared" si="193"/>
        <v>4670</v>
      </c>
      <c r="FL65" s="314">
        <f t="shared" si="194"/>
        <v>1230</v>
      </c>
      <c r="FM65" s="542">
        <v>1210</v>
      </c>
      <c r="FN65" s="543">
        <v>10</v>
      </c>
      <c r="FO65" s="544">
        <v>10</v>
      </c>
      <c r="FP65" s="242">
        <v>0</v>
      </c>
      <c r="FQ65" s="242">
        <v>0</v>
      </c>
      <c r="FR65" s="314">
        <f t="shared" si="195"/>
        <v>10</v>
      </c>
      <c r="FS65" s="314">
        <f t="shared" si="196"/>
        <v>2070</v>
      </c>
      <c r="FT65" s="542">
        <v>1250</v>
      </c>
      <c r="FU65" s="543">
        <v>670</v>
      </c>
      <c r="FV65" s="544">
        <v>150</v>
      </c>
      <c r="FW65" s="242">
        <v>60</v>
      </c>
      <c r="FX65" s="242">
        <v>10</v>
      </c>
      <c r="FY65" s="314">
        <f t="shared" si="197"/>
        <v>80</v>
      </c>
      <c r="FZ65" s="314">
        <f t="shared" si="198"/>
        <v>1370</v>
      </c>
      <c r="GA65" s="542">
        <v>270</v>
      </c>
      <c r="GB65" s="543">
        <v>920</v>
      </c>
      <c r="GC65" s="544">
        <v>180</v>
      </c>
      <c r="GD65" s="242">
        <v>90</v>
      </c>
      <c r="GE65" s="242">
        <v>0</v>
      </c>
      <c r="GF65" s="314">
        <f t="shared" si="199"/>
        <v>90</v>
      </c>
    </row>
    <row r="66" spans="1:188" hidden="1" x14ac:dyDescent="0.25">
      <c r="A66" s="622" t="s">
        <v>209</v>
      </c>
      <c r="B66" s="622" t="s">
        <v>124</v>
      </c>
      <c r="C66" s="622" t="s">
        <v>125</v>
      </c>
      <c r="D66" s="1">
        <v>0.5</v>
      </c>
      <c r="E66" s="206">
        <v>8800</v>
      </c>
      <c r="F66" s="207">
        <v>5.9000000000000004E-2</v>
      </c>
      <c r="G66" s="208">
        <f>IF(AND(F66&gt;=$F$3-'Selectie Benchmark Gemeenten'!$D$7*'gemeenten info'!$F$7,F66&lt;=$F$3+'Selectie Benchmark Gemeenten'!$D$7*'gemeenten info'!$F$7),1,0)</f>
        <v>0</v>
      </c>
      <c r="H66" s="206">
        <v>20669</v>
      </c>
      <c r="I66" s="206">
        <v>270</v>
      </c>
      <c r="J66" s="209">
        <f t="shared" si="147"/>
        <v>3.7070254110612856E-2</v>
      </c>
      <c r="K66" s="208">
        <f>IF(AND(J66&gt;=$J$3-'Selectie Benchmark Gemeenten'!$D$8*'gemeenten info'!$J$7,J66&lt;=$J$3+'Selectie Benchmark Gemeenten'!$D$8*'gemeenten info'!$J$7),1,0)</f>
        <v>0</v>
      </c>
      <c r="L66" s="23">
        <v>0</v>
      </c>
      <c r="M66" s="210">
        <v>2.5440878866724487E-2</v>
      </c>
      <c r="N66" s="208">
        <f>IF(AND(M66&gt;=$M$3-'Selectie Benchmark Gemeenten'!$D$9*'gemeenten info'!$M$7,M66&lt;=$M$3+'Selectie Benchmark Gemeenten'!$D$9*'gemeenten info'!$M$7),1,0)</f>
        <v>0</v>
      </c>
      <c r="O66" s="29">
        <f t="shared" si="148"/>
        <v>0</v>
      </c>
      <c r="P66" s="29">
        <f t="shared" si="149"/>
        <v>0</v>
      </c>
      <c r="Q66" s="29">
        <f t="shared" si="150"/>
        <v>0</v>
      </c>
      <c r="S66" s="78">
        <v>7.3479999999999999</v>
      </c>
      <c r="T66" s="78">
        <v>-32.064999999999998</v>
      </c>
      <c r="U66" s="211">
        <v>0.61</v>
      </c>
      <c r="V66" s="211">
        <v>7.0000000000000007E-2</v>
      </c>
      <c r="X66" s="212">
        <v>1288</v>
      </c>
      <c r="Y66" s="212">
        <v>54</v>
      </c>
      <c r="Z66" s="341">
        <f t="shared" si="151"/>
        <v>4.192546583850932E-2</v>
      </c>
      <c r="AA66" s="212">
        <v>418</v>
      </c>
      <c r="AB66" s="212">
        <v>35</v>
      </c>
      <c r="AC66" s="212">
        <v>6</v>
      </c>
      <c r="AD66" s="212">
        <v>49</v>
      </c>
      <c r="AE66" s="212">
        <v>0</v>
      </c>
      <c r="AF66" s="372">
        <f t="shared" si="152"/>
        <v>0</v>
      </c>
      <c r="AG66" s="212">
        <v>9</v>
      </c>
      <c r="AH66" s="372">
        <f t="shared" si="153"/>
        <v>0.18367346938775511</v>
      </c>
      <c r="AI66" s="212">
        <f t="shared" si="154"/>
        <v>363</v>
      </c>
      <c r="AJ66" s="212">
        <f t="shared" si="155"/>
        <v>26</v>
      </c>
      <c r="AK66" s="372">
        <f t="shared" si="156"/>
        <v>7.1625344352617082E-2</v>
      </c>
      <c r="AL66" s="341">
        <f t="shared" si="157"/>
        <v>0</v>
      </c>
      <c r="AM66" s="341">
        <f t="shared" si="158"/>
        <v>6.987577639751553E-3</v>
      </c>
      <c r="AN66" s="341">
        <f t="shared" si="159"/>
        <v>2.0186335403726708E-2</v>
      </c>
      <c r="AO66" s="341">
        <f t="shared" si="160"/>
        <v>2.717391304347826E-2</v>
      </c>
      <c r="AP66" s="214">
        <v>870</v>
      </c>
      <c r="AQ66" s="214">
        <v>19</v>
      </c>
      <c r="AR66" s="341">
        <f t="shared" si="161"/>
        <v>1.4751552795031056E-2</v>
      </c>
      <c r="AT66" s="1">
        <v>27</v>
      </c>
      <c r="AU66" s="1">
        <v>10</v>
      </c>
      <c r="AV66" s="1">
        <v>5</v>
      </c>
      <c r="AW66" s="1">
        <v>12</v>
      </c>
      <c r="AX66" s="1">
        <v>14</v>
      </c>
      <c r="AY66" s="1">
        <v>8</v>
      </c>
      <c r="AZ66" s="1">
        <v>0</v>
      </c>
      <c r="BA66" s="1">
        <v>6</v>
      </c>
      <c r="BB66" s="1">
        <v>18</v>
      </c>
      <c r="BC66" s="1">
        <v>6</v>
      </c>
      <c r="BD66" s="1">
        <v>5</v>
      </c>
      <c r="BE66" s="1">
        <v>7</v>
      </c>
      <c r="BF66" s="1">
        <v>26</v>
      </c>
      <c r="BG66" s="1">
        <v>8</v>
      </c>
      <c r="BH66" s="1">
        <v>6</v>
      </c>
      <c r="BI66" s="1">
        <v>12</v>
      </c>
      <c r="BJ66" s="1">
        <v>12</v>
      </c>
      <c r="BK66" s="1">
        <v>0</v>
      </c>
      <c r="BL66" s="1">
        <v>0</v>
      </c>
      <c r="BM66" s="1">
        <v>12</v>
      </c>
      <c r="BN66" s="125">
        <v>0.37037037037037035</v>
      </c>
      <c r="BO66" s="124">
        <v>0.18518518518518517</v>
      </c>
      <c r="BP66" s="126">
        <v>0.44444444444444442</v>
      </c>
      <c r="BQ66" s="125">
        <v>0.5714285714285714</v>
      </c>
      <c r="BR66" s="124">
        <v>0</v>
      </c>
      <c r="BS66" s="126">
        <v>0.42857142857142855</v>
      </c>
      <c r="BT66" s="125">
        <v>0.33333333333333331</v>
      </c>
      <c r="BU66" s="124">
        <v>0.27777777777777779</v>
      </c>
      <c r="BV66" s="126">
        <v>0.3888888888888889</v>
      </c>
      <c r="BW66" s="125">
        <v>0.30769230769230771</v>
      </c>
      <c r="BX66" s="124">
        <v>0.23076923076923078</v>
      </c>
      <c r="BY66" s="126">
        <v>0.46153846153846156</v>
      </c>
      <c r="BZ66" s="125">
        <f t="shared" si="162"/>
        <v>0</v>
      </c>
      <c r="CA66" s="124">
        <f t="shared" si="163"/>
        <v>0</v>
      </c>
      <c r="CB66" s="126">
        <f t="shared" si="164"/>
        <v>1</v>
      </c>
      <c r="CD66" s="215">
        <f t="shared" si="165"/>
        <v>2640</v>
      </c>
      <c r="CE66" s="216">
        <f t="shared" si="166"/>
        <v>0.53030303030303028</v>
      </c>
      <c r="CF66" s="216">
        <f t="shared" si="167"/>
        <v>0.375</v>
      </c>
      <c r="CG66" s="216">
        <f t="shared" si="168"/>
        <v>9.4696969696969696E-2</v>
      </c>
      <c r="CH66" s="216">
        <f t="shared" si="169"/>
        <v>3.0303030303030304E-2</v>
      </c>
      <c r="CI66" s="216">
        <f t="shared" si="170"/>
        <v>0</v>
      </c>
      <c r="CJ66" s="216">
        <f t="shared" si="171"/>
        <v>6.4393939393939392E-2</v>
      </c>
      <c r="CK66" s="217">
        <f t="shared" si="172"/>
        <v>1400</v>
      </c>
      <c r="CL66" s="218">
        <f t="shared" si="173"/>
        <v>990</v>
      </c>
      <c r="CM66" s="219">
        <f t="shared" si="174"/>
        <v>250</v>
      </c>
      <c r="CN66" s="219">
        <f t="shared" si="175"/>
        <v>80</v>
      </c>
      <c r="CO66" s="219">
        <f t="shared" si="176"/>
        <v>0</v>
      </c>
      <c r="CP66" s="219">
        <f t="shared" si="177"/>
        <v>170</v>
      </c>
      <c r="CR66" s="243">
        <v>901.24</v>
      </c>
      <c r="CS66" s="243">
        <v>1720</v>
      </c>
      <c r="CT66" s="247">
        <f t="shared" si="178"/>
        <v>0.52397674418604656</v>
      </c>
      <c r="CV66" s="247">
        <f t="shared" si="141"/>
        <v>8.0013982116013516E-2</v>
      </c>
      <c r="CW66" s="211">
        <f t="shared" si="142"/>
        <v>0.71060111590693753</v>
      </c>
      <c r="CY66" s="300">
        <v>9.5617529880478083E-3</v>
      </c>
      <c r="CZ66" s="300">
        <v>1.9431988041853511E-2</v>
      </c>
      <c r="DA66" s="300">
        <v>1.3235294117647059E-2</v>
      </c>
      <c r="DB66" s="300">
        <v>1.0393466963622866E-2</v>
      </c>
      <c r="DC66" s="300">
        <v>1.9823788546255508E-2</v>
      </c>
      <c r="DE66" s="332">
        <v>47</v>
      </c>
      <c r="DF66" s="332">
        <v>0</v>
      </c>
      <c r="DG66" s="332">
        <v>33</v>
      </c>
      <c r="DH66" s="332">
        <v>1</v>
      </c>
      <c r="DL66" s="212">
        <v>1255</v>
      </c>
      <c r="DM66" s="212">
        <v>12</v>
      </c>
      <c r="DN66" s="213">
        <v>9.5617529880478083E-3</v>
      </c>
      <c r="DO66" s="212">
        <v>414</v>
      </c>
      <c r="DP66" s="212">
        <v>10</v>
      </c>
      <c r="DQ66" s="213">
        <v>7.9681274900398405E-3</v>
      </c>
      <c r="DR66" s="214">
        <v>841</v>
      </c>
      <c r="DS66" s="214">
        <v>2</v>
      </c>
      <c r="DT66" s="213">
        <v>1.5936254980079682E-3</v>
      </c>
      <c r="DV66" s="215">
        <f t="shared" si="179"/>
        <v>2690</v>
      </c>
      <c r="DW66" s="216">
        <v>0.5357142857142857</v>
      </c>
      <c r="DX66" s="216">
        <v>0.35714285714285715</v>
      </c>
      <c r="DY66" s="216">
        <v>0.10714285714285714</v>
      </c>
      <c r="DZ66" s="216">
        <v>3.5714285714285712E-2</v>
      </c>
      <c r="EA66" s="216">
        <v>0</v>
      </c>
      <c r="EB66" s="216">
        <v>7.1428571428571425E-2</v>
      </c>
      <c r="EC66" s="217">
        <f t="shared" si="180"/>
        <v>1450</v>
      </c>
      <c r="ED66" s="218">
        <v>1000</v>
      </c>
      <c r="EE66" s="219">
        <f t="shared" si="181"/>
        <v>240</v>
      </c>
      <c r="EF66" s="219">
        <f t="shared" si="182"/>
        <v>30</v>
      </c>
      <c r="EG66" s="219">
        <f t="shared" si="183"/>
        <v>0</v>
      </c>
      <c r="EH66" s="219">
        <f t="shared" si="184"/>
        <v>210</v>
      </c>
      <c r="EI66" s="216">
        <v>0.1111111111111111</v>
      </c>
      <c r="EJ66" s="511">
        <v>1.8225000000000002E-2</v>
      </c>
      <c r="EK66" s="3">
        <v>0.308</v>
      </c>
      <c r="EL66" s="3">
        <v>0.439</v>
      </c>
      <c r="EM66" s="496">
        <f t="shared" si="185"/>
        <v>0.25299999999999995</v>
      </c>
      <c r="EN66" s="528">
        <v>5.7645400000000006E-2</v>
      </c>
      <c r="EO66" s="545">
        <f t="shared" si="186"/>
        <v>2660</v>
      </c>
      <c r="EP66" s="314">
        <f t="shared" si="187"/>
        <v>640</v>
      </c>
      <c r="EQ66" s="542">
        <v>610</v>
      </c>
      <c r="ER66" s="543">
        <v>10</v>
      </c>
      <c r="ES66" s="544">
        <v>20</v>
      </c>
      <c r="ET66" s="242">
        <v>0</v>
      </c>
      <c r="EU66" s="242">
        <v>0</v>
      </c>
      <c r="EV66" s="314">
        <f t="shared" si="188"/>
        <v>20</v>
      </c>
      <c r="EW66" s="314">
        <f t="shared" si="189"/>
        <v>1140</v>
      </c>
      <c r="EX66" s="542">
        <v>700</v>
      </c>
      <c r="EY66" s="543">
        <v>330</v>
      </c>
      <c r="EZ66" s="544">
        <v>110</v>
      </c>
      <c r="FA66" s="242">
        <v>10</v>
      </c>
      <c r="FB66" s="242">
        <v>0</v>
      </c>
      <c r="FC66" s="314">
        <f t="shared" si="190"/>
        <v>100</v>
      </c>
      <c r="FD66" s="314">
        <f t="shared" si="191"/>
        <v>880</v>
      </c>
      <c r="FE66" s="542">
        <v>140</v>
      </c>
      <c r="FF66" s="543">
        <v>630</v>
      </c>
      <c r="FG66" s="544">
        <v>110</v>
      </c>
      <c r="FH66" s="242">
        <v>20</v>
      </c>
      <c r="FI66" s="242">
        <f>VLOOKUP($A66,'[3]Tabel 3'!$E$3350:$K$3691,7,FALSE)</f>
        <v>0</v>
      </c>
      <c r="FJ66" s="314">
        <f t="shared" si="192"/>
        <v>90</v>
      </c>
      <c r="FK66" s="545">
        <f t="shared" si="193"/>
        <v>2640</v>
      </c>
      <c r="FL66" s="314">
        <f t="shared" si="194"/>
        <v>610</v>
      </c>
      <c r="FM66" s="542">
        <v>580</v>
      </c>
      <c r="FN66" s="543">
        <v>10</v>
      </c>
      <c r="FO66" s="544">
        <v>20</v>
      </c>
      <c r="FP66" s="242">
        <v>0</v>
      </c>
      <c r="FQ66" s="242">
        <v>0</v>
      </c>
      <c r="FR66" s="314">
        <f t="shared" si="195"/>
        <v>20</v>
      </c>
      <c r="FS66" s="314">
        <f t="shared" si="196"/>
        <v>1140</v>
      </c>
      <c r="FT66" s="542">
        <v>680</v>
      </c>
      <c r="FU66" s="543">
        <v>340</v>
      </c>
      <c r="FV66" s="544">
        <v>120</v>
      </c>
      <c r="FW66" s="242">
        <v>40</v>
      </c>
      <c r="FX66" s="242">
        <v>0</v>
      </c>
      <c r="FY66" s="314">
        <f t="shared" si="197"/>
        <v>80</v>
      </c>
      <c r="FZ66" s="314">
        <f t="shared" si="198"/>
        <v>890</v>
      </c>
      <c r="GA66" s="542">
        <v>140</v>
      </c>
      <c r="GB66" s="543">
        <v>640</v>
      </c>
      <c r="GC66" s="544">
        <v>110</v>
      </c>
      <c r="GD66" s="242">
        <v>40</v>
      </c>
      <c r="GE66" s="242">
        <v>0</v>
      </c>
      <c r="GF66" s="314">
        <f t="shared" si="199"/>
        <v>70</v>
      </c>
    </row>
    <row r="67" spans="1:188" hidden="1" x14ac:dyDescent="0.25">
      <c r="A67" s="622" t="s">
        <v>210</v>
      </c>
      <c r="B67" s="622" t="s">
        <v>85</v>
      </c>
      <c r="C67" s="622" t="s">
        <v>86</v>
      </c>
      <c r="D67" s="1">
        <v>0.9</v>
      </c>
      <c r="E67" s="206">
        <v>12600</v>
      </c>
      <c r="F67" s="207">
        <v>7.400000000000001E-2</v>
      </c>
      <c r="G67" s="208">
        <f>IF(AND(F67&gt;=$F$3-'Selectie Benchmark Gemeenten'!$D$7*'gemeenten info'!$F$7,F67&lt;=$F$3+'Selectie Benchmark Gemeenten'!$D$7*'gemeenten info'!$F$7),1,0)</f>
        <v>0</v>
      </c>
      <c r="H67" s="206">
        <v>29397</v>
      </c>
      <c r="I67" s="206">
        <v>1004</v>
      </c>
      <c r="J67" s="209">
        <f t="shared" si="147"/>
        <v>0.14678624813153962</v>
      </c>
      <c r="K67" s="208">
        <f>IF(AND(J67&gt;=$J$3-'Selectie Benchmark Gemeenten'!$D$8*'gemeenten info'!$J$7,J67&lt;=$J$3+'Selectie Benchmark Gemeenten'!$D$8*'gemeenten info'!$J$7),1,0)</f>
        <v>1</v>
      </c>
      <c r="L67" s="23">
        <v>0</v>
      </c>
      <c r="M67" s="210">
        <v>0.12268743914313535</v>
      </c>
      <c r="N67" s="208">
        <f>IF(AND(M67&gt;=$M$3-'Selectie Benchmark Gemeenten'!$D$9*'gemeenten info'!$M$7,M67&lt;=$M$3+'Selectie Benchmark Gemeenten'!$D$9*'gemeenten info'!$M$7),1,0)</f>
        <v>1</v>
      </c>
      <c r="O67" s="29">
        <f t="shared" si="148"/>
        <v>0</v>
      </c>
      <c r="P67" s="29">
        <f t="shared" si="149"/>
        <v>0</v>
      </c>
      <c r="Q67" s="29">
        <f t="shared" si="150"/>
        <v>0</v>
      </c>
      <c r="S67" s="78">
        <v>8.4510000000000005</v>
      </c>
      <c r="T67" s="78">
        <v>19.207000000000001</v>
      </c>
      <c r="U67" s="211">
        <v>0.441</v>
      </c>
      <c r="V67" s="211">
        <v>6.5000000000000002E-2</v>
      </c>
      <c r="X67" s="212">
        <v>2273</v>
      </c>
      <c r="Y67" s="212">
        <v>57</v>
      </c>
      <c r="Z67" s="341">
        <f t="shared" si="151"/>
        <v>2.5076990761108666E-2</v>
      </c>
      <c r="AA67" s="212">
        <v>618</v>
      </c>
      <c r="AB67" s="212">
        <v>45</v>
      </c>
      <c r="AC67" s="212">
        <v>14</v>
      </c>
      <c r="AD67" s="212">
        <v>96</v>
      </c>
      <c r="AE67" s="212">
        <v>0</v>
      </c>
      <c r="AF67" s="372">
        <f t="shared" si="152"/>
        <v>0</v>
      </c>
      <c r="AG67" s="212">
        <v>11</v>
      </c>
      <c r="AH67" s="372">
        <f t="shared" si="153"/>
        <v>0.11458333333333333</v>
      </c>
      <c r="AI67" s="212">
        <f t="shared" si="154"/>
        <v>508</v>
      </c>
      <c r="AJ67" s="212">
        <f t="shared" si="155"/>
        <v>34</v>
      </c>
      <c r="AK67" s="372">
        <f t="shared" si="156"/>
        <v>6.6929133858267723E-2</v>
      </c>
      <c r="AL67" s="341">
        <f t="shared" si="157"/>
        <v>0</v>
      </c>
      <c r="AM67" s="341">
        <f t="shared" si="158"/>
        <v>4.8394192696876379E-3</v>
      </c>
      <c r="AN67" s="341">
        <f t="shared" si="159"/>
        <v>1.4958205015398152E-2</v>
      </c>
      <c r="AO67" s="341">
        <f t="shared" si="160"/>
        <v>1.9797624285085788E-2</v>
      </c>
      <c r="AP67" s="214">
        <v>1655</v>
      </c>
      <c r="AQ67" s="214">
        <v>12</v>
      </c>
      <c r="AR67" s="341">
        <f t="shared" si="161"/>
        <v>5.2793664760228771E-3</v>
      </c>
      <c r="AT67" s="1">
        <v>44</v>
      </c>
      <c r="AU67" s="1">
        <v>14</v>
      </c>
      <c r="AV67" s="1">
        <v>15</v>
      </c>
      <c r="AW67" s="1">
        <v>15</v>
      </c>
      <c r="AX67" s="1">
        <v>45</v>
      </c>
      <c r="AY67" s="1">
        <v>13</v>
      </c>
      <c r="AZ67" s="1">
        <v>14</v>
      </c>
      <c r="BA67" s="1">
        <v>18</v>
      </c>
      <c r="BB67" s="1">
        <v>35</v>
      </c>
      <c r="BC67" s="1">
        <v>14</v>
      </c>
      <c r="BD67" s="1">
        <v>9</v>
      </c>
      <c r="BE67" s="1">
        <v>12</v>
      </c>
      <c r="BF67" s="1">
        <v>32</v>
      </c>
      <c r="BG67" s="1">
        <v>8</v>
      </c>
      <c r="BH67" s="1">
        <v>10</v>
      </c>
      <c r="BI67" s="1">
        <v>14</v>
      </c>
      <c r="BJ67" s="1">
        <v>38</v>
      </c>
      <c r="BK67" s="1">
        <v>14</v>
      </c>
      <c r="BL67" s="1">
        <v>6</v>
      </c>
      <c r="BM67" s="1">
        <v>18</v>
      </c>
      <c r="BN67" s="125">
        <v>0.31818181818181818</v>
      </c>
      <c r="BO67" s="124">
        <v>0.34090909090909088</v>
      </c>
      <c r="BP67" s="126">
        <v>0.34090909090909088</v>
      </c>
      <c r="BQ67" s="125">
        <v>0.28888888888888886</v>
      </c>
      <c r="BR67" s="124">
        <v>0.31111111111111112</v>
      </c>
      <c r="BS67" s="126">
        <v>0.4</v>
      </c>
      <c r="BT67" s="125">
        <v>0.4</v>
      </c>
      <c r="BU67" s="124">
        <v>0.25714285714285712</v>
      </c>
      <c r="BV67" s="126">
        <v>0.34285714285714286</v>
      </c>
      <c r="BW67" s="125">
        <v>0.25</v>
      </c>
      <c r="BX67" s="124">
        <v>0.3125</v>
      </c>
      <c r="BY67" s="126">
        <v>0.4375</v>
      </c>
      <c r="BZ67" s="125">
        <f t="shared" si="162"/>
        <v>0.36842105263157893</v>
      </c>
      <c r="CA67" s="124">
        <f t="shared" si="163"/>
        <v>0.15789473684210525</v>
      </c>
      <c r="CB67" s="126">
        <f t="shared" si="164"/>
        <v>0.47368421052631576</v>
      </c>
      <c r="CD67" s="215">
        <f t="shared" si="165"/>
        <v>3920</v>
      </c>
      <c r="CE67" s="216">
        <f t="shared" si="166"/>
        <v>0.61479591836734693</v>
      </c>
      <c r="CF67" s="216">
        <f t="shared" si="167"/>
        <v>0.31632653061224492</v>
      </c>
      <c r="CG67" s="216">
        <f t="shared" si="168"/>
        <v>6.8877551020408156E-2</v>
      </c>
      <c r="CH67" s="216">
        <f t="shared" si="169"/>
        <v>2.5510204081632654E-2</v>
      </c>
      <c r="CI67" s="216">
        <f t="shared" si="170"/>
        <v>2.5510204081632651E-3</v>
      </c>
      <c r="CJ67" s="216">
        <f t="shared" si="171"/>
        <v>4.0816326530612242E-2</v>
      </c>
      <c r="CK67" s="217">
        <f t="shared" si="172"/>
        <v>2410</v>
      </c>
      <c r="CL67" s="218">
        <f t="shared" si="173"/>
        <v>1240</v>
      </c>
      <c r="CM67" s="219">
        <f t="shared" si="174"/>
        <v>270</v>
      </c>
      <c r="CN67" s="219">
        <f t="shared" si="175"/>
        <v>100</v>
      </c>
      <c r="CO67" s="219">
        <f t="shared" si="176"/>
        <v>10</v>
      </c>
      <c r="CP67" s="219">
        <f t="shared" si="177"/>
        <v>160</v>
      </c>
      <c r="CR67" s="243">
        <v>2090.4899999999998</v>
      </c>
      <c r="CS67" s="243">
        <v>2876</v>
      </c>
      <c r="CT67" s="247">
        <f t="shared" si="178"/>
        <v>0.7268741307371348</v>
      </c>
      <c r="CV67" s="247">
        <f t="shared" si="141"/>
        <v>3.4499770593950957E-2</v>
      </c>
      <c r="CW67" s="211">
        <f t="shared" si="142"/>
        <v>0.33887825352849543</v>
      </c>
      <c r="CY67" s="300">
        <v>1.6500217108119844E-2</v>
      </c>
      <c r="CZ67" s="300">
        <v>1.3973799126637555E-2</v>
      </c>
      <c r="DA67" s="300">
        <v>1.4607679465776294E-2</v>
      </c>
      <c r="DB67" s="300">
        <v>1.8043303929430633E-2</v>
      </c>
      <c r="DC67" s="300">
        <v>1.7241379310344827E-2</v>
      </c>
      <c r="DE67" s="332">
        <v>163</v>
      </c>
      <c r="DF67" s="332">
        <v>30</v>
      </c>
      <c r="DG67" s="332">
        <v>148</v>
      </c>
      <c r="DH67" s="332">
        <v>34</v>
      </c>
      <c r="DL67" s="212">
        <v>2303</v>
      </c>
      <c r="DM67" s="212">
        <v>38</v>
      </c>
      <c r="DN67" s="213">
        <v>1.6500217108119844E-2</v>
      </c>
      <c r="DO67" s="212">
        <v>651</v>
      </c>
      <c r="DP67" s="212">
        <v>32</v>
      </c>
      <c r="DQ67" s="213">
        <v>1.3894919669995658E-2</v>
      </c>
      <c r="DR67" s="214">
        <v>1652</v>
      </c>
      <c r="DS67" s="214">
        <v>6</v>
      </c>
      <c r="DT67" s="213">
        <v>2.6052974381241857E-3</v>
      </c>
      <c r="DV67" s="215">
        <f t="shared" si="179"/>
        <v>3970</v>
      </c>
      <c r="DW67" s="216">
        <v>0.64102564102564108</v>
      </c>
      <c r="DX67" s="216">
        <v>0.30769230769230771</v>
      </c>
      <c r="DY67" s="216">
        <v>5.128205128205128E-2</v>
      </c>
      <c r="DZ67" s="216">
        <v>2.564102564102564E-2</v>
      </c>
      <c r="EA67" s="216">
        <v>0</v>
      </c>
      <c r="EB67" s="216">
        <v>2.564102564102564E-2</v>
      </c>
      <c r="EC67" s="217">
        <f t="shared" si="180"/>
        <v>2530</v>
      </c>
      <c r="ED67" s="218">
        <v>1200</v>
      </c>
      <c r="EE67" s="219">
        <f t="shared" si="181"/>
        <v>240</v>
      </c>
      <c r="EF67" s="219">
        <f t="shared" si="182"/>
        <v>40</v>
      </c>
      <c r="EG67" s="219">
        <f t="shared" si="183"/>
        <v>10</v>
      </c>
      <c r="EH67" s="219">
        <f t="shared" si="184"/>
        <v>190</v>
      </c>
      <c r="EI67" s="216">
        <v>7.4999999999999997E-2</v>
      </c>
      <c r="EJ67" s="511">
        <v>2.085E-2</v>
      </c>
      <c r="EK67" s="3">
        <v>0.255</v>
      </c>
      <c r="EL67" s="3">
        <v>0.38200000000000001</v>
      </c>
      <c r="EM67" s="496">
        <f t="shared" si="185"/>
        <v>0.36299999999999999</v>
      </c>
      <c r="EN67" s="528">
        <v>6.6504400000000005E-2</v>
      </c>
      <c r="EO67" s="545">
        <f t="shared" si="186"/>
        <v>3930</v>
      </c>
      <c r="EP67" s="314">
        <f t="shared" si="187"/>
        <v>1110</v>
      </c>
      <c r="EQ67" s="542">
        <v>1090</v>
      </c>
      <c r="ER67" s="543">
        <v>10</v>
      </c>
      <c r="ES67" s="544">
        <v>10</v>
      </c>
      <c r="ET67" s="242">
        <v>0</v>
      </c>
      <c r="EU67" s="242">
        <v>0</v>
      </c>
      <c r="EV67" s="314">
        <f t="shared" si="188"/>
        <v>10</v>
      </c>
      <c r="EW67" s="314">
        <f t="shared" si="189"/>
        <v>1680</v>
      </c>
      <c r="EX67" s="542">
        <v>1180</v>
      </c>
      <c r="EY67" s="543">
        <v>390</v>
      </c>
      <c r="EZ67" s="544">
        <v>110</v>
      </c>
      <c r="FA67" s="242">
        <v>20</v>
      </c>
      <c r="FB67" s="242">
        <v>10</v>
      </c>
      <c r="FC67" s="314">
        <f t="shared" si="190"/>
        <v>80</v>
      </c>
      <c r="FD67" s="314">
        <f t="shared" si="191"/>
        <v>1140</v>
      </c>
      <c r="FE67" s="542">
        <v>260</v>
      </c>
      <c r="FF67" s="543">
        <v>760</v>
      </c>
      <c r="FG67" s="544">
        <v>120</v>
      </c>
      <c r="FH67" s="242">
        <v>20</v>
      </c>
      <c r="FI67" s="242">
        <f>VLOOKUP($A67,'[3]Tabel 3'!$E$3350:$K$3691,7,FALSE)</f>
        <v>0</v>
      </c>
      <c r="FJ67" s="314">
        <f t="shared" si="192"/>
        <v>100</v>
      </c>
      <c r="FK67" s="545">
        <f t="shared" si="193"/>
        <v>3920</v>
      </c>
      <c r="FL67" s="314">
        <f t="shared" si="194"/>
        <v>1080</v>
      </c>
      <c r="FM67" s="542">
        <v>1050</v>
      </c>
      <c r="FN67" s="543">
        <v>20</v>
      </c>
      <c r="FO67" s="544">
        <v>10</v>
      </c>
      <c r="FP67" s="242">
        <v>0</v>
      </c>
      <c r="FQ67" s="242">
        <v>0</v>
      </c>
      <c r="FR67" s="314">
        <f t="shared" si="195"/>
        <v>10</v>
      </c>
      <c r="FS67" s="314">
        <f t="shared" si="196"/>
        <v>1690</v>
      </c>
      <c r="FT67" s="542">
        <v>1120</v>
      </c>
      <c r="FU67" s="543">
        <v>440</v>
      </c>
      <c r="FV67" s="544">
        <v>130</v>
      </c>
      <c r="FW67" s="242">
        <v>40</v>
      </c>
      <c r="FX67" s="242">
        <v>0</v>
      </c>
      <c r="FY67" s="314">
        <f t="shared" si="197"/>
        <v>90</v>
      </c>
      <c r="FZ67" s="314">
        <f t="shared" si="198"/>
        <v>1150</v>
      </c>
      <c r="GA67" s="542">
        <v>240</v>
      </c>
      <c r="GB67" s="543">
        <v>780</v>
      </c>
      <c r="GC67" s="544">
        <v>130</v>
      </c>
      <c r="GD67" s="242">
        <v>60</v>
      </c>
      <c r="GE67" s="242">
        <v>10</v>
      </c>
      <c r="GF67" s="314">
        <f t="shared" si="199"/>
        <v>60</v>
      </c>
    </row>
    <row r="68" spans="1:188" hidden="1" x14ac:dyDescent="0.25">
      <c r="A68" s="622" t="s">
        <v>211</v>
      </c>
      <c r="B68" s="622" t="s">
        <v>54</v>
      </c>
      <c r="C68" s="622" t="s">
        <v>79</v>
      </c>
      <c r="D68" s="1">
        <v>0.7</v>
      </c>
      <c r="E68" s="206">
        <v>11800</v>
      </c>
      <c r="F68" s="207">
        <v>5.5E-2</v>
      </c>
      <c r="G68" s="208">
        <f>IF(AND(F68&gt;=$F$3-'Selectie Benchmark Gemeenten'!$D$7*'gemeenten info'!$F$7,F68&lt;=$F$3+'Selectie Benchmark Gemeenten'!$D$7*'gemeenten info'!$F$7),1,0)</f>
        <v>0</v>
      </c>
      <c r="H68" s="206">
        <v>29162</v>
      </c>
      <c r="I68" s="206">
        <v>177</v>
      </c>
      <c r="J68" s="209">
        <f t="shared" si="147"/>
        <v>2.3168908819133034E-2</v>
      </c>
      <c r="K68" s="208">
        <f>IF(AND(J68&gt;=$J$3-'Selectie Benchmark Gemeenten'!$D$8*'gemeenten info'!$J$7,J68&lt;=$J$3+'Selectie Benchmark Gemeenten'!$D$8*'gemeenten info'!$J$7),1,0)</f>
        <v>0</v>
      </c>
      <c r="L68" s="23">
        <v>0</v>
      </c>
      <c r="M68" s="210">
        <v>6.3270777479892765E-2</v>
      </c>
      <c r="N68" s="208">
        <f>IF(AND(M68&gt;=$M$3-'Selectie Benchmark Gemeenten'!$D$9*'gemeenten info'!$M$7,M68&lt;=$M$3+'Selectie Benchmark Gemeenten'!$D$9*'gemeenten info'!$M$7),1,0)</f>
        <v>0</v>
      </c>
      <c r="O68" s="29">
        <f t="shared" si="148"/>
        <v>0</v>
      </c>
      <c r="P68" s="29">
        <f t="shared" si="149"/>
        <v>0</v>
      </c>
      <c r="Q68" s="29">
        <f t="shared" si="150"/>
        <v>0</v>
      </c>
      <c r="S68" s="78">
        <v>8.1549999999999994</v>
      </c>
      <c r="T68" s="78">
        <v>1.6890000000000001</v>
      </c>
      <c r="U68" s="211">
        <v>0.57099999999999995</v>
      </c>
      <c r="V68" s="211">
        <v>6.2E-2</v>
      </c>
      <c r="X68" s="212">
        <v>2476</v>
      </c>
      <c r="Y68" s="212">
        <v>33</v>
      </c>
      <c r="Z68" s="341">
        <f t="shared" si="151"/>
        <v>1.332794830371567E-2</v>
      </c>
      <c r="AA68" s="212">
        <v>866</v>
      </c>
      <c r="AB68" s="212">
        <v>30</v>
      </c>
      <c r="AC68" s="212">
        <v>12</v>
      </c>
      <c r="AD68" s="212">
        <v>115</v>
      </c>
      <c r="AE68" s="212">
        <v>0</v>
      </c>
      <c r="AF68" s="372">
        <f t="shared" si="152"/>
        <v>0</v>
      </c>
      <c r="AG68" s="212">
        <v>10</v>
      </c>
      <c r="AH68" s="372">
        <f t="shared" si="153"/>
        <v>8.6956521739130432E-2</v>
      </c>
      <c r="AI68" s="212">
        <f t="shared" si="154"/>
        <v>739</v>
      </c>
      <c r="AJ68" s="212">
        <f t="shared" si="155"/>
        <v>20</v>
      </c>
      <c r="AK68" s="372">
        <f t="shared" si="156"/>
        <v>2.7063599458728011E-2</v>
      </c>
      <c r="AL68" s="341">
        <f t="shared" si="157"/>
        <v>0</v>
      </c>
      <c r="AM68" s="341">
        <f t="shared" si="158"/>
        <v>4.0387722132471729E-3</v>
      </c>
      <c r="AN68" s="341">
        <f t="shared" si="159"/>
        <v>8.0775444264943458E-3</v>
      </c>
      <c r="AO68" s="341">
        <f t="shared" si="160"/>
        <v>1.2116316639741519E-2</v>
      </c>
      <c r="AP68" s="214">
        <v>1610</v>
      </c>
      <c r="AQ68" s="214">
        <v>3</v>
      </c>
      <c r="AR68" s="341">
        <f t="shared" si="161"/>
        <v>1.2116316639741518E-3</v>
      </c>
      <c r="AT68" s="1">
        <v>20</v>
      </c>
      <c r="AU68" s="1">
        <v>9</v>
      </c>
      <c r="AV68" s="1">
        <v>8</v>
      </c>
      <c r="AW68" s="1">
        <v>3</v>
      </c>
      <c r="AX68" s="1">
        <v>28</v>
      </c>
      <c r="AY68" s="1">
        <v>6</v>
      </c>
      <c r="AZ68" s="1">
        <v>8</v>
      </c>
      <c r="BA68" s="1">
        <v>14</v>
      </c>
      <c r="BB68" s="1">
        <v>26</v>
      </c>
      <c r="BC68" s="1">
        <v>10</v>
      </c>
      <c r="BD68" s="1">
        <v>7</v>
      </c>
      <c r="BE68" s="1">
        <v>9</v>
      </c>
      <c r="BF68" s="1">
        <v>29</v>
      </c>
      <c r="BG68" s="1">
        <v>15</v>
      </c>
      <c r="BH68" s="1">
        <v>5</v>
      </c>
      <c r="BI68" s="1">
        <v>9</v>
      </c>
      <c r="BJ68" s="1">
        <v>35</v>
      </c>
      <c r="BK68" s="1">
        <v>14</v>
      </c>
      <c r="BL68" s="1">
        <v>11</v>
      </c>
      <c r="BM68" s="1">
        <v>10</v>
      </c>
      <c r="BN68" s="125">
        <v>0.45</v>
      </c>
      <c r="BO68" s="124">
        <v>0.4</v>
      </c>
      <c r="BP68" s="126">
        <v>0.15</v>
      </c>
      <c r="BQ68" s="125">
        <v>0.21428571428571427</v>
      </c>
      <c r="BR68" s="124">
        <v>0.2857142857142857</v>
      </c>
      <c r="BS68" s="126">
        <v>0.5</v>
      </c>
      <c r="BT68" s="125">
        <v>0.38461538461538464</v>
      </c>
      <c r="BU68" s="124">
        <v>0.26923076923076922</v>
      </c>
      <c r="BV68" s="126">
        <v>0.34615384615384615</v>
      </c>
      <c r="BW68" s="125">
        <v>0.51724137931034486</v>
      </c>
      <c r="BX68" s="124">
        <v>0.17241379310344829</v>
      </c>
      <c r="BY68" s="126">
        <v>0.31034482758620691</v>
      </c>
      <c r="BZ68" s="125">
        <f t="shared" si="162"/>
        <v>0.4</v>
      </c>
      <c r="CA68" s="124">
        <f t="shared" si="163"/>
        <v>0.31428571428571428</v>
      </c>
      <c r="CB68" s="126">
        <f t="shared" si="164"/>
        <v>0.2857142857142857</v>
      </c>
      <c r="CD68" s="215">
        <f t="shared" si="165"/>
        <v>4150</v>
      </c>
      <c r="CE68" s="216">
        <f t="shared" si="166"/>
        <v>0.61445783132530118</v>
      </c>
      <c r="CF68" s="216">
        <f t="shared" si="167"/>
        <v>0.34457831325301203</v>
      </c>
      <c r="CG68" s="216">
        <f t="shared" si="168"/>
        <v>4.0963855421686748E-2</v>
      </c>
      <c r="CH68" s="216">
        <f t="shared" si="169"/>
        <v>1.9277108433734941E-2</v>
      </c>
      <c r="CI68" s="216">
        <f t="shared" si="170"/>
        <v>0</v>
      </c>
      <c r="CJ68" s="216">
        <f t="shared" si="171"/>
        <v>2.1686746987951807E-2</v>
      </c>
      <c r="CK68" s="217">
        <f t="shared" si="172"/>
        <v>2550</v>
      </c>
      <c r="CL68" s="218">
        <f t="shared" si="173"/>
        <v>1430</v>
      </c>
      <c r="CM68" s="219">
        <f t="shared" si="174"/>
        <v>170</v>
      </c>
      <c r="CN68" s="219">
        <f t="shared" si="175"/>
        <v>80</v>
      </c>
      <c r="CO68" s="219">
        <f t="shared" si="176"/>
        <v>0</v>
      </c>
      <c r="CP68" s="219">
        <f t="shared" si="177"/>
        <v>90</v>
      </c>
      <c r="CR68" s="243">
        <v>969.06</v>
      </c>
      <c r="CS68" s="243">
        <v>2971</v>
      </c>
      <c r="CT68" s="247">
        <f t="shared" si="178"/>
        <v>0.3261730057219791</v>
      </c>
      <c r="CV68" s="247">
        <f t="shared" si="141"/>
        <v>4.0861592068952651E-2</v>
      </c>
      <c r="CW68" s="211">
        <f t="shared" si="142"/>
        <v>0.24232633279483037</v>
      </c>
      <c r="CY68" s="300">
        <v>1.364522417153996E-2</v>
      </c>
      <c r="CZ68" s="300">
        <v>1.1081390905617119E-2</v>
      </c>
      <c r="DA68" s="300">
        <v>9.8187311178247732E-3</v>
      </c>
      <c r="DB68" s="300">
        <v>1.0245151847786316E-2</v>
      </c>
      <c r="DC68" s="300">
        <v>7.3126142595978062E-3</v>
      </c>
      <c r="DE68" s="332">
        <v>36</v>
      </c>
      <c r="DF68" s="332">
        <v>6</v>
      </c>
      <c r="DG68" s="332">
        <v>38</v>
      </c>
      <c r="DH68" s="332">
        <v>1</v>
      </c>
      <c r="DL68" s="212">
        <v>2565</v>
      </c>
      <c r="DM68" s="212">
        <v>35</v>
      </c>
      <c r="DN68" s="213">
        <v>1.364522417153996E-2</v>
      </c>
      <c r="DO68" s="212">
        <v>905</v>
      </c>
      <c r="DP68" s="212">
        <v>30</v>
      </c>
      <c r="DQ68" s="213">
        <v>1.1695906432748537E-2</v>
      </c>
      <c r="DR68" s="214">
        <v>1660</v>
      </c>
      <c r="DS68" s="214">
        <v>5</v>
      </c>
      <c r="DT68" s="213">
        <v>1.9493177387914229E-3</v>
      </c>
      <c r="DV68" s="215">
        <f t="shared" si="179"/>
        <v>4140</v>
      </c>
      <c r="DW68" s="216">
        <v>0.61904761904761907</v>
      </c>
      <c r="DX68" s="216">
        <v>0.33333333333333331</v>
      </c>
      <c r="DY68" s="216">
        <v>4.7619047619047616E-2</v>
      </c>
      <c r="DZ68" s="216">
        <v>2.3809523809523808E-2</v>
      </c>
      <c r="EA68" s="216">
        <v>0</v>
      </c>
      <c r="EB68" s="216">
        <v>2.3809523809523808E-2</v>
      </c>
      <c r="EC68" s="217">
        <f t="shared" si="180"/>
        <v>2600</v>
      </c>
      <c r="ED68" s="218">
        <v>1400</v>
      </c>
      <c r="EE68" s="219">
        <f t="shared" si="181"/>
        <v>140</v>
      </c>
      <c r="EF68" s="219">
        <f t="shared" si="182"/>
        <v>40</v>
      </c>
      <c r="EG68" s="219">
        <f t="shared" si="183"/>
        <v>0</v>
      </c>
      <c r="EH68" s="219">
        <f t="shared" si="184"/>
        <v>100</v>
      </c>
      <c r="EI68" s="216">
        <v>4.878048780487805E-2</v>
      </c>
      <c r="EJ68" s="511">
        <v>1.7524999999999999E-2</v>
      </c>
      <c r="EK68" s="3">
        <v>0.252</v>
      </c>
      <c r="EL68" s="3">
        <v>0.48</v>
      </c>
      <c r="EM68" s="496">
        <f t="shared" si="185"/>
        <v>0.26800000000000002</v>
      </c>
      <c r="EN68" s="528">
        <v>5.5282999999999999E-2</v>
      </c>
      <c r="EO68" s="545">
        <f t="shared" si="186"/>
        <v>4100</v>
      </c>
      <c r="EP68" s="314">
        <f t="shared" si="187"/>
        <v>1140</v>
      </c>
      <c r="EQ68" s="542">
        <v>1130</v>
      </c>
      <c r="ER68" s="543">
        <v>10</v>
      </c>
      <c r="ES68" s="544">
        <v>0</v>
      </c>
      <c r="ET68" s="242">
        <v>0</v>
      </c>
      <c r="EU68" s="242">
        <v>0</v>
      </c>
      <c r="EV68" s="314">
        <f t="shared" si="188"/>
        <v>0</v>
      </c>
      <c r="EW68" s="314">
        <f t="shared" si="189"/>
        <v>1810</v>
      </c>
      <c r="EX68" s="542">
        <v>1270</v>
      </c>
      <c r="EY68" s="543">
        <v>470</v>
      </c>
      <c r="EZ68" s="544">
        <v>70</v>
      </c>
      <c r="FA68" s="242">
        <v>20</v>
      </c>
      <c r="FB68" s="242">
        <v>0</v>
      </c>
      <c r="FC68" s="314">
        <f t="shared" si="190"/>
        <v>50</v>
      </c>
      <c r="FD68" s="314">
        <f t="shared" si="191"/>
        <v>1150</v>
      </c>
      <c r="FE68" s="542">
        <v>200</v>
      </c>
      <c r="FF68" s="543">
        <v>880</v>
      </c>
      <c r="FG68" s="544">
        <v>70</v>
      </c>
      <c r="FH68" s="242">
        <v>20</v>
      </c>
      <c r="FI68" s="242">
        <f>VLOOKUP($A68,'[3]Tabel 3'!$E$3350:$K$3691,7,FALSE)</f>
        <v>0</v>
      </c>
      <c r="FJ68" s="314">
        <f t="shared" si="192"/>
        <v>50</v>
      </c>
      <c r="FK68" s="545">
        <f t="shared" si="193"/>
        <v>4150</v>
      </c>
      <c r="FL68" s="314">
        <f t="shared" si="194"/>
        <v>1140</v>
      </c>
      <c r="FM68" s="542">
        <v>1130</v>
      </c>
      <c r="FN68" s="543">
        <v>10</v>
      </c>
      <c r="FO68" s="544">
        <v>0</v>
      </c>
      <c r="FP68" s="242">
        <v>0</v>
      </c>
      <c r="FQ68" s="242">
        <v>0</v>
      </c>
      <c r="FR68" s="314">
        <f t="shared" si="195"/>
        <v>0</v>
      </c>
      <c r="FS68" s="314">
        <f t="shared" si="196"/>
        <v>1840</v>
      </c>
      <c r="FT68" s="542">
        <v>1220</v>
      </c>
      <c r="FU68" s="543">
        <v>540</v>
      </c>
      <c r="FV68" s="544">
        <v>80</v>
      </c>
      <c r="FW68" s="242">
        <v>30</v>
      </c>
      <c r="FX68" s="242">
        <v>0</v>
      </c>
      <c r="FY68" s="314">
        <f t="shared" si="197"/>
        <v>50</v>
      </c>
      <c r="FZ68" s="314">
        <f t="shared" si="198"/>
        <v>1170</v>
      </c>
      <c r="GA68" s="542">
        <v>200</v>
      </c>
      <c r="GB68" s="543">
        <v>880</v>
      </c>
      <c r="GC68" s="544">
        <v>90</v>
      </c>
      <c r="GD68" s="242">
        <v>50</v>
      </c>
      <c r="GE68" s="242">
        <v>0</v>
      </c>
      <c r="GF68" s="314">
        <f t="shared" si="199"/>
        <v>40</v>
      </c>
    </row>
    <row r="69" spans="1:188" hidden="1" x14ac:dyDescent="0.25">
      <c r="A69" s="622" t="s">
        <v>212</v>
      </c>
      <c r="B69" s="622" t="s">
        <v>67</v>
      </c>
      <c r="C69" s="622" t="s">
        <v>68</v>
      </c>
      <c r="D69" s="1">
        <v>0.8</v>
      </c>
      <c r="E69" s="206">
        <v>7800</v>
      </c>
      <c r="F69" s="207">
        <v>9.8000000000000004E-2</v>
      </c>
      <c r="G69" s="208">
        <f>IF(AND(F69&gt;=$F$3-'Selectie Benchmark Gemeenten'!$D$7*'gemeenten info'!$F$7,F69&lt;=$F$3+'Selectie Benchmark Gemeenten'!$D$7*'gemeenten info'!$F$7),1,0)</f>
        <v>1</v>
      </c>
      <c r="H69" s="206">
        <v>18957</v>
      </c>
      <c r="I69" s="206">
        <v>224</v>
      </c>
      <c r="J69" s="209">
        <f t="shared" si="147"/>
        <v>3.0194319880418534E-2</v>
      </c>
      <c r="K69" s="208">
        <f>IF(AND(J69&gt;=$J$3-'Selectie Benchmark Gemeenten'!$D$8*'gemeenten info'!$J$7,J69&lt;=$J$3+'Selectie Benchmark Gemeenten'!$D$8*'gemeenten info'!$J$7),1,0)</f>
        <v>0</v>
      </c>
      <c r="L69" s="23">
        <v>0</v>
      </c>
      <c r="M69" s="210">
        <v>6.6213921901528014E-2</v>
      </c>
      <c r="N69" s="208">
        <f>IF(AND(M69&gt;=$M$3-'Selectie Benchmark Gemeenten'!$D$9*'gemeenten info'!$M$7,M69&lt;=$M$3+'Selectie Benchmark Gemeenten'!$D$9*'gemeenten info'!$M$7),1,0)</f>
        <v>0</v>
      </c>
      <c r="O69" s="29">
        <f t="shared" si="148"/>
        <v>1</v>
      </c>
      <c r="P69" s="29">
        <f t="shared" si="149"/>
        <v>0</v>
      </c>
      <c r="Q69" s="29">
        <f t="shared" si="150"/>
        <v>0</v>
      </c>
      <c r="S69" s="78">
        <v>8.1620000000000008</v>
      </c>
      <c r="T69" s="78">
        <v>-28.425999999999998</v>
      </c>
      <c r="U69" s="211">
        <v>0.59499999999999997</v>
      </c>
      <c r="V69" s="211">
        <v>9.0999999999999998E-2</v>
      </c>
      <c r="X69" s="212">
        <v>1512</v>
      </c>
      <c r="Y69" s="212">
        <v>30</v>
      </c>
      <c r="Z69" s="341">
        <f t="shared" si="151"/>
        <v>1.984126984126984E-2</v>
      </c>
      <c r="AA69" s="212">
        <v>533</v>
      </c>
      <c r="AB69" s="212">
        <v>27</v>
      </c>
      <c r="AC69" s="212">
        <v>18</v>
      </c>
      <c r="AD69" s="212">
        <v>82</v>
      </c>
      <c r="AE69" s="212">
        <v>0</v>
      </c>
      <c r="AF69" s="372">
        <f t="shared" si="152"/>
        <v>0</v>
      </c>
      <c r="AG69" s="212">
        <v>5</v>
      </c>
      <c r="AH69" s="372">
        <f t="shared" si="153"/>
        <v>6.097560975609756E-2</v>
      </c>
      <c r="AI69" s="212">
        <f t="shared" si="154"/>
        <v>433</v>
      </c>
      <c r="AJ69" s="212">
        <f t="shared" si="155"/>
        <v>22</v>
      </c>
      <c r="AK69" s="372">
        <f t="shared" si="156"/>
        <v>5.0808314087759814E-2</v>
      </c>
      <c r="AL69" s="341">
        <f t="shared" si="157"/>
        <v>0</v>
      </c>
      <c r="AM69" s="341">
        <f t="shared" si="158"/>
        <v>3.3068783068783067E-3</v>
      </c>
      <c r="AN69" s="341">
        <f t="shared" si="159"/>
        <v>1.4550264550264549E-2</v>
      </c>
      <c r="AO69" s="341">
        <f t="shared" si="160"/>
        <v>1.7857142857142856E-2</v>
      </c>
      <c r="AP69" s="214">
        <v>979</v>
      </c>
      <c r="AQ69" s="214">
        <v>3</v>
      </c>
      <c r="AR69" s="341">
        <f t="shared" si="161"/>
        <v>1.984126984126984E-3</v>
      </c>
      <c r="AT69" s="1">
        <v>14</v>
      </c>
      <c r="AU69" s="1">
        <v>5</v>
      </c>
      <c r="AV69" s="1">
        <v>0</v>
      </c>
      <c r="AW69" s="1">
        <v>9</v>
      </c>
      <c r="AX69" s="1">
        <v>21</v>
      </c>
      <c r="AY69" s="1">
        <v>6</v>
      </c>
      <c r="AZ69" s="1">
        <v>0</v>
      </c>
      <c r="BA69" s="1">
        <v>15</v>
      </c>
      <c r="BB69" s="1">
        <v>15</v>
      </c>
      <c r="BC69" s="1">
        <v>9</v>
      </c>
      <c r="BD69" s="1">
        <v>0</v>
      </c>
      <c r="BE69" s="1">
        <v>6</v>
      </c>
      <c r="BF69" s="1">
        <v>23</v>
      </c>
      <c r="BG69" s="1">
        <v>11</v>
      </c>
      <c r="BH69" s="1">
        <v>6</v>
      </c>
      <c r="BI69" s="1">
        <v>6</v>
      </c>
      <c r="BJ69" s="1">
        <v>29</v>
      </c>
      <c r="BK69" s="1">
        <v>11</v>
      </c>
      <c r="BL69" s="1">
        <v>6</v>
      </c>
      <c r="BM69" s="1">
        <v>12</v>
      </c>
      <c r="BN69" s="125">
        <v>0.35714285714285715</v>
      </c>
      <c r="BO69" s="124">
        <v>0</v>
      </c>
      <c r="BP69" s="126">
        <v>0.6428571428571429</v>
      </c>
      <c r="BQ69" s="125">
        <v>0.2857142857142857</v>
      </c>
      <c r="BR69" s="124">
        <v>0</v>
      </c>
      <c r="BS69" s="126">
        <v>0.7142857142857143</v>
      </c>
      <c r="BT69" s="125">
        <v>0.6</v>
      </c>
      <c r="BU69" s="124">
        <v>0</v>
      </c>
      <c r="BV69" s="126">
        <v>0.4</v>
      </c>
      <c r="BW69" s="125">
        <v>0.47826086956521741</v>
      </c>
      <c r="BX69" s="124">
        <v>0.2608695652173913</v>
      </c>
      <c r="BY69" s="126">
        <v>0.2608695652173913</v>
      </c>
      <c r="BZ69" s="125">
        <f t="shared" si="162"/>
        <v>0.37931034482758619</v>
      </c>
      <c r="CA69" s="124">
        <f t="shared" si="163"/>
        <v>0.20689655172413793</v>
      </c>
      <c r="CB69" s="126">
        <f t="shared" si="164"/>
        <v>0.41379310344827586</v>
      </c>
      <c r="CD69" s="215">
        <f t="shared" si="165"/>
        <v>2640</v>
      </c>
      <c r="CE69" s="216">
        <f t="shared" si="166"/>
        <v>0.58333333333333337</v>
      </c>
      <c r="CF69" s="216">
        <f t="shared" si="167"/>
        <v>0.35227272727272729</v>
      </c>
      <c r="CG69" s="216">
        <f t="shared" si="168"/>
        <v>6.4393939393939392E-2</v>
      </c>
      <c r="CH69" s="216">
        <f t="shared" si="169"/>
        <v>3.4090909090909088E-2</v>
      </c>
      <c r="CI69" s="216">
        <f t="shared" si="170"/>
        <v>0</v>
      </c>
      <c r="CJ69" s="216">
        <f t="shared" si="171"/>
        <v>3.0303030303030304E-2</v>
      </c>
      <c r="CK69" s="217">
        <f t="shared" si="172"/>
        <v>1540</v>
      </c>
      <c r="CL69" s="218">
        <f t="shared" si="173"/>
        <v>930</v>
      </c>
      <c r="CM69" s="219">
        <f t="shared" si="174"/>
        <v>170</v>
      </c>
      <c r="CN69" s="219">
        <f t="shared" si="175"/>
        <v>90</v>
      </c>
      <c r="CO69" s="219">
        <f t="shared" si="176"/>
        <v>0</v>
      </c>
      <c r="CP69" s="219">
        <f t="shared" si="177"/>
        <v>80</v>
      </c>
      <c r="CR69" s="243">
        <v>1409.8</v>
      </c>
      <c r="CS69" s="243">
        <v>1940</v>
      </c>
      <c r="CT69" s="247">
        <f t="shared" si="178"/>
        <v>0.726701030927835</v>
      </c>
      <c r="CV69" s="247">
        <f t="shared" si="141"/>
        <v>2.730320860552099E-2</v>
      </c>
      <c r="CW69" s="211">
        <f t="shared" si="142"/>
        <v>0.20246193715581468</v>
      </c>
      <c r="CY69" s="300">
        <v>1.874595992243051E-2</v>
      </c>
      <c r="CZ69" s="300">
        <v>1.4983713355048859E-2</v>
      </c>
      <c r="DA69" s="300">
        <v>9.5359186268277173E-3</v>
      </c>
      <c r="DB69" s="300">
        <v>1.2946979038224414E-2</v>
      </c>
      <c r="DC69" s="300">
        <v>8.2938388625592423E-3</v>
      </c>
      <c r="DE69" s="332" t="s">
        <v>640</v>
      </c>
      <c r="DF69" s="332" t="s">
        <v>640</v>
      </c>
      <c r="DG69" s="332" t="s">
        <v>640</v>
      </c>
      <c r="DH69" s="332" t="s">
        <v>640</v>
      </c>
      <c r="DL69" s="212">
        <v>1547</v>
      </c>
      <c r="DM69" s="212">
        <v>29</v>
      </c>
      <c r="DN69" s="213">
        <v>1.874595992243051E-2</v>
      </c>
      <c r="DO69" s="212">
        <v>589</v>
      </c>
      <c r="DP69" s="212">
        <v>28</v>
      </c>
      <c r="DQ69" s="213">
        <v>1.8099547511312219E-2</v>
      </c>
      <c r="DR69" s="214">
        <v>958</v>
      </c>
      <c r="DS69" s="214">
        <v>1</v>
      </c>
      <c r="DT69" s="213">
        <v>6.4641241111829345E-4</v>
      </c>
      <c r="DV69" s="215">
        <f t="shared" si="179"/>
        <v>2600</v>
      </c>
      <c r="DW69" s="216">
        <v>0.59259259259259256</v>
      </c>
      <c r="DX69" s="216">
        <v>0.33333333333333331</v>
      </c>
      <c r="DY69" s="216">
        <v>7.407407407407407E-2</v>
      </c>
      <c r="DZ69" s="216">
        <v>3.7037037037037035E-2</v>
      </c>
      <c r="EA69" s="216">
        <v>0</v>
      </c>
      <c r="EB69" s="216">
        <v>3.7037037037037035E-2</v>
      </c>
      <c r="EC69" s="217">
        <f t="shared" si="180"/>
        <v>1570</v>
      </c>
      <c r="ED69" s="218">
        <v>900</v>
      </c>
      <c r="EE69" s="219">
        <f t="shared" si="181"/>
        <v>130</v>
      </c>
      <c r="EF69" s="219">
        <f t="shared" si="182"/>
        <v>30</v>
      </c>
      <c r="EG69" s="219">
        <f t="shared" si="183"/>
        <v>0</v>
      </c>
      <c r="EH69" s="219">
        <f t="shared" si="184"/>
        <v>100</v>
      </c>
      <c r="EI69" s="216">
        <v>7.407407407407407E-2</v>
      </c>
      <c r="EJ69" s="511">
        <v>2.5049999999999999E-2</v>
      </c>
      <c r="EK69" s="3">
        <v>0.31</v>
      </c>
      <c r="EL69" s="3">
        <v>0.50600000000000001</v>
      </c>
      <c r="EM69" s="496">
        <f t="shared" si="185"/>
        <v>0.18399999999999994</v>
      </c>
      <c r="EN69" s="528">
        <v>8.0678799999999995E-2</v>
      </c>
      <c r="EO69" s="545">
        <f t="shared" si="186"/>
        <v>2590</v>
      </c>
      <c r="EP69" s="314">
        <f t="shared" si="187"/>
        <v>660</v>
      </c>
      <c r="EQ69" s="542">
        <v>660</v>
      </c>
      <c r="ER69" s="543">
        <v>0</v>
      </c>
      <c r="ES69" s="544">
        <v>0</v>
      </c>
      <c r="ET69" s="242">
        <v>0</v>
      </c>
      <c r="EU69" s="242">
        <v>0</v>
      </c>
      <c r="EV69" s="314">
        <f t="shared" si="188"/>
        <v>0</v>
      </c>
      <c r="EW69" s="314">
        <f t="shared" si="189"/>
        <v>1150</v>
      </c>
      <c r="EX69" s="542">
        <v>750</v>
      </c>
      <c r="EY69" s="543">
        <v>350</v>
      </c>
      <c r="EZ69" s="544">
        <v>50</v>
      </c>
      <c r="FA69" s="242">
        <v>10</v>
      </c>
      <c r="FB69" s="242">
        <v>0</v>
      </c>
      <c r="FC69" s="314">
        <f t="shared" si="190"/>
        <v>40</v>
      </c>
      <c r="FD69" s="314">
        <f t="shared" si="191"/>
        <v>780</v>
      </c>
      <c r="FE69" s="542">
        <v>160</v>
      </c>
      <c r="FF69" s="543">
        <v>540</v>
      </c>
      <c r="FG69" s="544">
        <v>80</v>
      </c>
      <c r="FH69" s="242">
        <v>20</v>
      </c>
      <c r="FI69" s="242">
        <f>VLOOKUP($A69,'[3]Tabel 3'!$E$3350:$K$3691,7,FALSE)</f>
        <v>0</v>
      </c>
      <c r="FJ69" s="314">
        <f t="shared" si="192"/>
        <v>60</v>
      </c>
      <c r="FK69" s="545">
        <f t="shared" si="193"/>
        <v>2640</v>
      </c>
      <c r="FL69" s="314">
        <f t="shared" si="194"/>
        <v>640</v>
      </c>
      <c r="FM69" s="542">
        <v>620</v>
      </c>
      <c r="FN69" s="543">
        <v>10</v>
      </c>
      <c r="FO69" s="544">
        <v>10</v>
      </c>
      <c r="FP69" s="242">
        <v>0</v>
      </c>
      <c r="FQ69" s="242">
        <v>0</v>
      </c>
      <c r="FR69" s="314">
        <f t="shared" si="195"/>
        <v>10</v>
      </c>
      <c r="FS69" s="314">
        <f t="shared" si="196"/>
        <v>1220</v>
      </c>
      <c r="FT69" s="542">
        <v>760</v>
      </c>
      <c r="FU69" s="543">
        <v>390</v>
      </c>
      <c r="FV69" s="544">
        <v>70</v>
      </c>
      <c r="FW69" s="242">
        <v>40</v>
      </c>
      <c r="FX69" s="242">
        <v>0</v>
      </c>
      <c r="FY69" s="314">
        <f t="shared" si="197"/>
        <v>30</v>
      </c>
      <c r="FZ69" s="314">
        <f t="shared" si="198"/>
        <v>780</v>
      </c>
      <c r="GA69" s="542">
        <v>160</v>
      </c>
      <c r="GB69" s="543">
        <v>530</v>
      </c>
      <c r="GC69" s="544">
        <v>90</v>
      </c>
      <c r="GD69" s="242">
        <v>50</v>
      </c>
      <c r="GE69" s="242">
        <v>0</v>
      </c>
      <c r="GF69" s="314">
        <f t="shared" si="199"/>
        <v>40</v>
      </c>
    </row>
    <row r="70" spans="1:188" hidden="1" x14ac:dyDescent="0.25">
      <c r="A70" s="622" t="s">
        <v>213</v>
      </c>
      <c r="B70" s="622" t="s">
        <v>108</v>
      </c>
      <c r="C70" s="622" t="s">
        <v>109</v>
      </c>
      <c r="D70" s="1">
        <v>5.3</v>
      </c>
      <c r="E70" s="206">
        <v>44500</v>
      </c>
      <c r="F70" s="207">
        <v>0.11800000000000001</v>
      </c>
      <c r="G70" s="208">
        <f>IF(AND(F70&gt;=$F$3-'Selectie Benchmark Gemeenten'!$D$7*'gemeenten info'!$F$7,F70&lt;=$F$3+'Selectie Benchmark Gemeenten'!$D$7*'gemeenten info'!$F$7),1,0)</f>
        <v>0</v>
      </c>
      <c r="H70" s="206">
        <v>104572</v>
      </c>
      <c r="I70" s="206">
        <v>4614</v>
      </c>
      <c r="J70" s="209">
        <f t="shared" si="147"/>
        <v>0.68639760837070252</v>
      </c>
      <c r="K70" s="208">
        <f>IF(AND(J70&gt;=$J$3-'Selectie Benchmark Gemeenten'!$D$8*'gemeenten info'!$J$7,J70&lt;=$J$3+'Selectie Benchmark Gemeenten'!$D$8*'gemeenten info'!$J$7),1,0)</f>
        <v>0</v>
      </c>
      <c r="L70" s="23">
        <v>0</v>
      </c>
      <c r="M70" s="210">
        <v>9.009921036647095E-2</v>
      </c>
      <c r="N70" s="208">
        <f>IF(AND(M70&gt;=$M$3-'Selectie Benchmark Gemeenten'!$D$9*'gemeenten info'!$M$7,M70&lt;=$M$3+'Selectie Benchmark Gemeenten'!$D$9*'gemeenten info'!$M$7),1,0)</f>
        <v>1</v>
      </c>
      <c r="O70" s="29">
        <f t="shared" si="148"/>
        <v>0</v>
      </c>
      <c r="P70" s="29">
        <f t="shared" si="149"/>
        <v>0</v>
      </c>
      <c r="Q70" s="29">
        <f t="shared" si="150"/>
        <v>0</v>
      </c>
      <c r="S70" s="78">
        <v>8.3390000000000004</v>
      </c>
      <c r="T70" s="78">
        <v>-0.51200000000000001</v>
      </c>
      <c r="U70" s="211">
        <v>0.42399999999999999</v>
      </c>
      <c r="V70" s="211">
        <v>7.4999999999999997E-2</v>
      </c>
      <c r="X70" s="212">
        <v>5277</v>
      </c>
      <c r="Y70" s="212">
        <v>149</v>
      </c>
      <c r="Z70" s="341">
        <f t="shared" si="151"/>
        <v>2.8235740003790033E-2</v>
      </c>
      <c r="AA70" s="212">
        <v>1465</v>
      </c>
      <c r="AB70" s="212">
        <v>113</v>
      </c>
      <c r="AC70" s="212">
        <v>71</v>
      </c>
      <c r="AD70" s="212">
        <v>308</v>
      </c>
      <c r="AE70" s="212">
        <v>7</v>
      </c>
      <c r="AF70" s="372">
        <f t="shared" si="152"/>
        <v>9.8591549295774641E-2</v>
      </c>
      <c r="AG70" s="212">
        <v>47</v>
      </c>
      <c r="AH70" s="372">
        <f t="shared" si="153"/>
        <v>0.15259740259740259</v>
      </c>
      <c r="AI70" s="212">
        <f t="shared" si="154"/>
        <v>1086</v>
      </c>
      <c r="AJ70" s="212">
        <f t="shared" si="155"/>
        <v>59</v>
      </c>
      <c r="AK70" s="372">
        <f t="shared" si="156"/>
        <v>5.432780847145488E-2</v>
      </c>
      <c r="AL70" s="341">
        <f t="shared" si="157"/>
        <v>1.3265112753458404E-3</v>
      </c>
      <c r="AM70" s="341">
        <f t="shared" si="158"/>
        <v>8.9065757058934998E-3</v>
      </c>
      <c r="AN70" s="341">
        <f t="shared" si="159"/>
        <v>1.1180595035057798E-2</v>
      </c>
      <c r="AO70" s="341">
        <f t="shared" si="160"/>
        <v>2.1413682016297137E-2</v>
      </c>
      <c r="AP70" s="214">
        <v>3812</v>
      </c>
      <c r="AQ70" s="214">
        <v>36</v>
      </c>
      <c r="AR70" s="341">
        <f t="shared" si="161"/>
        <v>6.8220579874928933E-3</v>
      </c>
      <c r="AT70" s="1">
        <v>128</v>
      </c>
      <c r="AU70" s="1">
        <v>44</v>
      </c>
      <c r="AV70" s="1">
        <v>27</v>
      </c>
      <c r="AW70" s="1">
        <v>57</v>
      </c>
      <c r="AX70" s="1">
        <v>116</v>
      </c>
      <c r="AY70" s="1">
        <v>34</v>
      </c>
      <c r="AZ70" s="1">
        <v>35</v>
      </c>
      <c r="BA70" s="1">
        <v>47</v>
      </c>
      <c r="BB70" s="1">
        <v>106</v>
      </c>
      <c r="BC70" s="1">
        <v>32</v>
      </c>
      <c r="BD70" s="1">
        <v>31</v>
      </c>
      <c r="BE70" s="1">
        <v>43</v>
      </c>
      <c r="BF70" s="1">
        <v>125</v>
      </c>
      <c r="BG70" s="1">
        <v>40</v>
      </c>
      <c r="BH70" s="1">
        <v>31</v>
      </c>
      <c r="BI70" s="1">
        <v>54</v>
      </c>
      <c r="BJ70" s="1">
        <v>119</v>
      </c>
      <c r="BK70" s="1">
        <v>38</v>
      </c>
      <c r="BL70" s="1">
        <v>30</v>
      </c>
      <c r="BM70" s="1">
        <v>51</v>
      </c>
      <c r="BN70" s="125">
        <v>0.34375</v>
      </c>
      <c r="BO70" s="124">
        <v>0.2109375</v>
      </c>
      <c r="BP70" s="126">
        <v>0.4453125</v>
      </c>
      <c r="BQ70" s="125">
        <v>0.29310344827586204</v>
      </c>
      <c r="BR70" s="124">
        <v>0.30172413793103448</v>
      </c>
      <c r="BS70" s="126">
        <v>0.40517241379310343</v>
      </c>
      <c r="BT70" s="125">
        <v>0.30188679245283018</v>
      </c>
      <c r="BU70" s="124">
        <v>0.29245283018867924</v>
      </c>
      <c r="BV70" s="126">
        <v>0.40566037735849059</v>
      </c>
      <c r="BW70" s="125">
        <v>0.32</v>
      </c>
      <c r="BX70" s="124">
        <v>0.248</v>
      </c>
      <c r="BY70" s="126">
        <v>0.432</v>
      </c>
      <c r="BZ70" s="125">
        <f t="shared" si="162"/>
        <v>0.31932773109243695</v>
      </c>
      <c r="CA70" s="124">
        <f t="shared" si="163"/>
        <v>0.25210084033613445</v>
      </c>
      <c r="CB70" s="126">
        <f t="shared" si="164"/>
        <v>0.42857142857142855</v>
      </c>
      <c r="CD70" s="215">
        <f t="shared" si="165"/>
        <v>26540</v>
      </c>
      <c r="CE70" s="216">
        <f t="shared" si="166"/>
        <v>0.72079879427279581</v>
      </c>
      <c r="CF70" s="216">
        <f t="shared" si="167"/>
        <v>0.19366993217784476</v>
      </c>
      <c r="CG70" s="216">
        <f t="shared" si="168"/>
        <v>8.5531273549359452E-2</v>
      </c>
      <c r="CH70" s="216">
        <f t="shared" si="169"/>
        <v>1.3187641296156745E-2</v>
      </c>
      <c r="CI70" s="216">
        <f t="shared" si="170"/>
        <v>7.5357950263752827E-4</v>
      </c>
      <c r="CJ70" s="216">
        <f t="shared" si="171"/>
        <v>7.1590052750565181E-2</v>
      </c>
      <c r="CK70" s="217">
        <f t="shared" si="172"/>
        <v>19130</v>
      </c>
      <c r="CL70" s="218">
        <f t="shared" si="173"/>
        <v>5140</v>
      </c>
      <c r="CM70" s="219">
        <f t="shared" si="174"/>
        <v>2270</v>
      </c>
      <c r="CN70" s="219">
        <f t="shared" si="175"/>
        <v>350</v>
      </c>
      <c r="CO70" s="219">
        <f t="shared" si="176"/>
        <v>20</v>
      </c>
      <c r="CP70" s="219">
        <f t="shared" si="177"/>
        <v>1900</v>
      </c>
      <c r="CR70" s="243">
        <v>8504.18</v>
      </c>
      <c r="CS70" s="243">
        <v>7990</v>
      </c>
      <c r="CT70" s="247">
        <f t="shared" si="178"/>
        <v>1.0643529411764707</v>
      </c>
      <c r="CV70" s="247">
        <f t="shared" si="141"/>
        <v>2.6528549799073202E-2</v>
      </c>
      <c r="CW70" s="211">
        <f t="shared" si="142"/>
        <v>0.23928593223550873</v>
      </c>
      <c r="CY70" s="300">
        <v>2.2679626453211359E-2</v>
      </c>
      <c r="CZ70" s="300">
        <v>2.3611635814129204E-2</v>
      </c>
      <c r="DA70" s="300">
        <v>1.973561720350028E-2</v>
      </c>
      <c r="DB70" s="300">
        <v>2.1033544877606527E-2</v>
      </c>
      <c r="DC70" s="300">
        <v>2.3434639326254121E-2</v>
      </c>
      <c r="DE70" s="332">
        <v>337</v>
      </c>
      <c r="DF70" s="332">
        <v>66</v>
      </c>
      <c r="DG70" s="332">
        <v>270</v>
      </c>
      <c r="DH70" s="332">
        <v>43</v>
      </c>
      <c r="DL70" s="212">
        <v>5247</v>
      </c>
      <c r="DM70" s="212">
        <v>119</v>
      </c>
      <c r="DN70" s="213">
        <v>2.2679626453211359E-2</v>
      </c>
      <c r="DO70" s="212">
        <v>1465</v>
      </c>
      <c r="DP70" s="212">
        <v>93</v>
      </c>
      <c r="DQ70" s="213">
        <v>1.7724413950829045E-2</v>
      </c>
      <c r="DR70" s="214">
        <v>3782</v>
      </c>
      <c r="DS70" s="214">
        <v>26</v>
      </c>
      <c r="DT70" s="213">
        <v>4.9552125023823133E-3</v>
      </c>
      <c r="DV70" s="215">
        <f t="shared" si="179"/>
        <v>26170</v>
      </c>
      <c r="DW70" s="216">
        <v>0.72137404580152675</v>
      </c>
      <c r="DX70" s="216">
        <v>0.18702290076335878</v>
      </c>
      <c r="DY70" s="216">
        <v>9.1603053435114504E-2</v>
      </c>
      <c r="DZ70" s="216">
        <v>1.5267175572519083E-2</v>
      </c>
      <c r="EA70" s="216">
        <v>0</v>
      </c>
      <c r="EB70" s="216">
        <v>7.6335877862595422E-2</v>
      </c>
      <c r="EC70" s="217">
        <f t="shared" si="180"/>
        <v>19390</v>
      </c>
      <c r="ED70" s="218">
        <v>4900</v>
      </c>
      <c r="EE70" s="219">
        <f t="shared" si="181"/>
        <v>1880</v>
      </c>
      <c r="EF70" s="219">
        <f t="shared" si="182"/>
        <v>130</v>
      </c>
      <c r="EG70" s="219">
        <f t="shared" si="183"/>
        <v>30</v>
      </c>
      <c r="EH70" s="219">
        <f t="shared" si="184"/>
        <v>1720</v>
      </c>
      <c r="EI70" s="216">
        <v>7.7821011673151752E-2</v>
      </c>
      <c r="EJ70" s="511">
        <v>2.8550000000000002E-2</v>
      </c>
      <c r="EK70" s="3">
        <v>0.19</v>
      </c>
      <c r="EL70" s="3">
        <v>0.34899999999999998</v>
      </c>
      <c r="EM70" s="496">
        <f t="shared" si="185"/>
        <v>0.46100000000000008</v>
      </c>
      <c r="EN70" s="528">
        <v>9.2490800000000012E-2</v>
      </c>
      <c r="EO70" s="545">
        <f t="shared" si="186"/>
        <v>26160</v>
      </c>
      <c r="EP70" s="314">
        <f t="shared" si="187"/>
        <v>2530</v>
      </c>
      <c r="EQ70" s="542">
        <v>2470</v>
      </c>
      <c r="ER70" s="543">
        <v>30</v>
      </c>
      <c r="ES70" s="544">
        <v>30</v>
      </c>
      <c r="ET70" s="242">
        <v>0</v>
      </c>
      <c r="EU70" s="242">
        <v>0</v>
      </c>
      <c r="EV70" s="314">
        <f t="shared" si="188"/>
        <v>30</v>
      </c>
      <c r="EW70" s="314">
        <f t="shared" si="189"/>
        <v>12020</v>
      </c>
      <c r="EX70" s="542">
        <v>10280</v>
      </c>
      <c r="EY70" s="543">
        <v>1120</v>
      </c>
      <c r="EZ70" s="544">
        <v>620</v>
      </c>
      <c r="FA70" s="242">
        <v>40</v>
      </c>
      <c r="FB70" s="242">
        <v>10</v>
      </c>
      <c r="FC70" s="314">
        <f t="shared" si="190"/>
        <v>570</v>
      </c>
      <c r="FD70" s="314">
        <f t="shared" si="191"/>
        <v>11610</v>
      </c>
      <c r="FE70" s="542">
        <v>6640</v>
      </c>
      <c r="FF70" s="543">
        <v>3740</v>
      </c>
      <c r="FG70" s="544">
        <v>1230</v>
      </c>
      <c r="FH70" s="242">
        <v>90</v>
      </c>
      <c r="FI70" s="242">
        <f>VLOOKUP($A70,'[3]Tabel 3'!$E$3350:$K$3691,7,FALSE)</f>
        <v>20</v>
      </c>
      <c r="FJ70" s="314">
        <f t="shared" si="192"/>
        <v>1120</v>
      </c>
      <c r="FK70" s="545">
        <f t="shared" si="193"/>
        <v>26540</v>
      </c>
      <c r="FL70" s="314">
        <f t="shared" si="194"/>
        <v>2550</v>
      </c>
      <c r="FM70" s="542">
        <v>2480</v>
      </c>
      <c r="FN70" s="543">
        <v>40</v>
      </c>
      <c r="FO70" s="544">
        <v>30</v>
      </c>
      <c r="FP70" s="242">
        <v>0</v>
      </c>
      <c r="FQ70" s="242">
        <v>0</v>
      </c>
      <c r="FR70" s="314">
        <f t="shared" si="195"/>
        <v>30</v>
      </c>
      <c r="FS70" s="314">
        <f t="shared" si="196"/>
        <v>12140</v>
      </c>
      <c r="FT70" s="542">
        <v>10000</v>
      </c>
      <c r="FU70" s="543">
        <v>1250</v>
      </c>
      <c r="FV70" s="544">
        <v>890</v>
      </c>
      <c r="FW70" s="242">
        <v>120</v>
      </c>
      <c r="FX70" s="242">
        <v>10</v>
      </c>
      <c r="FY70" s="314">
        <f t="shared" si="197"/>
        <v>760</v>
      </c>
      <c r="FZ70" s="314">
        <f t="shared" si="198"/>
        <v>11850</v>
      </c>
      <c r="GA70" s="542">
        <v>6650</v>
      </c>
      <c r="GB70" s="543">
        <v>3850</v>
      </c>
      <c r="GC70" s="544">
        <v>1350</v>
      </c>
      <c r="GD70" s="242">
        <v>230</v>
      </c>
      <c r="GE70" s="242">
        <v>10</v>
      </c>
      <c r="GF70" s="314">
        <f t="shared" si="199"/>
        <v>1110</v>
      </c>
    </row>
    <row r="71" spans="1:188" hidden="1" x14ac:dyDescent="0.25">
      <c r="A71" s="622" t="s">
        <v>214</v>
      </c>
      <c r="B71" s="622" t="s">
        <v>124</v>
      </c>
      <c r="C71" s="622" t="s">
        <v>125</v>
      </c>
      <c r="D71" s="1">
        <v>0.9</v>
      </c>
      <c r="E71" s="206">
        <v>13800</v>
      </c>
      <c r="F71" s="207">
        <v>6.6000000000000003E-2</v>
      </c>
      <c r="G71" s="208">
        <f>IF(AND(F71&gt;=$F$3-'Selectie Benchmark Gemeenten'!$D$7*'gemeenten info'!$F$7,F71&lt;=$F$3+'Selectie Benchmark Gemeenten'!$D$7*'gemeenten info'!$F$7),1,0)</f>
        <v>0</v>
      </c>
      <c r="H71" s="206">
        <v>32606</v>
      </c>
      <c r="I71" s="206">
        <v>279</v>
      </c>
      <c r="J71" s="209">
        <f t="shared" si="147"/>
        <v>3.8415545590433482E-2</v>
      </c>
      <c r="K71" s="208">
        <f>IF(AND(J71&gt;=$J$3-'Selectie Benchmark Gemeenten'!$D$8*'gemeenten info'!$J$7,J71&lt;=$J$3+'Selectie Benchmark Gemeenten'!$D$8*'gemeenten info'!$J$7),1,0)</f>
        <v>0</v>
      </c>
      <c r="L71" s="23">
        <v>0</v>
      </c>
      <c r="M71" s="210">
        <v>3.9895923677363401E-2</v>
      </c>
      <c r="N71" s="208">
        <f>IF(AND(M71&gt;=$M$3-'Selectie Benchmark Gemeenten'!$D$9*'gemeenten info'!$M$7,M71&lt;=$M$3+'Selectie Benchmark Gemeenten'!$D$9*'gemeenten info'!$M$7),1,0)</f>
        <v>0</v>
      </c>
      <c r="O71" s="29">
        <f t="shared" si="148"/>
        <v>0</v>
      </c>
      <c r="P71" s="29">
        <f t="shared" si="149"/>
        <v>0</v>
      </c>
      <c r="Q71" s="29">
        <f t="shared" si="150"/>
        <v>0</v>
      </c>
      <c r="S71" s="78">
        <v>7.6689999999999996</v>
      </c>
      <c r="T71" s="78">
        <v>-36.593000000000004</v>
      </c>
      <c r="U71" s="211">
        <v>0.57899999999999996</v>
      </c>
      <c r="V71" s="211">
        <v>0.114</v>
      </c>
      <c r="X71" s="212">
        <v>2340</v>
      </c>
      <c r="Y71" s="212">
        <v>46</v>
      </c>
      <c r="Z71" s="341">
        <f t="shared" si="151"/>
        <v>1.9658119658119658E-2</v>
      </c>
      <c r="AA71" s="212">
        <v>784</v>
      </c>
      <c r="AB71" s="212">
        <v>39</v>
      </c>
      <c r="AC71" s="212">
        <v>14</v>
      </c>
      <c r="AD71" s="212">
        <v>122</v>
      </c>
      <c r="AE71" s="212">
        <v>0</v>
      </c>
      <c r="AF71" s="372">
        <f t="shared" si="152"/>
        <v>0</v>
      </c>
      <c r="AG71" s="212">
        <v>9</v>
      </c>
      <c r="AH71" s="372">
        <f t="shared" si="153"/>
        <v>7.3770491803278687E-2</v>
      </c>
      <c r="AI71" s="212">
        <f t="shared" si="154"/>
        <v>648</v>
      </c>
      <c r="AJ71" s="212">
        <f t="shared" si="155"/>
        <v>30</v>
      </c>
      <c r="AK71" s="372">
        <f t="shared" si="156"/>
        <v>4.6296296296296294E-2</v>
      </c>
      <c r="AL71" s="341">
        <f t="shared" si="157"/>
        <v>0</v>
      </c>
      <c r="AM71" s="341">
        <f t="shared" si="158"/>
        <v>3.8461538461538464E-3</v>
      </c>
      <c r="AN71" s="341">
        <f t="shared" si="159"/>
        <v>1.282051282051282E-2</v>
      </c>
      <c r="AO71" s="341">
        <f t="shared" si="160"/>
        <v>1.6666666666666666E-2</v>
      </c>
      <c r="AP71" s="214">
        <v>1556</v>
      </c>
      <c r="AQ71" s="214">
        <v>7</v>
      </c>
      <c r="AR71" s="341">
        <f t="shared" si="161"/>
        <v>2.9914529914529917E-3</v>
      </c>
      <c r="AT71" s="1">
        <v>38</v>
      </c>
      <c r="AU71" s="1">
        <v>19</v>
      </c>
      <c r="AV71" s="1">
        <v>8</v>
      </c>
      <c r="AW71" s="1">
        <v>11</v>
      </c>
      <c r="AX71" s="1">
        <v>30</v>
      </c>
      <c r="AY71" s="1">
        <v>8</v>
      </c>
      <c r="AZ71" s="1">
        <v>10</v>
      </c>
      <c r="BA71" s="1">
        <v>12</v>
      </c>
      <c r="BB71" s="1">
        <v>41</v>
      </c>
      <c r="BC71" s="1">
        <v>22</v>
      </c>
      <c r="BD71" s="1">
        <v>9</v>
      </c>
      <c r="BE71" s="1">
        <v>10</v>
      </c>
      <c r="BF71" s="1">
        <v>38</v>
      </c>
      <c r="BG71" s="1">
        <v>18</v>
      </c>
      <c r="BH71" s="1">
        <v>9</v>
      </c>
      <c r="BI71" s="1">
        <v>11</v>
      </c>
      <c r="BJ71" s="1">
        <v>53</v>
      </c>
      <c r="BK71" s="1">
        <v>26</v>
      </c>
      <c r="BL71" s="1">
        <v>9</v>
      </c>
      <c r="BM71" s="1">
        <v>18</v>
      </c>
      <c r="BN71" s="125">
        <v>0.5</v>
      </c>
      <c r="BO71" s="124">
        <v>0.21052631578947367</v>
      </c>
      <c r="BP71" s="126">
        <v>0.28947368421052633</v>
      </c>
      <c r="BQ71" s="125">
        <v>0.26666666666666666</v>
      </c>
      <c r="BR71" s="124">
        <v>0.33333333333333331</v>
      </c>
      <c r="BS71" s="126">
        <v>0.4</v>
      </c>
      <c r="BT71" s="125">
        <v>0.53658536585365857</v>
      </c>
      <c r="BU71" s="124">
        <v>0.21951219512195122</v>
      </c>
      <c r="BV71" s="126">
        <v>0.24390243902439024</v>
      </c>
      <c r="BW71" s="125">
        <v>0.47368421052631576</v>
      </c>
      <c r="BX71" s="124">
        <v>0.23684210526315788</v>
      </c>
      <c r="BY71" s="126">
        <v>0.28947368421052633</v>
      </c>
      <c r="BZ71" s="125">
        <f t="shared" si="162"/>
        <v>0.49056603773584906</v>
      </c>
      <c r="CA71" s="124">
        <f t="shared" si="163"/>
        <v>0.16981132075471697</v>
      </c>
      <c r="CB71" s="126">
        <f t="shared" si="164"/>
        <v>0.33962264150943394</v>
      </c>
      <c r="CD71" s="215">
        <f t="shared" si="165"/>
        <v>4510</v>
      </c>
      <c r="CE71" s="216">
        <f t="shared" si="166"/>
        <v>0.5432372505543237</v>
      </c>
      <c r="CF71" s="216">
        <f t="shared" si="167"/>
        <v>0.39246119733924612</v>
      </c>
      <c r="CG71" s="216">
        <f t="shared" si="168"/>
        <v>6.4301552106430154E-2</v>
      </c>
      <c r="CH71" s="216">
        <f t="shared" si="169"/>
        <v>3.1042128603104215E-2</v>
      </c>
      <c r="CI71" s="216">
        <f t="shared" si="170"/>
        <v>4.434589800443459E-3</v>
      </c>
      <c r="CJ71" s="216">
        <f t="shared" si="171"/>
        <v>2.8824833702882482E-2</v>
      </c>
      <c r="CK71" s="217">
        <f t="shared" si="172"/>
        <v>2450</v>
      </c>
      <c r="CL71" s="218">
        <f t="shared" si="173"/>
        <v>1770</v>
      </c>
      <c r="CM71" s="219">
        <f t="shared" si="174"/>
        <v>290</v>
      </c>
      <c r="CN71" s="219">
        <f t="shared" si="175"/>
        <v>140</v>
      </c>
      <c r="CO71" s="219">
        <f t="shared" si="176"/>
        <v>20</v>
      </c>
      <c r="CP71" s="219">
        <f t="shared" si="177"/>
        <v>130</v>
      </c>
      <c r="CR71" s="243">
        <v>1646.05</v>
      </c>
      <c r="CS71" s="243">
        <v>2967</v>
      </c>
      <c r="CT71" s="247">
        <f t="shared" si="178"/>
        <v>0.55478597910347149</v>
      </c>
      <c r="CV71" s="247">
        <f t="shared" si="141"/>
        <v>3.5433699477926565E-2</v>
      </c>
      <c r="CW71" s="211">
        <f t="shared" si="142"/>
        <v>0.29785029785029782</v>
      </c>
      <c r="CY71" s="300">
        <v>2.2231543624161073E-2</v>
      </c>
      <c r="CZ71" s="300">
        <v>1.5567390413764851E-2</v>
      </c>
      <c r="DA71" s="300">
        <v>1.6632860040567951E-2</v>
      </c>
      <c r="DB71" s="300">
        <v>1.2009607686148919E-2</v>
      </c>
      <c r="DC71" s="300">
        <v>1.493123772102161E-2</v>
      </c>
      <c r="DE71" s="332">
        <v>150</v>
      </c>
      <c r="DF71" s="332">
        <v>28</v>
      </c>
      <c r="DG71" s="332">
        <v>136</v>
      </c>
      <c r="DH71" s="332">
        <v>20</v>
      </c>
      <c r="DL71" s="212">
        <v>2384</v>
      </c>
      <c r="DM71" s="212">
        <v>53</v>
      </c>
      <c r="DN71" s="213">
        <v>2.2231543624161073E-2</v>
      </c>
      <c r="DO71" s="212">
        <v>818</v>
      </c>
      <c r="DP71" s="212">
        <v>43</v>
      </c>
      <c r="DQ71" s="213">
        <v>1.8036912751677854E-2</v>
      </c>
      <c r="DR71" s="214">
        <v>1566</v>
      </c>
      <c r="DS71" s="214">
        <v>10</v>
      </c>
      <c r="DT71" s="213">
        <v>4.1946308724832215E-3</v>
      </c>
      <c r="DV71" s="215">
        <f t="shared" si="179"/>
        <v>4480</v>
      </c>
      <c r="DW71" s="216">
        <v>0.56818181818181823</v>
      </c>
      <c r="DX71" s="216">
        <v>0.38636363636363635</v>
      </c>
      <c r="DY71" s="216">
        <v>4.5454545454545456E-2</v>
      </c>
      <c r="DZ71" s="216">
        <v>2.2727272727272728E-2</v>
      </c>
      <c r="EA71" s="216">
        <v>0</v>
      </c>
      <c r="EB71" s="216">
        <v>2.2727272727272728E-2</v>
      </c>
      <c r="EC71" s="217">
        <f t="shared" si="180"/>
        <v>2540</v>
      </c>
      <c r="ED71" s="218">
        <v>1700</v>
      </c>
      <c r="EE71" s="219">
        <f t="shared" si="181"/>
        <v>240</v>
      </c>
      <c r="EF71" s="219">
        <f t="shared" si="182"/>
        <v>90</v>
      </c>
      <c r="EG71" s="219">
        <f t="shared" si="183"/>
        <v>0</v>
      </c>
      <c r="EH71" s="219">
        <f t="shared" si="184"/>
        <v>150</v>
      </c>
      <c r="EI71" s="216">
        <v>4.5454545454545456E-2</v>
      </c>
      <c r="EJ71" s="511">
        <v>1.9450000000000002E-2</v>
      </c>
      <c r="EK71" s="3">
        <v>0.28600000000000003</v>
      </c>
      <c r="EL71" s="3">
        <v>0.47899999999999998</v>
      </c>
      <c r="EM71" s="496">
        <f t="shared" si="185"/>
        <v>0.23499999999999999</v>
      </c>
      <c r="EN71" s="528">
        <v>6.1779600000000004E-2</v>
      </c>
      <c r="EO71" s="545">
        <f t="shared" si="186"/>
        <v>4430</v>
      </c>
      <c r="EP71" s="314">
        <f t="shared" si="187"/>
        <v>1120</v>
      </c>
      <c r="EQ71" s="542">
        <v>1100</v>
      </c>
      <c r="ER71" s="543">
        <v>10</v>
      </c>
      <c r="ES71" s="544">
        <v>10</v>
      </c>
      <c r="ET71" s="242">
        <v>0</v>
      </c>
      <c r="EU71" s="242">
        <v>0</v>
      </c>
      <c r="EV71" s="314">
        <f t="shared" si="188"/>
        <v>10</v>
      </c>
      <c r="EW71" s="314">
        <f t="shared" si="189"/>
        <v>1890</v>
      </c>
      <c r="EX71" s="542">
        <v>1170</v>
      </c>
      <c r="EY71" s="543">
        <v>600</v>
      </c>
      <c r="EZ71" s="544">
        <v>120</v>
      </c>
      <c r="FA71" s="242">
        <v>50</v>
      </c>
      <c r="FB71" s="242">
        <v>0</v>
      </c>
      <c r="FC71" s="314">
        <f t="shared" si="190"/>
        <v>70</v>
      </c>
      <c r="FD71" s="314">
        <f t="shared" si="191"/>
        <v>1420</v>
      </c>
      <c r="FE71" s="542">
        <v>270</v>
      </c>
      <c r="FF71" s="543">
        <v>1040</v>
      </c>
      <c r="FG71" s="544">
        <v>110</v>
      </c>
      <c r="FH71" s="242">
        <v>40</v>
      </c>
      <c r="FI71" s="242">
        <f>VLOOKUP($A71,'[3]Tabel 3'!$E$3350:$K$3691,7,FALSE)</f>
        <v>0</v>
      </c>
      <c r="FJ71" s="314">
        <f t="shared" si="192"/>
        <v>70</v>
      </c>
      <c r="FK71" s="545">
        <f t="shared" si="193"/>
        <v>4510</v>
      </c>
      <c r="FL71" s="314">
        <f t="shared" si="194"/>
        <v>1090</v>
      </c>
      <c r="FM71" s="542">
        <v>1070</v>
      </c>
      <c r="FN71" s="543">
        <v>10</v>
      </c>
      <c r="FO71" s="544">
        <v>10</v>
      </c>
      <c r="FP71" s="242">
        <v>0</v>
      </c>
      <c r="FQ71" s="242">
        <v>0</v>
      </c>
      <c r="FR71" s="314">
        <f t="shared" si="195"/>
        <v>10</v>
      </c>
      <c r="FS71" s="314">
        <f t="shared" si="196"/>
        <v>1880</v>
      </c>
      <c r="FT71" s="542">
        <v>1120</v>
      </c>
      <c r="FU71" s="543">
        <v>620</v>
      </c>
      <c r="FV71" s="544">
        <v>140</v>
      </c>
      <c r="FW71" s="242">
        <v>70</v>
      </c>
      <c r="FX71" s="242">
        <v>10</v>
      </c>
      <c r="FY71" s="314">
        <f t="shared" si="197"/>
        <v>60</v>
      </c>
      <c r="FZ71" s="314">
        <f t="shared" si="198"/>
        <v>1540</v>
      </c>
      <c r="GA71" s="542">
        <v>260</v>
      </c>
      <c r="GB71" s="543">
        <v>1140</v>
      </c>
      <c r="GC71" s="544">
        <v>140</v>
      </c>
      <c r="GD71" s="242">
        <v>70</v>
      </c>
      <c r="GE71" s="242">
        <v>10</v>
      </c>
      <c r="GF71" s="314">
        <f t="shared" si="199"/>
        <v>60</v>
      </c>
    </row>
    <row r="72" spans="1:188" hidden="1" x14ac:dyDescent="0.25">
      <c r="A72" s="622" t="s">
        <v>215</v>
      </c>
      <c r="B72" s="622" t="s">
        <v>80</v>
      </c>
      <c r="C72" s="622" t="s">
        <v>81</v>
      </c>
      <c r="D72" s="1">
        <v>4.9000000000000004</v>
      </c>
      <c r="E72" s="206">
        <v>45200</v>
      </c>
      <c r="F72" s="207">
        <v>0.10800000000000001</v>
      </c>
      <c r="G72" s="208">
        <f>IF(AND(F72&gt;=$F$3-'Selectie Benchmark Gemeenten'!$D$7*'gemeenten info'!$F$7,F72&lt;=$F$3+'Selectie Benchmark Gemeenten'!$D$7*'gemeenten info'!$F$7),1,0)</f>
        <v>0</v>
      </c>
      <c r="H72" s="206">
        <v>101446</v>
      </c>
      <c r="I72" s="206">
        <v>777</v>
      </c>
      <c r="J72" s="209">
        <f t="shared" si="147"/>
        <v>0.11285500747384156</v>
      </c>
      <c r="K72" s="208">
        <f>IF(AND(J72&gt;=$J$3-'Selectie Benchmark Gemeenten'!$D$8*'gemeenten info'!$J$7,J72&lt;=$J$3+'Selectie Benchmark Gemeenten'!$D$8*'gemeenten info'!$J$7),1,0)</f>
        <v>1</v>
      </c>
      <c r="L72" s="23">
        <v>0</v>
      </c>
      <c r="M72" s="210">
        <v>0.23096576392437404</v>
      </c>
      <c r="N72" s="208">
        <f>IF(AND(M72&gt;=$M$3-'Selectie Benchmark Gemeenten'!$D$9*'gemeenten info'!$M$7,M72&lt;=$M$3+'Selectie Benchmark Gemeenten'!$D$9*'gemeenten info'!$M$7),1,0)</f>
        <v>1</v>
      </c>
      <c r="O72" s="29">
        <f t="shared" si="148"/>
        <v>0</v>
      </c>
      <c r="P72" s="29">
        <f t="shared" si="149"/>
        <v>0</v>
      </c>
      <c r="Q72" s="29">
        <f t="shared" si="150"/>
        <v>0</v>
      </c>
      <c r="S72" s="78">
        <v>7.9249999999999998</v>
      </c>
      <c r="T72" s="78">
        <v>5.2389999999999999</v>
      </c>
      <c r="U72" s="211">
        <v>0.52400000000000002</v>
      </c>
      <c r="V72" s="211">
        <v>9.5000000000000001E-2</v>
      </c>
      <c r="X72" s="212">
        <v>7821</v>
      </c>
      <c r="Y72" s="212">
        <v>184</v>
      </c>
      <c r="Z72" s="341">
        <f t="shared" si="151"/>
        <v>2.3526403273238718E-2</v>
      </c>
      <c r="AA72" s="212">
        <v>2460</v>
      </c>
      <c r="AB72" s="212">
        <v>154</v>
      </c>
      <c r="AC72" s="212">
        <v>65</v>
      </c>
      <c r="AD72" s="212">
        <v>444</v>
      </c>
      <c r="AE72" s="212">
        <v>12</v>
      </c>
      <c r="AF72" s="372">
        <f t="shared" si="152"/>
        <v>0.18461538461538463</v>
      </c>
      <c r="AG72" s="212">
        <v>52</v>
      </c>
      <c r="AH72" s="372">
        <f t="shared" si="153"/>
        <v>0.11711711711711711</v>
      </c>
      <c r="AI72" s="212">
        <f t="shared" si="154"/>
        <v>1951</v>
      </c>
      <c r="AJ72" s="212">
        <f t="shared" si="155"/>
        <v>90</v>
      </c>
      <c r="AK72" s="372">
        <f t="shared" si="156"/>
        <v>4.613018964633521E-2</v>
      </c>
      <c r="AL72" s="341">
        <f t="shared" si="157"/>
        <v>1.5343306482546988E-3</v>
      </c>
      <c r="AM72" s="341">
        <f t="shared" si="158"/>
        <v>6.6487661424370287E-3</v>
      </c>
      <c r="AN72" s="341">
        <f t="shared" si="159"/>
        <v>1.1507479861910242E-2</v>
      </c>
      <c r="AO72" s="341">
        <f t="shared" si="160"/>
        <v>1.969057665260197E-2</v>
      </c>
      <c r="AP72" s="214">
        <v>5361</v>
      </c>
      <c r="AQ72" s="214">
        <v>30</v>
      </c>
      <c r="AR72" s="341">
        <f t="shared" si="161"/>
        <v>3.8358266206367474E-3</v>
      </c>
      <c r="AT72" s="1">
        <v>193</v>
      </c>
      <c r="AU72" s="1">
        <v>61</v>
      </c>
      <c r="AV72" s="1">
        <v>50</v>
      </c>
      <c r="AW72" s="1">
        <v>82</v>
      </c>
      <c r="AX72" s="1">
        <v>203</v>
      </c>
      <c r="AY72" s="1">
        <v>66</v>
      </c>
      <c r="AZ72" s="1">
        <v>47</v>
      </c>
      <c r="BA72" s="1">
        <v>90</v>
      </c>
      <c r="BB72" s="1">
        <v>176</v>
      </c>
      <c r="BC72" s="1">
        <v>59</v>
      </c>
      <c r="BD72" s="1">
        <v>29</v>
      </c>
      <c r="BE72" s="1">
        <v>88</v>
      </c>
      <c r="BF72" s="1">
        <v>166</v>
      </c>
      <c r="BG72" s="1">
        <v>60</v>
      </c>
      <c r="BH72" s="1">
        <v>32</v>
      </c>
      <c r="BI72" s="1">
        <v>74</v>
      </c>
      <c r="BJ72" s="1">
        <v>202</v>
      </c>
      <c r="BK72" s="1">
        <v>82</v>
      </c>
      <c r="BL72" s="1">
        <v>39</v>
      </c>
      <c r="BM72" s="1">
        <v>81</v>
      </c>
      <c r="BN72" s="125">
        <v>0.31606217616580312</v>
      </c>
      <c r="BO72" s="124">
        <v>0.25906735751295334</v>
      </c>
      <c r="BP72" s="126">
        <v>0.42487046632124353</v>
      </c>
      <c r="BQ72" s="125">
        <v>0.3251231527093596</v>
      </c>
      <c r="BR72" s="124">
        <v>0.23152709359605911</v>
      </c>
      <c r="BS72" s="126">
        <v>0.44334975369458129</v>
      </c>
      <c r="BT72" s="125">
        <v>0.33522727272727271</v>
      </c>
      <c r="BU72" s="124">
        <v>0.16477272727272727</v>
      </c>
      <c r="BV72" s="126">
        <v>0.5</v>
      </c>
      <c r="BW72" s="125">
        <v>0.36144578313253012</v>
      </c>
      <c r="BX72" s="124">
        <v>0.19277108433734941</v>
      </c>
      <c r="BY72" s="126">
        <v>0.44578313253012047</v>
      </c>
      <c r="BZ72" s="125">
        <f t="shared" si="162"/>
        <v>0.40594059405940597</v>
      </c>
      <c r="CA72" s="124">
        <f t="shared" si="163"/>
        <v>0.19306930693069307</v>
      </c>
      <c r="CB72" s="126">
        <f t="shared" si="164"/>
        <v>0.40099009900990101</v>
      </c>
      <c r="CD72" s="215">
        <f t="shared" si="165"/>
        <v>15370</v>
      </c>
      <c r="CE72" s="216">
        <f t="shared" si="166"/>
        <v>0.57709824333116455</v>
      </c>
      <c r="CF72" s="216">
        <f t="shared" si="167"/>
        <v>0.32921275211450879</v>
      </c>
      <c r="CG72" s="216">
        <f t="shared" si="168"/>
        <v>9.3689004554326605E-2</v>
      </c>
      <c r="CH72" s="216">
        <f t="shared" si="169"/>
        <v>3.5783994795055306E-2</v>
      </c>
      <c r="CI72" s="216">
        <f t="shared" si="170"/>
        <v>2.6024723487312949E-3</v>
      </c>
      <c r="CJ72" s="216">
        <f t="shared" si="171"/>
        <v>5.5302537410540011E-2</v>
      </c>
      <c r="CK72" s="217">
        <f t="shared" si="172"/>
        <v>8870</v>
      </c>
      <c r="CL72" s="218">
        <f t="shared" si="173"/>
        <v>5060</v>
      </c>
      <c r="CM72" s="219">
        <f t="shared" si="174"/>
        <v>1440</v>
      </c>
      <c r="CN72" s="219">
        <f t="shared" si="175"/>
        <v>550</v>
      </c>
      <c r="CO72" s="219">
        <f t="shared" si="176"/>
        <v>40</v>
      </c>
      <c r="CP72" s="219">
        <f t="shared" si="177"/>
        <v>850</v>
      </c>
      <c r="CR72" s="243">
        <v>8903.98</v>
      </c>
      <c r="CS72" s="243">
        <v>9614</v>
      </c>
      <c r="CT72" s="247">
        <f t="shared" si="178"/>
        <v>0.92614728520907008</v>
      </c>
      <c r="CV72" s="247">
        <f t="shared" si="141"/>
        <v>2.5402442623289476E-2</v>
      </c>
      <c r="CW72" s="211">
        <f t="shared" si="142"/>
        <v>0.2178370673448029</v>
      </c>
      <c r="CY72" s="300">
        <v>2.5284766554011767E-2</v>
      </c>
      <c r="CZ72" s="300">
        <v>2.0199561937211001E-2</v>
      </c>
      <c r="DA72" s="300">
        <v>2.1207374382455717E-2</v>
      </c>
      <c r="DB72" s="300">
        <v>2.4094955489614243E-2</v>
      </c>
      <c r="DC72" s="300">
        <v>2.259688561058424E-2</v>
      </c>
      <c r="DE72" s="332">
        <v>207</v>
      </c>
      <c r="DF72" s="332">
        <v>40</v>
      </c>
      <c r="DG72" s="332">
        <v>182</v>
      </c>
      <c r="DH72" s="332">
        <v>39</v>
      </c>
      <c r="DL72" s="212">
        <v>7989</v>
      </c>
      <c r="DM72" s="212">
        <v>202</v>
      </c>
      <c r="DN72" s="213">
        <v>2.5284766554011767E-2</v>
      </c>
      <c r="DO72" s="212">
        <v>2616</v>
      </c>
      <c r="DP72" s="212">
        <v>173</v>
      </c>
      <c r="DQ72" s="213">
        <v>2.1654775316059582E-2</v>
      </c>
      <c r="DR72" s="214">
        <v>5373</v>
      </c>
      <c r="DS72" s="214">
        <v>29</v>
      </c>
      <c r="DT72" s="213">
        <v>3.6299912379521844E-3</v>
      </c>
      <c r="DV72" s="215">
        <f t="shared" si="179"/>
        <v>15130</v>
      </c>
      <c r="DW72" s="216">
        <v>0.60264900662251653</v>
      </c>
      <c r="DX72" s="216">
        <v>0.31788079470198677</v>
      </c>
      <c r="DY72" s="216">
        <v>7.9470198675496692E-2</v>
      </c>
      <c r="DZ72" s="216">
        <v>3.9735099337748346E-2</v>
      </c>
      <c r="EA72" s="216">
        <v>0</v>
      </c>
      <c r="EB72" s="216">
        <v>3.9735099337748346E-2</v>
      </c>
      <c r="EC72" s="217">
        <f t="shared" si="180"/>
        <v>9090</v>
      </c>
      <c r="ED72" s="218">
        <v>4800</v>
      </c>
      <c r="EE72" s="219">
        <f t="shared" si="181"/>
        <v>1240</v>
      </c>
      <c r="EF72" s="219">
        <f t="shared" si="182"/>
        <v>190</v>
      </c>
      <c r="EG72" s="219">
        <f t="shared" si="183"/>
        <v>40</v>
      </c>
      <c r="EH72" s="219">
        <f t="shared" si="184"/>
        <v>1010</v>
      </c>
      <c r="EI72" s="216">
        <v>8.6092715231788075E-2</v>
      </c>
      <c r="EJ72" s="511">
        <v>2.6800000000000001E-2</v>
      </c>
      <c r="EK72" s="3">
        <v>0.254</v>
      </c>
      <c r="EL72" s="3">
        <v>0.41200000000000003</v>
      </c>
      <c r="EM72" s="496">
        <f t="shared" si="185"/>
        <v>0.33399999999999996</v>
      </c>
      <c r="EN72" s="528">
        <v>8.6584800000000003E-2</v>
      </c>
      <c r="EO72" s="545">
        <f t="shared" si="186"/>
        <v>15100</v>
      </c>
      <c r="EP72" s="314">
        <f t="shared" si="187"/>
        <v>3600</v>
      </c>
      <c r="EQ72" s="542">
        <v>3530</v>
      </c>
      <c r="ER72" s="543">
        <v>40</v>
      </c>
      <c r="ES72" s="544">
        <v>30</v>
      </c>
      <c r="ET72" s="242">
        <v>0</v>
      </c>
      <c r="EU72" s="242">
        <v>0</v>
      </c>
      <c r="EV72" s="314">
        <f t="shared" si="188"/>
        <v>30</v>
      </c>
      <c r="EW72" s="314">
        <f t="shared" si="189"/>
        <v>6230</v>
      </c>
      <c r="EX72" s="542">
        <v>4210</v>
      </c>
      <c r="EY72" s="543">
        <v>1460</v>
      </c>
      <c r="EZ72" s="544">
        <v>560</v>
      </c>
      <c r="FA72" s="242">
        <v>90</v>
      </c>
      <c r="FB72" s="242">
        <v>20</v>
      </c>
      <c r="FC72" s="314">
        <f t="shared" si="190"/>
        <v>450</v>
      </c>
      <c r="FD72" s="314">
        <f t="shared" si="191"/>
        <v>5270</v>
      </c>
      <c r="FE72" s="542">
        <v>1350</v>
      </c>
      <c r="FF72" s="543">
        <v>3270</v>
      </c>
      <c r="FG72" s="544">
        <v>650</v>
      </c>
      <c r="FH72" s="242">
        <v>100</v>
      </c>
      <c r="FI72" s="242">
        <f>VLOOKUP($A72,'[3]Tabel 3'!$E$3350:$K$3691,7,FALSE)</f>
        <v>20</v>
      </c>
      <c r="FJ72" s="314">
        <f t="shared" si="192"/>
        <v>530</v>
      </c>
      <c r="FK72" s="545">
        <f t="shared" si="193"/>
        <v>15370</v>
      </c>
      <c r="FL72" s="314">
        <f t="shared" si="194"/>
        <v>3620</v>
      </c>
      <c r="FM72" s="542">
        <v>3530</v>
      </c>
      <c r="FN72" s="543">
        <v>60</v>
      </c>
      <c r="FO72" s="544">
        <v>30</v>
      </c>
      <c r="FP72" s="242">
        <v>0</v>
      </c>
      <c r="FQ72" s="242">
        <v>0</v>
      </c>
      <c r="FR72" s="314">
        <f t="shared" si="195"/>
        <v>30</v>
      </c>
      <c r="FS72" s="314">
        <f t="shared" si="196"/>
        <v>6340</v>
      </c>
      <c r="FT72" s="542">
        <v>3980</v>
      </c>
      <c r="FU72" s="543">
        <v>1650</v>
      </c>
      <c r="FV72" s="544">
        <v>710</v>
      </c>
      <c r="FW72" s="242">
        <v>230</v>
      </c>
      <c r="FX72" s="242">
        <v>20</v>
      </c>
      <c r="FY72" s="314">
        <f t="shared" si="197"/>
        <v>460</v>
      </c>
      <c r="FZ72" s="314">
        <f t="shared" si="198"/>
        <v>5410</v>
      </c>
      <c r="GA72" s="542">
        <v>1360</v>
      </c>
      <c r="GB72" s="543">
        <v>3350</v>
      </c>
      <c r="GC72" s="544">
        <v>700</v>
      </c>
      <c r="GD72" s="242">
        <v>320</v>
      </c>
      <c r="GE72" s="242">
        <v>20</v>
      </c>
      <c r="GF72" s="314">
        <f t="shared" si="199"/>
        <v>360</v>
      </c>
    </row>
    <row r="73" spans="1:188" hidden="1" x14ac:dyDescent="0.25">
      <c r="A73" s="622" t="s">
        <v>216</v>
      </c>
      <c r="B73" s="622" t="s">
        <v>96</v>
      </c>
      <c r="C73" s="622" t="s">
        <v>97</v>
      </c>
      <c r="D73" s="1">
        <v>1.1000000000000001</v>
      </c>
      <c r="E73" s="206">
        <v>13600</v>
      </c>
      <c r="F73" s="207">
        <v>8.3000000000000004E-2</v>
      </c>
      <c r="G73" s="208">
        <f>IF(AND(F73&gt;=$F$3-'Selectie Benchmark Gemeenten'!$D$7*'gemeenten info'!$F$7,F73&lt;=$F$3+'Selectie Benchmark Gemeenten'!$D$7*'gemeenten info'!$F$7),1,0)</f>
        <v>0</v>
      </c>
      <c r="H73" s="206">
        <v>31822</v>
      </c>
      <c r="I73" s="206">
        <v>2664</v>
      </c>
      <c r="J73" s="209">
        <f t="shared" si="147"/>
        <v>0.39491778774289987</v>
      </c>
      <c r="K73" s="208">
        <f>IF(AND(J73&gt;=$J$3-'Selectie Benchmark Gemeenten'!$D$8*'gemeenten info'!$J$7,J73&lt;=$J$3+'Selectie Benchmark Gemeenten'!$D$8*'gemeenten info'!$J$7),1,0)</f>
        <v>0</v>
      </c>
      <c r="L73" s="23">
        <v>0</v>
      </c>
      <c r="M73" s="210">
        <v>1.8508437670114317E-2</v>
      </c>
      <c r="N73" s="208">
        <f>IF(AND(M73&gt;=$M$3-'Selectie Benchmark Gemeenten'!$D$9*'gemeenten info'!$M$7,M73&lt;=$M$3+'Selectie Benchmark Gemeenten'!$D$9*'gemeenten info'!$M$7),1,0)</f>
        <v>0</v>
      </c>
      <c r="O73" s="29">
        <f t="shared" ref="O73:O135" si="200">IF(A73=$A$3,0,IF(G73=1,1,0))</f>
        <v>0</v>
      </c>
      <c r="P73" s="29">
        <f t="shared" ref="P73:P135" si="201">IF(AND(O73=1,K73=1),1,0)</f>
        <v>0</v>
      </c>
      <c r="Q73" s="29">
        <f t="shared" ref="Q73:Q135" si="202">IF(AND(P73=1,N73=1),1,0)</f>
        <v>0</v>
      </c>
      <c r="S73" s="78">
        <v>8.7029999999999994</v>
      </c>
      <c r="T73" s="78">
        <v>21.555</v>
      </c>
      <c r="U73" s="211">
        <v>0.41</v>
      </c>
      <c r="V73" s="211">
        <v>5.3999999999999999E-2</v>
      </c>
      <c r="X73" s="212">
        <v>1797</v>
      </c>
      <c r="Y73" s="212">
        <v>43</v>
      </c>
      <c r="Z73" s="341">
        <f t="shared" si="151"/>
        <v>2.3928770172509738E-2</v>
      </c>
      <c r="AA73" s="212">
        <v>414</v>
      </c>
      <c r="AB73" s="212">
        <v>34</v>
      </c>
      <c r="AC73" s="212">
        <v>16</v>
      </c>
      <c r="AD73" s="212">
        <v>98</v>
      </c>
      <c r="AE73" s="212">
        <v>0</v>
      </c>
      <c r="AF73" s="372">
        <f t="shared" si="152"/>
        <v>0</v>
      </c>
      <c r="AG73" s="212">
        <v>13</v>
      </c>
      <c r="AH73" s="372">
        <f t="shared" si="153"/>
        <v>0.1326530612244898</v>
      </c>
      <c r="AI73" s="212">
        <f t="shared" si="154"/>
        <v>300</v>
      </c>
      <c r="AJ73" s="212">
        <f t="shared" si="155"/>
        <v>21</v>
      </c>
      <c r="AK73" s="372">
        <f t="shared" si="156"/>
        <v>7.0000000000000007E-2</v>
      </c>
      <c r="AL73" s="341">
        <f t="shared" si="157"/>
        <v>0</v>
      </c>
      <c r="AM73" s="341">
        <f t="shared" si="158"/>
        <v>7.2342793544796884E-3</v>
      </c>
      <c r="AN73" s="341">
        <f t="shared" si="159"/>
        <v>1.1686143572621035E-2</v>
      </c>
      <c r="AO73" s="341">
        <f t="shared" si="160"/>
        <v>1.8920422927100722E-2</v>
      </c>
      <c r="AP73" s="214">
        <v>1383</v>
      </c>
      <c r="AQ73" s="214">
        <v>9</v>
      </c>
      <c r="AR73" s="341">
        <f t="shared" si="161"/>
        <v>5.008347245409015E-3</v>
      </c>
      <c r="AT73" s="1">
        <v>38</v>
      </c>
      <c r="AU73" s="1">
        <v>11</v>
      </c>
      <c r="AV73" s="1">
        <v>12</v>
      </c>
      <c r="AW73" s="1">
        <v>15</v>
      </c>
      <c r="AX73" s="1">
        <v>54</v>
      </c>
      <c r="AY73" s="1">
        <v>16</v>
      </c>
      <c r="AZ73" s="1">
        <v>14</v>
      </c>
      <c r="BA73" s="1">
        <v>24</v>
      </c>
      <c r="BB73" s="1">
        <v>32</v>
      </c>
      <c r="BC73" s="1">
        <v>7</v>
      </c>
      <c r="BD73" s="1">
        <v>11</v>
      </c>
      <c r="BE73" s="1">
        <v>14</v>
      </c>
      <c r="BF73" s="1">
        <v>41</v>
      </c>
      <c r="BG73" s="1">
        <v>13</v>
      </c>
      <c r="BH73" s="1">
        <v>10</v>
      </c>
      <c r="BI73" s="1">
        <v>18</v>
      </c>
      <c r="BJ73" s="1">
        <v>35</v>
      </c>
      <c r="BK73" s="1">
        <v>13</v>
      </c>
      <c r="BL73" s="1">
        <v>11</v>
      </c>
      <c r="BM73" s="1">
        <v>11</v>
      </c>
      <c r="BN73" s="125">
        <v>0.28947368421052633</v>
      </c>
      <c r="BO73" s="124">
        <v>0.31578947368421051</v>
      </c>
      <c r="BP73" s="126">
        <v>0.39473684210526316</v>
      </c>
      <c r="BQ73" s="125">
        <v>0.29629629629629628</v>
      </c>
      <c r="BR73" s="124">
        <v>0.25925925925925924</v>
      </c>
      <c r="BS73" s="126">
        <v>0.44444444444444442</v>
      </c>
      <c r="BT73" s="125">
        <v>0.21875</v>
      </c>
      <c r="BU73" s="124">
        <v>0.34375</v>
      </c>
      <c r="BV73" s="126">
        <v>0.4375</v>
      </c>
      <c r="BW73" s="125">
        <v>0.31707317073170732</v>
      </c>
      <c r="BX73" s="124">
        <v>0.24390243902439024</v>
      </c>
      <c r="BY73" s="126">
        <v>0.43902439024390244</v>
      </c>
      <c r="BZ73" s="125">
        <f t="shared" si="162"/>
        <v>0.37142857142857144</v>
      </c>
      <c r="CA73" s="124">
        <f t="shared" si="163"/>
        <v>0.31428571428571428</v>
      </c>
      <c r="CB73" s="126">
        <f t="shared" si="164"/>
        <v>0.31428571428571428</v>
      </c>
      <c r="CD73" s="215">
        <f t="shared" si="165"/>
        <v>6380</v>
      </c>
      <c r="CE73" s="216">
        <f t="shared" si="166"/>
        <v>0.56426332288401249</v>
      </c>
      <c r="CF73" s="216">
        <f t="shared" si="167"/>
        <v>0.28056426332288403</v>
      </c>
      <c r="CG73" s="216">
        <f>CM73/$CD73</f>
        <v>0.15517241379310345</v>
      </c>
      <c r="CH73" s="216">
        <f t="shared" si="169"/>
        <v>1.2539184952978056E-2</v>
      </c>
      <c r="CI73" s="216">
        <f t="shared" si="170"/>
        <v>3.134796238244514E-3</v>
      </c>
      <c r="CJ73" s="216">
        <f t="shared" si="171"/>
        <v>0.13949843260188088</v>
      </c>
      <c r="CK73" s="217">
        <f t="shared" si="172"/>
        <v>3600</v>
      </c>
      <c r="CL73" s="218">
        <f t="shared" si="173"/>
        <v>1790</v>
      </c>
      <c r="CM73" s="219">
        <f t="shared" si="174"/>
        <v>990</v>
      </c>
      <c r="CN73" s="219">
        <f t="shared" si="175"/>
        <v>80</v>
      </c>
      <c r="CO73" s="219">
        <f t="shared" si="176"/>
        <v>20</v>
      </c>
      <c r="CP73" s="219">
        <f t="shared" si="177"/>
        <v>890</v>
      </c>
      <c r="CR73" s="243">
        <v>2464.4899999999998</v>
      </c>
      <c r="CS73" s="243">
        <v>2834</v>
      </c>
      <c r="CT73" s="247">
        <f t="shared" ref="CT73:CT135" si="203">CR73/CS73</f>
        <v>0.86961538461538457</v>
      </c>
      <c r="CV73" s="247">
        <f t="shared" ref="CV73:CV136" si="204">Z73/CT73</f>
        <v>2.7516498208104964E-2</v>
      </c>
      <c r="CW73" s="211">
        <f t="shared" ref="CW73:CW136" si="205">Z73/F73</f>
        <v>0.28829843581337034</v>
      </c>
      <c r="CY73" s="300">
        <v>1.9852524106636415E-2</v>
      </c>
      <c r="CZ73" s="300">
        <v>2.3085585585585586E-2</v>
      </c>
      <c r="DA73" s="300">
        <v>1.790710688304421E-2</v>
      </c>
      <c r="DB73" s="300">
        <v>2.9556650246305417E-2</v>
      </c>
      <c r="DC73" s="300">
        <v>2.0596205962059622E-2</v>
      </c>
      <c r="DE73" s="332" t="s">
        <v>640</v>
      </c>
      <c r="DF73" s="332" t="s">
        <v>640</v>
      </c>
      <c r="DG73" s="332" t="s">
        <v>640</v>
      </c>
      <c r="DH73" s="332" t="s">
        <v>640</v>
      </c>
      <c r="DL73" s="212">
        <v>1763</v>
      </c>
      <c r="DM73" s="212">
        <v>35</v>
      </c>
      <c r="DN73" s="213">
        <v>1.9852524106636415E-2</v>
      </c>
      <c r="DO73" s="212">
        <v>439</v>
      </c>
      <c r="DP73" s="212">
        <v>30</v>
      </c>
      <c r="DQ73" s="213">
        <v>1.7016449234259785E-2</v>
      </c>
      <c r="DR73" s="214">
        <v>1324</v>
      </c>
      <c r="DS73" s="214">
        <v>5</v>
      </c>
      <c r="DT73" s="213">
        <v>2.8360748723766306E-3</v>
      </c>
      <c r="DV73" s="215">
        <f t="shared" si="179"/>
        <v>6180</v>
      </c>
      <c r="DW73" s="216">
        <v>0.61290322580645162</v>
      </c>
      <c r="DX73" s="216">
        <v>0.25806451612903225</v>
      </c>
      <c r="DY73" s="216">
        <v>0.12903225806451613</v>
      </c>
      <c r="DZ73" s="216">
        <v>1.6129032258064516E-2</v>
      </c>
      <c r="EA73" s="216">
        <v>0</v>
      </c>
      <c r="EB73" s="216">
        <v>0.11290322580645161</v>
      </c>
      <c r="EC73" s="217">
        <f t="shared" si="180"/>
        <v>3870</v>
      </c>
      <c r="ED73" s="218">
        <v>1600</v>
      </c>
      <c r="EE73" s="219">
        <f t="shared" si="181"/>
        <v>710</v>
      </c>
      <c r="EF73" s="219">
        <f t="shared" si="182"/>
        <v>60</v>
      </c>
      <c r="EG73" s="219">
        <f t="shared" si="183"/>
        <v>0</v>
      </c>
      <c r="EH73" s="219">
        <f t="shared" si="184"/>
        <v>650</v>
      </c>
      <c r="EI73" s="216">
        <v>9.375E-2</v>
      </c>
      <c r="EJ73" s="511">
        <v>2.2425E-2</v>
      </c>
      <c r="EK73" s="3">
        <v>0.18899999999999997</v>
      </c>
      <c r="EL73" s="3">
        <v>0.36299999999999999</v>
      </c>
      <c r="EM73" s="496">
        <f t="shared" si="185"/>
        <v>0.44800000000000006</v>
      </c>
      <c r="EN73" s="528">
        <v>7.1819800000000003E-2</v>
      </c>
      <c r="EO73" s="545">
        <f t="shared" si="186"/>
        <v>6170</v>
      </c>
      <c r="EP73" s="314">
        <f t="shared" si="187"/>
        <v>810</v>
      </c>
      <c r="EQ73" s="542">
        <v>770</v>
      </c>
      <c r="ER73" s="543">
        <v>20</v>
      </c>
      <c r="ES73" s="544">
        <v>20</v>
      </c>
      <c r="ET73" s="242">
        <v>0</v>
      </c>
      <c r="EU73" s="242">
        <v>0</v>
      </c>
      <c r="EV73" s="314">
        <f t="shared" si="188"/>
        <v>20</v>
      </c>
      <c r="EW73" s="314">
        <f t="shared" si="189"/>
        <v>2760</v>
      </c>
      <c r="EX73" s="542">
        <v>1990</v>
      </c>
      <c r="EY73" s="543">
        <v>400</v>
      </c>
      <c r="EZ73" s="544">
        <v>370</v>
      </c>
      <c r="FA73" s="242">
        <v>20</v>
      </c>
      <c r="FB73" s="242">
        <v>0</v>
      </c>
      <c r="FC73" s="314">
        <f t="shared" si="190"/>
        <v>350</v>
      </c>
      <c r="FD73" s="314">
        <f t="shared" si="191"/>
        <v>2600</v>
      </c>
      <c r="FE73" s="542">
        <v>1110</v>
      </c>
      <c r="FF73" s="543">
        <v>1170</v>
      </c>
      <c r="FG73" s="544">
        <v>320</v>
      </c>
      <c r="FH73" s="242">
        <v>40</v>
      </c>
      <c r="FI73" s="242">
        <f>VLOOKUP($A73,'[3]Tabel 3'!$E$3350:$K$3691,7,FALSE)</f>
        <v>0</v>
      </c>
      <c r="FJ73" s="314">
        <f t="shared" si="192"/>
        <v>280</v>
      </c>
      <c r="FK73" s="545">
        <f t="shared" si="193"/>
        <v>6380</v>
      </c>
      <c r="FL73" s="314">
        <f t="shared" si="194"/>
        <v>890</v>
      </c>
      <c r="FM73" s="542">
        <v>850</v>
      </c>
      <c r="FN73" s="543">
        <v>10</v>
      </c>
      <c r="FO73" s="544">
        <v>30</v>
      </c>
      <c r="FP73" s="242">
        <v>0</v>
      </c>
      <c r="FQ73" s="242">
        <v>0</v>
      </c>
      <c r="FR73" s="314">
        <f t="shared" si="195"/>
        <v>30</v>
      </c>
      <c r="FS73" s="314">
        <f t="shared" si="196"/>
        <v>2870</v>
      </c>
      <c r="FT73" s="542">
        <v>1800</v>
      </c>
      <c r="FU73" s="543">
        <v>500</v>
      </c>
      <c r="FV73" s="544">
        <v>570</v>
      </c>
      <c r="FW73" s="242">
        <v>30</v>
      </c>
      <c r="FX73" s="242">
        <v>10</v>
      </c>
      <c r="FY73" s="314">
        <f t="shared" si="197"/>
        <v>530</v>
      </c>
      <c r="FZ73" s="314">
        <f t="shared" si="198"/>
        <v>2620</v>
      </c>
      <c r="GA73" s="542">
        <v>950</v>
      </c>
      <c r="GB73" s="543">
        <v>1280</v>
      </c>
      <c r="GC73" s="544">
        <v>390</v>
      </c>
      <c r="GD73" s="242">
        <v>50</v>
      </c>
      <c r="GE73" s="242">
        <v>10</v>
      </c>
      <c r="GF73" s="314">
        <f t="shared" si="199"/>
        <v>330</v>
      </c>
    </row>
    <row r="74" spans="1:188" hidden="1" x14ac:dyDescent="0.25">
      <c r="A74" s="622" t="s">
        <v>217</v>
      </c>
      <c r="B74" s="622" t="s">
        <v>55</v>
      </c>
      <c r="C74" s="622" t="s">
        <v>102</v>
      </c>
      <c r="D74" s="1">
        <v>2.2999999999999998</v>
      </c>
      <c r="E74" s="206">
        <v>35900</v>
      </c>
      <c r="F74" s="207">
        <v>6.3E-2</v>
      </c>
      <c r="G74" s="208">
        <f>IF(AND(F74&gt;=$F$3-'Selectie Benchmark Gemeenten'!$D$7*'gemeenten info'!$F$7,F74&lt;=$F$3+'Selectie Benchmark Gemeenten'!$D$7*'gemeenten info'!$F$7),1,0)</f>
        <v>0</v>
      </c>
      <c r="H74" s="206">
        <v>87695</v>
      </c>
      <c r="I74" s="206">
        <v>1417</v>
      </c>
      <c r="J74" s="209">
        <f t="shared" ref="J74:J137" si="206">(I74-$I$7)/($I$6-$I$7)</f>
        <v>0.2085201793721973</v>
      </c>
      <c r="K74" s="208">
        <f>IF(AND(J74&gt;=$J$3-'Selectie Benchmark Gemeenten'!$D$8*'gemeenten info'!$J$7,J74&lt;=$J$3+'Selectie Benchmark Gemeenten'!$D$8*'gemeenten info'!$J$7),1,0)</f>
        <v>1</v>
      </c>
      <c r="L74" s="23">
        <v>0</v>
      </c>
      <c r="M74" s="210">
        <v>0.26911544227886058</v>
      </c>
      <c r="N74" s="208">
        <f>IF(AND(M74&gt;=$M$3-'Selectie Benchmark Gemeenten'!$D$9*'gemeenten info'!$M$7,M74&lt;=$M$3+'Selectie Benchmark Gemeenten'!$D$9*'gemeenten info'!$M$7),1,0)</f>
        <v>1</v>
      </c>
      <c r="O74" s="29">
        <f t="shared" si="200"/>
        <v>0</v>
      </c>
      <c r="P74" s="29">
        <f t="shared" si="201"/>
        <v>0</v>
      </c>
      <c r="Q74" s="29">
        <f t="shared" si="202"/>
        <v>0</v>
      </c>
      <c r="S74" s="78">
        <v>7.6779999999999999</v>
      </c>
      <c r="T74" s="78">
        <v>2.7109999999999999</v>
      </c>
      <c r="U74" s="211">
        <v>0.54500000000000004</v>
      </c>
      <c r="V74" s="211">
        <v>8.3000000000000004E-2</v>
      </c>
      <c r="X74" s="212">
        <v>7157</v>
      </c>
      <c r="Y74" s="212">
        <v>177</v>
      </c>
      <c r="Z74" s="341">
        <f t="shared" ref="Z74:Z137" si="207">Y74/$X74</f>
        <v>2.4731032555540031E-2</v>
      </c>
      <c r="AA74" s="212">
        <v>2259</v>
      </c>
      <c r="AB74" s="212">
        <v>154</v>
      </c>
      <c r="AC74" s="212">
        <v>80</v>
      </c>
      <c r="AD74" s="212">
        <v>376</v>
      </c>
      <c r="AE74" s="212">
        <v>23</v>
      </c>
      <c r="AF74" s="372">
        <f t="shared" ref="AF74:AF137" si="208">IFERROR(AE74/AC74,"")</f>
        <v>0.28749999999999998</v>
      </c>
      <c r="AG74" s="212">
        <v>39</v>
      </c>
      <c r="AH74" s="372">
        <f t="shared" ref="AH74:AH137" si="209">IFERROR(AG74/AD74,"")</f>
        <v>0.10372340425531915</v>
      </c>
      <c r="AI74" s="212">
        <f t="shared" ref="AI74:AI137" si="210">AA74-AC74-AD74</f>
        <v>1803</v>
      </c>
      <c r="AJ74" s="212">
        <f t="shared" ref="AJ74:AJ137" si="211">(AB74-AE74-AG74)</f>
        <v>92</v>
      </c>
      <c r="AK74" s="372">
        <f t="shared" ref="AK74:AK137" si="212">IFERROR(AJ74/AI74,"")</f>
        <v>5.1026067665002776E-2</v>
      </c>
      <c r="AL74" s="341">
        <f t="shared" ref="AL74:AL137" si="213">AE74/X74</f>
        <v>3.2136369987424899E-3</v>
      </c>
      <c r="AM74" s="341">
        <f t="shared" ref="AM74:AM137" si="214">AG74/X74</f>
        <v>5.4492105630850919E-3</v>
      </c>
      <c r="AN74" s="341">
        <f t="shared" ref="AN74:AN137" si="215">(AB74-AE74-AG74)/X74</f>
        <v>1.285454799496996E-2</v>
      </c>
      <c r="AO74" s="341">
        <f t="shared" ref="AO74:AO137" si="216">AB74/$X74</f>
        <v>2.151739555679754E-2</v>
      </c>
      <c r="AP74" s="214">
        <v>4898</v>
      </c>
      <c r="AQ74" s="214">
        <v>23</v>
      </c>
      <c r="AR74" s="341">
        <f t="shared" ref="AR74:AR137" si="217">AQ74/$X74</f>
        <v>3.2136369987424899E-3</v>
      </c>
      <c r="AT74" s="1">
        <v>110</v>
      </c>
      <c r="AU74" s="1">
        <v>34</v>
      </c>
      <c r="AV74" s="1">
        <v>34</v>
      </c>
      <c r="AW74" s="1">
        <v>42</v>
      </c>
      <c r="AX74" s="1">
        <v>156</v>
      </c>
      <c r="AY74" s="1">
        <v>50</v>
      </c>
      <c r="AZ74" s="1">
        <v>44</v>
      </c>
      <c r="BA74" s="1">
        <v>62</v>
      </c>
      <c r="BB74" s="1">
        <v>154</v>
      </c>
      <c r="BC74" s="1">
        <v>52</v>
      </c>
      <c r="BD74" s="1">
        <v>42</v>
      </c>
      <c r="BE74" s="1">
        <v>60</v>
      </c>
      <c r="BF74" s="1">
        <v>127</v>
      </c>
      <c r="BG74" s="1">
        <v>59</v>
      </c>
      <c r="BH74" s="1">
        <v>21</v>
      </c>
      <c r="BI74" s="1">
        <v>47</v>
      </c>
      <c r="BJ74" s="1">
        <v>174</v>
      </c>
      <c r="BK74" s="1">
        <v>72</v>
      </c>
      <c r="BL74" s="1">
        <v>38</v>
      </c>
      <c r="BM74" s="1">
        <v>64</v>
      </c>
      <c r="BN74" s="125">
        <v>0.30909090909090908</v>
      </c>
      <c r="BO74" s="124">
        <v>0.30909090909090908</v>
      </c>
      <c r="BP74" s="126">
        <v>0.38181818181818183</v>
      </c>
      <c r="BQ74" s="125">
        <v>0.32051282051282054</v>
      </c>
      <c r="BR74" s="124">
        <v>0.28205128205128205</v>
      </c>
      <c r="BS74" s="126">
        <v>0.39743589743589741</v>
      </c>
      <c r="BT74" s="125">
        <v>0.33766233766233766</v>
      </c>
      <c r="BU74" s="124">
        <v>0.27272727272727271</v>
      </c>
      <c r="BV74" s="126">
        <v>0.38961038961038963</v>
      </c>
      <c r="BW74" s="125">
        <v>0.46456692913385828</v>
      </c>
      <c r="BX74" s="124">
        <v>0.16535433070866143</v>
      </c>
      <c r="BY74" s="126">
        <v>0.37007874015748032</v>
      </c>
      <c r="BZ74" s="125">
        <f t="shared" ref="BZ74:BZ137" si="218">IFERROR(BK74/$BJ74,0)</f>
        <v>0.41379310344827586</v>
      </c>
      <c r="CA74" s="124">
        <f t="shared" ref="CA74:CA137" si="219">IFERROR(BL74/$BJ74,0)</f>
        <v>0.21839080459770116</v>
      </c>
      <c r="CB74" s="126">
        <f t="shared" ref="CB74:CB137" si="220">IFERROR(BM74/$BJ74,0)</f>
        <v>0.36781609195402298</v>
      </c>
      <c r="CD74" s="215">
        <f t="shared" ref="CD74:CD137" si="221">FK74</f>
        <v>12510</v>
      </c>
      <c r="CE74" s="216">
        <f t="shared" ref="CE74:CE137" si="222">CK74/$CD74</f>
        <v>0.57793764988009588</v>
      </c>
      <c r="CF74" s="216">
        <f t="shared" ref="CF74:CF137" si="223">CL74/$CD74</f>
        <v>0.34132693844924061</v>
      </c>
      <c r="CG74" s="216">
        <f t="shared" ref="CG74:CG137" si="224">CM74/$CD74</f>
        <v>8.0735411670663476E-2</v>
      </c>
      <c r="CH74" s="216">
        <f t="shared" ref="CH74:CH137" si="225">CN74/$CD74</f>
        <v>3.117505995203837E-2</v>
      </c>
      <c r="CI74" s="216">
        <f t="shared" ref="CI74:CI137" si="226">CO74/$CD74</f>
        <v>2.3980815347721821E-3</v>
      </c>
      <c r="CJ74" s="216">
        <f t="shared" ref="CJ74:CJ137" si="227">CP74/$CD74</f>
        <v>4.7162270183852918E-2</v>
      </c>
      <c r="CK74" s="217">
        <f t="shared" ref="CK74:CK137" si="228">FM74+FT74+GA74</f>
        <v>7230</v>
      </c>
      <c r="CL74" s="218">
        <f t="shared" ref="CL74:CL137" si="229">FN74+FU74+GB74</f>
        <v>4270</v>
      </c>
      <c r="CM74" s="219">
        <f t="shared" ref="CM74:CM137" si="230">FO74+FV74+GC74</f>
        <v>1010</v>
      </c>
      <c r="CN74" s="219">
        <f t="shared" ref="CN74:CN137" si="231">FP74+FW74+GD74</f>
        <v>390</v>
      </c>
      <c r="CO74" s="219">
        <f t="shared" ref="CO74:CO137" si="232">FQ74+FX74+GE74</f>
        <v>30</v>
      </c>
      <c r="CP74" s="219">
        <f t="shared" ref="CP74:CP137" si="233">FR74+FY74+GF74</f>
        <v>590</v>
      </c>
      <c r="CR74" s="243">
        <v>6849.27</v>
      </c>
      <c r="CS74" s="243">
        <v>9204</v>
      </c>
      <c r="CT74" s="247">
        <f t="shared" si="203"/>
        <v>0.74416232073011734</v>
      </c>
      <c r="CV74" s="247">
        <f t="shared" si="204"/>
        <v>3.3233384527283992E-2</v>
      </c>
      <c r="CW74" s="211">
        <f t="shared" si="205"/>
        <v>0.39255607231015921</v>
      </c>
      <c r="CY74" s="300">
        <v>2.3767244911897283E-2</v>
      </c>
      <c r="CZ74" s="300">
        <v>1.7132065290705517E-2</v>
      </c>
      <c r="DA74" s="300">
        <v>2.0574482297929193E-2</v>
      </c>
      <c r="DB74" s="300">
        <v>2.0362876909019709E-2</v>
      </c>
      <c r="DC74" s="300">
        <v>1.4496573537163942E-2</v>
      </c>
      <c r="DE74" s="332">
        <v>322</v>
      </c>
      <c r="DF74" s="332">
        <v>75</v>
      </c>
      <c r="DG74" s="332">
        <v>319</v>
      </c>
      <c r="DH74" s="332">
        <v>36</v>
      </c>
      <c r="DL74" s="212">
        <v>7321</v>
      </c>
      <c r="DM74" s="212">
        <v>174</v>
      </c>
      <c r="DN74" s="213">
        <v>2.3767244911897283E-2</v>
      </c>
      <c r="DO74" s="212">
        <v>2422</v>
      </c>
      <c r="DP74" s="212">
        <v>149</v>
      </c>
      <c r="DQ74" s="213">
        <v>2.0352410872831579E-2</v>
      </c>
      <c r="DR74" s="214">
        <v>4899</v>
      </c>
      <c r="DS74" s="214">
        <v>25</v>
      </c>
      <c r="DT74" s="213">
        <v>3.4148340390657015E-3</v>
      </c>
      <c r="DV74" s="215">
        <f t="shared" ref="DV74:DV137" si="234">EC74+ED74+EE74</f>
        <v>12340</v>
      </c>
      <c r="DW74" s="216">
        <v>0.60483870967741937</v>
      </c>
      <c r="DX74" s="216">
        <v>0.32258064516129031</v>
      </c>
      <c r="DY74" s="216">
        <v>7.2580645161290328E-2</v>
      </c>
      <c r="DZ74" s="216">
        <v>3.2258064516129031E-2</v>
      </c>
      <c r="EA74" s="216">
        <v>0</v>
      </c>
      <c r="EB74" s="216">
        <v>4.0322580645161289E-2</v>
      </c>
      <c r="EC74" s="217">
        <f t="shared" ref="EC74:EC137" si="235">EQ74+EX74+FE74</f>
        <v>7480</v>
      </c>
      <c r="ED74" s="218">
        <v>4000</v>
      </c>
      <c r="EE74" s="219">
        <f t="shared" ref="EE74:EE137" si="236">ES74+EZ74+FG74</f>
        <v>860</v>
      </c>
      <c r="EF74" s="219">
        <f t="shared" ref="EF74:EF137" si="237">ET74+FA74+FH74</f>
        <v>200</v>
      </c>
      <c r="EG74" s="219">
        <f t="shared" ref="EG74:EG137" si="238">EU74+FB74+FI74</f>
        <v>20</v>
      </c>
      <c r="EH74" s="219">
        <f t="shared" ref="EH74:EH137" si="239">EV74+FC74+FJ74</f>
        <v>640</v>
      </c>
      <c r="EI74" s="216">
        <v>7.3770491803278687E-2</v>
      </c>
      <c r="EJ74" s="511">
        <v>1.8925000000000001E-2</v>
      </c>
      <c r="EK74" s="3">
        <v>0.26400000000000001</v>
      </c>
      <c r="EL74" s="3">
        <v>0.46899999999999997</v>
      </c>
      <c r="EM74" s="496">
        <f t="shared" ref="EM74:EM137" si="240">1-EK74-EL74</f>
        <v>0.26700000000000002</v>
      </c>
      <c r="EN74" s="528">
        <v>6.00078E-2</v>
      </c>
      <c r="EO74" s="545">
        <f t="shared" ref="EO74:EO137" si="241">EP74+EW74+FD74</f>
        <v>12360</v>
      </c>
      <c r="EP74" s="314">
        <f t="shared" ref="EP74:EP137" si="242">EQ74+ER74+ES74</f>
        <v>3380</v>
      </c>
      <c r="EQ74" s="542">
        <v>3290</v>
      </c>
      <c r="ER74" s="543">
        <v>50</v>
      </c>
      <c r="ES74" s="544">
        <v>40</v>
      </c>
      <c r="ET74" s="242">
        <v>0</v>
      </c>
      <c r="EU74" s="242">
        <v>0</v>
      </c>
      <c r="EV74" s="314">
        <f t="shared" ref="EV74:EV137" si="243">ES74-ET74-EU74</f>
        <v>40</v>
      </c>
      <c r="EW74" s="314">
        <f t="shared" ref="EW74:EW137" si="244">EX74+EY74+EZ74</f>
        <v>5410</v>
      </c>
      <c r="EX74" s="542">
        <v>3460</v>
      </c>
      <c r="EY74" s="543">
        <v>1530</v>
      </c>
      <c r="EZ74" s="544">
        <v>420</v>
      </c>
      <c r="FA74" s="242">
        <v>100</v>
      </c>
      <c r="FB74" s="242">
        <v>10</v>
      </c>
      <c r="FC74" s="314">
        <f t="shared" ref="FC74:FC137" si="245">EZ74-FA74-FB74</f>
        <v>310</v>
      </c>
      <c r="FD74" s="314">
        <f t="shared" ref="FD74:FD137" si="246">FE74+FF74+FG74</f>
        <v>3570</v>
      </c>
      <c r="FE74" s="542">
        <v>730</v>
      </c>
      <c r="FF74" s="543">
        <v>2440</v>
      </c>
      <c r="FG74" s="544">
        <v>400</v>
      </c>
      <c r="FH74" s="242">
        <v>100</v>
      </c>
      <c r="FI74" s="242">
        <f>VLOOKUP($A74,'[3]Tabel 3'!$E$3350:$K$3691,7,FALSE)</f>
        <v>10</v>
      </c>
      <c r="FJ74" s="314">
        <f t="shared" ref="FJ74:FJ137" si="247">FG74-FH74-FI74</f>
        <v>290</v>
      </c>
      <c r="FK74" s="545">
        <f t="shared" ref="FK74:FK137" si="248">FL74+FS74+FZ74</f>
        <v>12510</v>
      </c>
      <c r="FL74" s="314">
        <f t="shared" ref="FL74:FL137" si="249">FM74+FN74+FO74</f>
        <v>3260</v>
      </c>
      <c r="FM74" s="542">
        <v>3180</v>
      </c>
      <c r="FN74" s="543">
        <v>40</v>
      </c>
      <c r="FO74" s="544">
        <v>40</v>
      </c>
      <c r="FP74" s="242">
        <v>0</v>
      </c>
      <c r="FQ74" s="242">
        <v>0</v>
      </c>
      <c r="FR74" s="314">
        <f t="shared" ref="FR74:FR137" si="250">FO74-FP74-FQ74</f>
        <v>40</v>
      </c>
      <c r="FS74" s="314">
        <f t="shared" ref="FS74:FS137" si="251">FT74+FU74+FV74</f>
        <v>5570</v>
      </c>
      <c r="FT74" s="542">
        <v>3300</v>
      </c>
      <c r="FU74" s="543">
        <v>1760</v>
      </c>
      <c r="FV74" s="544">
        <v>510</v>
      </c>
      <c r="FW74" s="242">
        <v>180</v>
      </c>
      <c r="FX74" s="242">
        <v>20</v>
      </c>
      <c r="FY74" s="314">
        <f t="shared" ref="FY74:FY137" si="252">FV74-FW74-FX74</f>
        <v>310</v>
      </c>
      <c r="FZ74" s="314">
        <f t="shared" ref="FZ74:FZ137" si="253">GA74+GB74+GC74</f>
        <v>3680</v>
      </c>
      <c r="GA74" s="542">
        <v>750</v>
      </c>
      <c r="GB74" s="543">
        <v>2470</v>
      </c>
      <c r="GC74" s="544">
        <v>460</v>
      </c>
      <c r="GD74" s="242">
        <v>210</v>
      </c>
      <c r="GE74" s="242">
        <v>10</v>
      </c>
      <c r="GF74" s="314">
        <f t="shared" ref="GF74:GF137" si="254">GC74-GD74-GE74</f>
        <v>240</v>
      </c>
    </row>
    <row r="75" spans="1:188" hidden="1" x14ac:dyDescent="0.25">
      <c r="A75" s="622" t="s">
        <v>218</v>
      </c>
      <c r="B75" s="622" t="s">
        <v>82</v>
      </c>
      <c r="C75" s="622" t="s">
        <v>83</v>
      </c>
      <c r="D75" s="1">
        <v>0.5</v>
      </c>
      <c r="E75" s="206">
        <v>10400</v>
      </c>
      <c r="F75" s="207">
        <v>5.0999999999999997E-2</v>
      </c>
      <c r="G75" s="208">
        <f>IF(AND(F75&gt;=$F$3-'Selectie Benchmark Gemeenten'!$D$7*'gemeenten info'!$F$7,F75&lt;=$F$3+'Selectie Benchmark Gemeenten'!$D$7*'gemeenten info'!$F$7),1,0)</f>
        <v>0</v>
      </c>
      <c r="H75" s="206">
        <v>26594</v>
      </c>
      <c r="I75" s="206">
        <v>151</v>
      </c>
      <c r="J75" s="209">
        <f t="shared" si="206"/>
        <v>1.9282511210762333E-2</v>
      </c>
      <c r="K75" s="208">
        <f>IF(AND(J75&gt;=$J$3-'Selectie Benchmark Gemeenten'!$D$8*'gemeenten info'!$J$7,J75&lt;=$J$3+'Selectie Benchmark Gemeenten'!$D$8*'gemeenten info'!$J$7),1,0)</f>
        <v>0</v>
      </c>
      <c r="L75" s="23">
        <v>0</v>
      </c>
      <c r="M75" s="210">
        <v>3.8980509745127435E-2</v>
      </c>
      <c r="N75" s="208">
        <f>IF(AND(M75&gt;=$M$3-'Selectie Benchmark Gemeenten'!$D$9*'gemeenten info'!$M$7,M75&lt;=$M$3+'Selectie Benchmark Gemeenten'!$D$9*'gemeenten info'!$M$7),1,0)</f>
        <v>0</v>
      </c>
      <c r="O75" s="29">
        <f t="shared" si="200"/>
        <v>0</v>
      </c>
      <c r="P75" s="29">
        <f t="shared" si="201"/>
        <v>0</v>
      </c>
      <c r="Q75" s="29">
        <f t="shared" si="202"/>
        <v>0</v>
      </c>
      <c r="S75" s="78">
        <v>7.907</v>
      </c>
      <c r="T75" s="78">
        <v>-34.412999999999997</v>
      </c>
      <c r="U75" s="211">
        <v>0.55900000000000005</v>
      </c>
      <c r="V75" s="211">
        <v>5.8000000000000003E-2</v>
      </c>
      <c r="X75" s="212">
        <v>2199</v>
      </c>
      <c r="Y75" s="212">
        <v>30</v>
      </c>
      <c r="Z75" s="341">
        <f t="shared" si="207"/>
        <v>1.3642564802182811E-2</v>
      </c>
      <c r="AA75" s="212">
        <v>863</v>
      </c>
      <c r="AB75" s="212">
        <v>24</v>
      </c>
      <c r="AC75" s="212">
        <v>13</v>
      </c>
      <c r="AD75" s="212">
        <v>108</v>
      </c>
      <c r="AE75" s="212">
        <v>0</v>
      </c>
      <c r="AF75" s="372">
        <f t="shared" si="208"/>
        <v>0</v>
      </c>
      <c r="AG75" s="212">
        <v>5</v>
      </c>
      <c r="AH75" s="372">
        <f t="shared" si="209"/>
        <v>4.6296296296296294E-2</v>
      </c>
      <c r="AI75" s="212">
        <f t="shared" si="210"/>
        <v>742</v>
      </c>
      <c r="AJ75" s="212">
        <f t="shared" si="211"/>
        <v>19</v>
      </c>
      <c r="AK75" s="372">
        <f t="shared" si="212"/>
        <v>2.5606469002695417E-2</v>
      </c>
      <c r="AL75" s="341">
        <f t="shared" si="213"/>
        <v>0</v>
      </c>
      <c r="AM75" s="341">
        <f t="shared" si="214"/>
        <v>2.2737608003638018E-3</v>
      </c>
      <c r="AN75" s="341">
        <f t="shared" si="215"/>
        <v>8.6402910413824474E-3</v>
      </c>
      <c r="AO75" s="341">
        <f t="shared" si="216"/>
        <v>1.0914051841746248E-2</v>
      </c>
      <c r="AP75" s="214">
        <v>1336</v>
      </c>
      <c r="AQ75" s="214">
        <v>6</v>
      </c>
      <c r="AR75" s="341">
        <f t="shared" si="217"/>
        <v>2.7285129604365621E-3</v>
      </c>
      <c r="AT75" s="1">
        <v>6</v>
      </c>
      <c r="AU75" s="1">
        <v>0</v>
      </c>
      <c r="AV75" s="1">
        <v>0</v>
      </c>
      <c r="AW75" s="1">
        <v>6</v>
      </c>
      <c r="AX75" s="1">
        <v>15</v>
      </c>
      <c r="AY75" s="1">
        <v>5</v>
      </c>
      <c r="AZ75" s="1">
        <v>0</v>
      </c>
      <c r="BA75" s="1">
        <v>10</v>
      </c>
      <c r="BB75" s="1">
        <v>15</v>
      </c>
      <c r="BC75" s="1">
        <v>0</v>
      </c>
      <c r="BD75" s="1">
        <v>6</v>
      </c>
      <c r="BE75" s="1">
        <v>9</v>
      </c>
      <c r="BF75" s="1">
        <v>12</v>
      </c>
      <c r="BG75" s="1">
        <v>6</v>
      </c>
      <c r="BH75" s="1">
        <v>5</v>
      </c>
      <c r="BI75" s="1">
        <v>1</v>
      </c>
      <c r="BJ75" s="1">
        <v>27</v>
      </c>
      <c r="BK75" s="1">
        <v>15</v>
      </c>
      <c r="BL75" s="1">
        <v>7</v>
      </c>
      <c r="BM75" s="1">
        <v>5</v>
      </c>
      <c r="BN75" s="125">
        <v>0</v>
      </c>
      <c r="BO75" s="124">
        <v>0</v>
      </c>
      <c r="BP75" s="126">
        <v>1</v>
      </c>
      <c r="BQ75" s="125">
        <v>0.33333333333333331</v>
      </c>
      <c r="BR75" s="124">
        <v>0</v>
      </c>
      <c r="BS75" s="126">
        <v>0.66666666666666663</v>
      </c>
      <c r="BT75" s="125">
        <v>0</v>
      </c>
      <c r="BU75" s="124">
        <v>0.4</v>
      </c>
      <c r="BV75" s="126">
        <v>0.6</v>
      </c>
      <c r="BW75" s="125">
        <v>0.5</v>
      </c>
      <c r="BX75" s="124">
        <v>0.41666666666666669</v>
      </c>
      <c r="BY75" s="126">
        <v>8.3333333333333329E-2</v>
      </c>
      <c r="BZ75" s="125">
        <f t="shared" si="218"/>
        <v>0.55555555555555558</v>
      </c>
      <c r="CA75" s="124">
        <f t="shared" si="219"/>
        <v>0.25925925925925924</v>
      </c>
      <c r="CB75" s="126">
        <f t="shared" si="220"/>
        <v>0.18518518518518517</v>
      </c>
      <c r="CD75" s="215">
        <f t="shared" si="221"/>
        <v>4160</v>
      </c>
      <c r="CE75" s="216">
        <f t="shared" si="222"/>
        <v>0.62259615384615385</v>
      </c>
      <c r="CF75" s="216">
        <f t="shared" si="223"/>
        <v>0.34134615384615385</v>
      </c>
      <c r="CG75" s="216">
        <f t="shared" si="224"/>
        <v>3.6057692307692304E-2</v>
      </c>
      <c r="CH75" s="216">
        <f t="shared" si="225"/>
        <v>1.4423076923076924E-2</v>
      </c>
      <c r="CI75" s="216">
        <f t="shared" si="226"/>
        <v>0</v>
      </c>
      <c r="CJ75" s="216">
        <f t="shared" si="227"/>
        <v>2.1634615384615384E-2</v>
      </c>
      <c r="CK75" s="217">
        <f t="shared" si="228"/>
        <v>2590</v>
      </c>
      <c r="CL75" s="218">
        <f t="shared" si="229"/>
        <v>1420</v>
      </c>
      <c r="CM75" s="219">
        <f t="shared" si="230"/>
        <v>150</v>
      </c>
      <c r="CN75" s="219">
        <f t="shared" si="231"/>
        <v>60</v>
      </c>
      <c r="CO75" s="219">
        <f t="shared" si="232"/>
        <v>0</v>
      </c>
      <c r="CP75" s="219">
        <f t="shared" si="233"/>
        <v>90</v>
      </c>
      <c r="CR75" s="243">
        <v>863.88</v>
      </c>
      <c r="CS75" s="243">
        <v>2271</v>
      </c>
      <c r="CT75" s="247">
        <f t="shared" si="203"/>
        <v>0.38039630118890355</v>
      </c>
      <c r="CV75" s="247">
        <f t="shared" si="204"/>
        <v>3.5864083745146505E-2</v>
      </c>
      <c r="CW75" s="211">
        <f t="shared" si="205"/>
        <v>0.26750127063103551</v>
      </c>
      <c r="CY75" s="300">
        <v>1.151877133105802E-2</v>
      </c>
      <c r="CZ75" s="300">
        <v>4.8348106365834007E-3</v>
      </c>
      <c r="DA75" s="300">
        <v>5.8411214953271026E-3</v>
      </c>
      <c r="DB75" s="300">
        <v>5.7251908396946565E-3</v>
      </c>
      <c r="DC75" s="300">
        <v>2.2429906542056075E-3</v>
      </c>
      <c r="DE75" s="332" t="s">
        <v>640</v>
      </c>
      <c r="DF75" s="332" t="s">
        <v>640</v>
      </c>
      <c r="DG75" s="332" t="s">
        <v>640</v>
      </c>
      <c r="DH75" s="332" t="s">
        <v>640</v>
      </c>
      <c r="DL75" s="212">
        <v>2344</v>
      </c>
      <c r="DM75" s="212">
        <v>27</v>
      </c>
      <c r="DN75" s="213">
        <v>1.151877133105802E-2</v>
      </c>
      <c r="DO75" s="212">
        <v>896</v>
      </c>
      <c r="DP75" s="212">
        <v>24</v>
      </c>
      <c r="DQ75" s="213">
        <v>1.0238907849829351E-2</v>
      </c>
      <c r="DR75" s="214">
        <v>1448</v>
      </c>
      <c r="DS75" s="214">
        <v>3</v>
      </c>
      <c r="DT75" s="213">
        <v>1.2798634812286689E-3</v>
      </c>
      <c r="DV75" s="215">
        <f t="shared" si="234"/>
        <v>4130</v>
      </c>
      <c r="DW75" s="216">
        <v>0.65853658536585369</v>
      </c>
      <c r="DX75" s="216">
        <v>0.31707317073170732</v>
      </c>
      <c r="DY75" s="216">
        <v>2.4390243902439025E-2</v>
      </c>
      <c r="DZ75" s="216">
        <v>0</v>
      </c>
      <c r="EA75" s="216">
        <v>0</v>
      </c>
      <c r="EB75" s="216">
        <v>2.4390243902439025E-2</v>
      </c>
      <c r="EC75" s="217">
        <f t="shared" si="235"/>
        <v>2710</v>
      </c>
      <c r="ED75" s="218">
        <v>1300</v>
      </c>
      <c r="EE75" s="219">
        <f t="shared" si="236"/>
        <v>120</v>
      </c>
      <c r="EF75" s="219">
        <f t="shared" si="237"/>
        <v>30</v>
      </c>
      <c r="EG75" s="219">
        <f t="shared" si="238"/>
        <v>0</v>
      </c>
      <c r="EH75" s="219">
        <f t="shared" si="239"/>
        <v>90</v>
      </c>
      <c r="EI75" s="216">
        <v>2.3809523809523808E-2</v>
      </c>
      <c r="EJ75" s="511">
        <v>1.6825E-2</v>
      </c>
      <c r="EK75" s="3">
        <v>0.25</v>
      </c>
      <c r="EL75" s="3">
        <v>0.47200000000000003</v>
      </c>
      <c r="EM75" s="496">
        <f t="shared" si="240"/>
        <v>0.27799999999999997</v>
      </c>
      <c r="EN75" s="528">
        <v>5.2920599999999998E-2</v>
      </c>
      <c r="EO75" s="545">
        <f t="shared" si="241"/>
        <v>4140</v>
      </c>
      <c r="EP75" s="314">
        <f t="shared" si="242"/>
        <v>1040</v>
      </c>
      <c r="EQ75" s="542">
        <v>1030</v>
      </c>
      <c r="ER75" s="543">
        <v>10</v>
      </c>
      <c r="ES75" s="544">
        <v>0</v>
      </c>
      <c r="ET75" s="242">
        <v>0</v>
      </c>
      <c r="EU75" s="242">
        <v>0</v>
      </c>
      <c r="EV75" s="314">
        <f t="shared" si="243"/>
        <v>0</v>
      </c>
      <c r="EW75" s="314">
        <f t="shared" si="244"/>
        <v>1850</v>
      </c>
      <c r="EX75" s="542">
        <v>1420</v>
      </c>
      <c r="EY75" s="543">
        <v>380</v>
      </c>
      <c r="EZ75" s="544">
        <v>50</v>
      </c>
      <c r="FA75" s="242">
        <v>10</v>
      </c>
      <c r="FB75" s="242">
        <v>0</v>
      </c>
      <c r="FC75" s="314">
        <f t="shared" si="245"/>
        <v>40</v>
      </c>
      <c r="FD75" s="314">
        <f t="shared" si="246"/>
        <v>1250</v>
      </c>
      <c r="FE75" s="542">
        <v>260</v>
      </c>
      <c r="FF75" s="543">
        <v>920</v>
      </c>
      <c r="FG75" s="544">
        <v>70</v>
      </c>
      <c r="FH75" s="242">
        <v>20</v>
      </c>
      <c r="FI75" s="242">
        <f>VLOOKUP($A75,'[3]Tabel 3'!$E$3350:$K$3691,7,FALSE)</f>
        <v>0</v>
      </c>
      <c r="FJ75" s="314">
        <f t="shared" si="247"/>
        <v>50</v>
      </c>
      <c r="FK75" s="545">
        <f t="shared" si="248"/>
        <v>4160</v>
      </c>
      <c r="FL75" s="314">
        <f t="shared" si="249"/>
        <v>1020</v>
      </c>
      <c r="FM75" s="542">
        <v>1010</v>
      </c>
      <c r="FN75" s="543">
        <v>0</v>
      </c>
      <c r="FO75" s="544">
        <v>10</v>
      </c>
      <c r="FP75" s="242">
        <v>0</v>
      </c>
      <c r="FQ75" s="242">
        <v>0</v>
      </c>
      <c r="FR75" s="314">
        <f t="shared" si="250"/>
        <v>10</v>
      </c>
      <c r="FS75" s="314">
        <f t="shared" si="251"/>
        <v>1850</v>
      </c>
      <c r="FT75" s="542">
        <v>1330</v>
      </c>
      <c r="FU75" s="543">
        <v>440</v>
      </c>
      <c r="FV75" s="544">
        <v>80</v>
      </c>
      <c r="FW75" s="242">
        <v>30</v>
      </c>
      <c r="FX75" s="242">
        <v>0</v>
      </c>
      <c r="FY75" s="314">
        <f t="shared" si="252"/>
        <v>50</v>
      </c>
      <c r="FZ75" s="314">
        <f t="shared" si="253"/>
        <v>1290</v>
      </c>
      <c r="GA75" s="542">
        <v>250</v>
      </c>
      <c r="GB75" s="543">
        <v>980</v>
      </c>
      <c r="GC75" s="544">
        <v>60</v>
      </c>
      <c r="GD75" s="242">
        <v>30</v>
      </c>
      <c r="GE75" s="242">
        <v>0</v>
      </c>
      <c r="GF75" s="314">
        <f t="shared" si="254"/>
        <v>30</v>
      </c>
    </row>
    <row r="76" spans="1:188" hidden="1" x14ac:dyDescent="0.25">
      <c r="A76" s="622" t="s">
        <v>219</v>
      </c>
      <c r="B76" s="622" t="s">
        <v>52</v>
      </c>
      <c r="C76" s="622" t="s">
        <v>84</v>
      </c>
      <c r="D76" s="1">
        <v>0.6</v>
      </c>
      <c r="E76" s="206">
        <v>5200</v>
      </c>
      <c r="F76" s="207">
        <v>0.124</v>
      </c>
      <c r="G76" s="208">
        <f>IF(AND(F76&gt;=$F$3-'Selectie Benchmark Gemeenten'!$D$7*'gemeenten info'!$F$7,F76&lt;=$F$3+'Selectie Benchmark Gemeenten'!$D$7*'gemeenten info'!$F$7),1,0)</f>
        <v>0</v>
      </c>
      <c r="H76" s="206">
        <v>11036</v>
      </c>
      <c r="I76" s="206">
        <v>955</v>
      </c>
      <c r="J76" s="209">
        <f t="shared" si="206"/>
        <v>0.13946188340807175</v>
      </c>
      <c r="K76" s="208">
        <f>IF(AND(J76&gt;=$J$3-'Selectie Benchmark Gemeenten'!$D$8*'gemeenten info'!$J$7,J76&lt;=$J$3+'Selectie Benchmark Gemeenten'!$D$8*'gemeenten info'!$J$7),1,0)</f>
        <v>1</v>
      </c>
      <c r="L76" s="23">
        <v>0</v>
      </c>
      <c r="M76" s="210">
        <v>3.8863976083707022E-2</v>
      </c>
      <c r="N76" s="208">
        <f>IF(AND(M76&gt;=$M$3-'Selectie Benchmark Gemeenten'!$D$9*'gemeenten info'!$M$7,M76&lt;=$M$3+'Selectie Benchmark Gemeenten'!$D$9*'gemeenten info'!$M$7),1,0)</f>
        <v>0</v>
      </c>
      <c r="O76" s="29">
        <f t="shared" si="200"/>
        <v>0</v>
      </c>
      <c r="P76" s="29">
        <f t="shared" si="201"/>
        <v>0</v>
      </c>
      <c r="Q76" s="29">
        <f t="shared" si="202"/>
        <v>0</v>
      </c>
      <c r="S76" s="78">
        <v>7.71</v>
      </c>
      <c r="T76" s="78">
        <v>3.226</v>
      </c>
      <c r="U76" s="211">
        <v>0.53300000000000003</v>
      </c>
      <c r="V76" s="211">
        <v>0.14799999999999999</v>
      </c>
      <c r="X76" s="212">
        <v>753</v>
      </c>
      <c r="Y76" s="212">
        <v>19</v>
      </c>
      <c r="Z76" s="341">
        <f t="shared" si="207"/>
        <v>2.5232403718459494E-2</v>
      </c>
      <c r="AA76" s="212">
        <v>270</v>
      </c>
      <c r="AB76" s="212">
        <v>15</v>
      </c>
      <c r="AC76" s="212">
        <v>8</v>
      </c>
      <c r="AD76" s="212">
        <v>57</v>
      </c>
      <c r="AE76" s="212">
        <v>0</v>
      </c>
      <c r="AF76" s="372">
        <f t="shared" si="208"/>
        <v>0</v>
      </c>
      <c r="AG76" s="212">
        <v>0</v>
      </c>
      <c r="AH76" s="372">
        <f t="shared" si="209"/>
        <v>0</v>
      </c>
      <c r="AI76" s="212">
        <f t="shared" si="210"/>
        <v>205</v>
      </c>
      <c r="AJ76" s="212">
        <f t="shared" si="211"/>
        <v>15</v>
      </c>
      <c r="AK76" s="372">
        <f t="shared" si="212"/>
        <v>7.3170731707317069E-2</v>
      </c>
      <c r="AL76" s="341">
        <f t="shared" si="213"/>
        <v>0</v>
      </c>
      <c r="AM76" s="341">
        <f t="shared" si="214"/>
        <v>0</v>
      </c>
      <c r="AN76" s="341">
        <f t="shared" si="215"/>
        <v>1.9920318725099601E-2</v>
      </c>
      <c r="AO76" s="341">
        <f t="shared" si="216"/>
        <v>1.9920318725099601E-2</v>
      </c>
      <c r="AP76" s="214">
        <v>483</v>
      </c>
      <c r="AQ76" s="214">
        <v>4</v>
      </c>
      <c r="AR76" s="341">
        <f t="shared" si="217"/>
        <v>5.3120849933598934E-3</v>
      </c>
      <c r="AT76" s="1">
        <v>12</v>
      </c>
      <c r="AU76" s="1">
        <v>0</v>
      </c>
      <c r="AV76" s="1">
        <v>0</v>
      </c>
      <c r="AW76" s="1">
        <v>12</v>
      </c>
      <c r="AX76" s="1">
        <v>21</v>
      </c>
      <c r="AY76" s="1">
        <v>6</v>
      </c>
      <c r="AZ76" s="1">
        <v>5</v>
      </c>
      <c r="BA76" s="1">
        <v>10</v>
      </c>
      <c r="BB76" s="1">
        <v>13</v>
      </c>
      <c r="BC76" s="1">
        <v>0</v>
      </c>
      <c r="BD76" s="1">
        <v>5</v>
      </c>
      <c r="BE76" s="1">
        <v>8</v>
      </c>
      <c r="BF76" s="1">
        <v>10</v>
      </c>
      <c r="BG76" s="1">
        <v>0</v>
      </c>
      <c r="BH76" s="1">
        <v>0</v>
      </c>
      <c r="BI76" s="1">
        <v>10</v>
      </c>
      <c r="BJ76" s="1">
        <v>20</v>
      </c>
      <c r="BK76" s="1">
        <v>5</v>
      </c>
      <c r="BL76" s="1">
        <v>6</v>
      </c>
      <c r="BM76" s="1">
        <v>9</v>
      </c>
      <c r="BN76" s="125">
        <v>0</v>
      </c>
      <c r="BO76" s="124">
        <v>0</v>
      </c>
      <c r="BP76" s="126">
        <v>1</v>
      </c>
      <c r="BQ76" s="125">
        <v>0.2857142857142857</v>
      </c>
      <c r="BR76" s="124">
        <v>0.23809523809523808</v>
      </c>
      <c r="BS76" s="126">
        <v>0.47619047619047616</v>
      </c>
      <c r="BT76" s="125">
        <v>0</v>
      </c>
      <c r="BU76" s="124">
        <v>0.38461538461538464</v>
      </c>
      <c r="BV76" s="126">
        <v>0.61538461538461542</v>
      </c>
      <c r="BW76" s="125">
        <v>0</v>
      </c>
      <c r="BX76" s="124">
        <v>0</v>
      </c>
      <c r="BY76" s="126">
        <v>1</v>
      </c>
      <c r="BZ76" s="125">
        <f t="shared" si="218"/>
        <v>0.25</v>
      </c>
      <c r="CA76" s="124">
        <f t="shared" si="219"/>
        <v>0.3</v>
      </c>
      <c r="CB76" s="126">
        <f t="shared" si="220"/>
        <v>0.45</v>
      </c>
      <c r="CD76" s="215">
        <f t="shared" si="221"/>
        <v>1410</v>
      </c>
      <c r="CE76" s="216">
        <f t="shared" si="222"/>
        <v>0.6028368794326241</v>
      </c>
      <c r="CF76" s="216">
        <f t="shared" si="223"/>
        <v>0.31205673758865249</v>
      </c>
      <c r="CG76" s="216">
        <f t="shared" si="224"/>
        <v>8.5106382978723402E-2</v>
      </c>
      <c r="CH76" s="216">
        <f t="shared" si="225"/>
        <v>4.9645390070921988E-2</v>
      </c>
      <c r="CI76" s="216">
        <f t="shared" si="226"/>
        <v>0</v>
      </c>
      <c r="CJ76" s="216">
        <f t="shared" si="227"/>
        <v>3.5460992907801421E-2</v>
      </c>
      <c r="CK76" s="217">
        <f t="shared" si="228"/>
        <v>850</v>
      </c>
      <c r="CL76" s="218">
        <f t="shared" si="229"/>
        <v>440</v>
      </c>
      <c r="CM76" s="219">
        <f t="shared" si="230"/>
        <v>120</v>
      </c>
      <c r="CN76" s="219">
        <f t="shared" si="231"/>
        <v>70</v>
      </c>
      <c r="CO76" s="219">
        <f t="shared" si="232"/>
        <v>0</v>
      </c>
      <c r="CP76" s="219">
        <f t="shared" si="233"/>
        <v>50</v>
      </c>
      <c r="CR76" s="243">
        <v>676.92</v>
      </c>
      <c r="CS76" s="243">
        <v>692</v>
      </c>
      <c r="CT76" s="247">
        <f t="shared" si="203"/>
        <v>0.97820809248554907</v>
      </c>
      <c r="CV76" s="247">
        <f t="shared" si="204"/>
        <v>2.5794515412713423E-2</v>
      </c>
      <c r="CW76" s="211">
        <f t="shared" si="205"/>
        <v>0.20348712676177011</v>
      </c>
      <c r="CY76" s="300">
        <v>2.621231979030144E-2</v>
      </c>
      <c r="CZ76" s="300">
        <v>1.2658227848101266E-2</v>
      </c>
      <c r="DA76" s="300">
        <v>1.5330188679245283E-2</v>
      </c>
      <c r="DB76" s="300">
        <v>2.3127753303964757E-2</v>
      </c>
      <c r="DC76" s="300">
        <v>1.282051282051282E-2</v>
      </c>
      <c r="DE76" s="332" t="s">
        <v>640</v>
      </c>
      <c r="DF76" s="332" t="s">
        <v>640</v>
      </c>
      <c r="DG76" s="332" t="s">
        <v>640</v>
      </c>
      <c r="DH76" s="332" t="s">
        <v>640</v>
      </c>
      <c r="DL76" s="212">
        <v>763</v>
      </c>
      <c r="DM76" s="212">
        <v>20</v>
      </c>
      <c r="DN76" s="213">
        <v>2.621231979030144E-2</v>
      </c>
      <c r="DO76" s="212">
        <v>265</v>
      </c>
      <c r="DP76" s="212">
        <v>17</v>
      </c>
      <c r="DQ76" s="213">
        <v>2.2280471821756225E-2</v>
      </c>
      <c r="DR76" s="214">
        <v>498</v>
      </c>
      <c r="DS76" s="214">
        <v>3</v>
      </c>
      <c r="DT76" s="213">
        <v>3.9318479685452159E-3</v>
      </c>
      <c r="DV76" s="215">
        <f t="shared" si="234"/>
        <v>1380</v>
      </c>
      <c r="DW76" s="216">
        <v>0.6428571428571429</v>
      </c>
      <c r="DX76" s="216">
        <v>0.2857142857142857</v>
      </c>
      <c r="DY76" s="216">
        <v>7.1428571428571425E-2</v>
      </c>
      <c r="DZ76" s="216">
        <v>7.1428571428571425E-2</v>
      </c>
      <c r="EA76" s="216">
        <v>0</v>
      </c>
      <c r="EB76" s="216">
        <v>0</v>
      </c>
      <c r="EC76" s="217">
        <f t="shared" si="235"/>
        <v>870</v>
      </c>
      <c r="ED76" s="218">
        <v>400</v>
      </c>
      <c r="EE76" s="219">
        <f t="shared" si="236"/>
        <v>110</v>
      </c>
      <c r="EF76" s="219">
        <f t="shared" si="237"/>
        <v>30</v>
      </c>
      <c r="EG76" s="219">
        <f t="shared" si="238"/>
        <v>0</v>
      </c>
      <c r="EH76" s="219">
        <f t="shared" si="239"/>
        <v>80</v>
      </c>
      <c r="EI76" s="216">
        <v>7.1428571428571425E-2</v>
      </c>
      <c r="EJ76" s="511">
        <v>2.9599999999999998E-2</v>
      </c>
      <c r="EK76" s="3">
        <v>0.31</v>
      </c>
      <c r="EL76" s="3">
        <v>0.45299999999999996</v>
      </c>
      <c r="EM76" s="496">
        <f t="shared" si="240"/>
        <v>0.23699999999999999</v>
      </c>
      <c r="EN76" s="528">
        <v>9.6034400000000006E-2</v>
      </c>
      <c r="EO76" s="545">
        <f t="shared" si="241"/>
        <v>1400</v>
      </c>
      <c r="EP76" s="314">
        <f t="shared" si="242"/>
        <v>360</v>
      </c>
      <c r="EQ76" s="542">
        <v>360</v>
      </c>
      <c r="ER76" s="543">
        <v>0</v>
      </c>
      <c r="ES76" s="544">
        <v>0</v>
      </c>
      <c r="ET76" s="242">
        <v>0</v>
      </c>
      <c r="EU76" s="242">
        <v>0</v>
      </c>
      <c r="EV76" s="314">
        <f t="shared" si="243"/>
        <v>0</v>
      </c>
      <c r="EW76" s="314">
        <f t="shared" si="244"/>
        <v>620</v>
      </c>
      <c r="EX76" s="542">
        <v>420</v>
      </c>
      <c r="EY76" s="543">
        <v>150</v>
      </c>
      <c r="EZ76" s="544">
        <v>50</v>
      </c>
      <c r="FA76" s="242">
        <v>10</v>
      </c>
      <c r="FB76" s="242">
        <v>0</v>
      </c>
      <c r="FC76" s="314">
        <f t="shared" si="245"/>
        <v>40</v>
      </c>
      <c r="FD76" s="314">
        <f t="shared" si="246"/>
        <v>420</v>
      </c>
      <c r="FE76" s="542">
        <v>90</v>
      </c>
      <c r="FF76" s="543">
        <v>270</v>
      </c>
      <c r="FG76" s="544">
        <v>60</v>
      </c>
      <c r="FH76" s="242">
        <v>20</v>
      </c>
      <c r="FI76" s="242">
        <f>VLOOKUP($A76,'[3]Tabel 3'!$E$3350:$K$3691,7,FALSE)</f>
        <v>0</v>
      </c>
      <c r="FJ76" s="314">
        <f t="shared" si="247"/>
        <v>40</v>
      </c>
      <c r="FK76" s="545">
        <f t="shared" si="248"/>
        <v>1410</v>
      </c>
      <c r="FL76" s="314">
        <f t="shared" si="249"/>
        <v>380</v>
      </c>
      <c r="FM76" s="542">
        <v>360</v>
      </c>
      <c r="FN76" s="543">
        <v>10</v>
      </c>
      <c r="FO76" s="544">
        <v>10</v>
      </c>
      <c r="FP76" s="242">
        <v>0</v>
      </c>
      <c r="FQ76" s="242">
        <v>0</v>
      </c>
      <c r="FR76" s="314">
        <f t="shared" si="250"/>
        <v>10</v>
      </c>
      <c r="FS76" s="314">
        <f t="shared" si="251"/>
        <v>590</v>
      </c>
      <c r="FT76" s="542">
        <v>390</v>
      </c>
      <c r="FU76" s="543">
        <v>150</v>
      </c>
      <c r="FV76" s="544">
        <v>50</v>
      </c>
      <c r="FW76" s="242">
        <v>30</v>
      </c>
      <c r="FX76" s="242">
        <v>0</v>
      </c>
      <c r="FY76" s="314">
        <f t="shared" si="252"/>
        <v>20</v>
      </c>
      <c r="FZ76" s="314">
        <f t="shared" si="253"/>
        <v>440</v>
      </c>
      <c r="GA76" s="542">
        <v>100</v>
      </c>
      <c r="GB76" s="543">
        <v>280</v>
      </c>
      <c r="GC76" s="544">
        <v>60</v>
      </c>
      <c r="GD76" s="242">
        <v>40</v>
      </c>
      <c r="GE76" s="242">
        <v>0</v>
      </c>
      <c r="GF76" s="314">
        <f t="shared" si="254"/>
        <v>20</v>
      </c>
    </row>
    <row r="77" spans="1:188" hidden="1" x14ac:dyDescent="0.25">
      <c r="A77" s="622" t="s">
        <v>220</v>
      </c>
      <c r="B77" s="622" t="s">
        <v>52</v>
      </c>
      <c r="C77" s="622" t="s">
        <v>84</v>
      </c>
      <c r="D77" s="1">
        <v>2.6</v>
      </c>
      <c r="E77" s="206">
        <v>25600</v>
      </c>
      <c r="F77" s="207">
        <v>0.1</v>
      </c>
      <c r="G77" s="208">
        <f>IF(AND(F77&gt;=$F$3-'Selectie Benchmark Gemeenten'!$D$7*'gemeenten info'!$F$7,F77&lt;=$F$3+'Selectie Benchmark Gemeenten'!$D$7*'gemeenten info'!$F$7),1,0)</f>
        <v>1</v>
      </c>
      <c r="H77" s="206">
        <v>58546</v>
      </c>
      <c r="I77" s="206">
        <v>741</v>
      </c>
      <c r="J77" s="209">
        <f t="shared" si="206"/>
        <v>0.10747384155455904</v>
      </c>
      <c r="K77" s="208">
        <f>IF(AND(J77&gt;=$J$3-'Selectie Benchmark Gemeenten'!$D$8*'gemeenten info'!$J$7,J77&lt;=$J$3+'Selectie Benchmark Gemeenten'!$D$8*'gemeenten info'!$J$7),1,0)</f>
        <v>0</v>
      </c>
      <c r="L77" s="23">
        <v>1</v>
      </c>
      <c r="M77" s="210">
        <v>0.19133034379671152</v>
      </c>
      <c r="N77" s="208">
        <f>IF(AND(M77&gt;=$M$3-'Selectie Benchmark Gemeenten'!$D$9*'gemeenten info'!$M$7,M77&lt;=$M$3+'Selectie Benchmark Gemeenten'!$D$9*'gemeenten info'!$M$7),1,0)</f>
        <v>1</v>
      </c>
      <c r="O77" s="29">
        <f t="shared" si="200"/>
        <v>1</v>
      </c>
      <c r="P77" s="29">
        <f t="shared" si="201"/>
        <v>0</v>
      </c>
      <c r="Q77" s="29">
        <f t="shared" si="202"/>
        <v>0</v>
      </c>
      <c r="S77" s="78">
        <v>7.7539999999999996</v>
      </c>
      <c r="T77" s="78">
        <v>-24.561</v>
      </c>
      <c r="U77" s="211">
        <v>0.51500000000000001</v>
      </c>
      <c r="V77" s="211">
        <v>9.0999999999999998E-2</v>
      </c>
      <c r="X77" s="212">
        <v>4511</v>
      </c>
      <c r="Y77" s="212">
        <v>130</v>
      </c>
      <c r="Z77" s="341">
        <f t="shared" si="207"/>
        <v>2.8818443804034581E-2</v>
      </c>
      <c r="AA77" s="212">
        <v>1456</v>
      </c>
      <c r="AB77" s="212">
        <v>99</v>
      </c>
      <c r="AC77" s="212">
        <v>50</v>
      </c>
      <c r="AD77" s="212">
        <v>237</v>
      </c>
      <c r="AE77" s="212">
        <v>20</v>
      </c>
      <c r="AF77" s="372">
        <f t="shared" si="208"/>
        <v>0.4</v>
      </c>
      <c r="AG77" s="212">
        <v>41</v>
      </c>
      <c r="AH77" s="372">
        <f t="shared" si="209"/>
        <v>0.1729957805907173</v>
      </c>
      <c r="AI77" s="212">
        <f t="shared" si="210"/>
        <v>1169</v>
      </c>
      <c r="AJ77" s="212">
        <f t="shared" si="211"/>
        <v>38</v>
      </c>
      <c r="AK77" s="372">
        <f t="shared" si="212"/>
        <v>3.2506415739948676E-2</v>
      </c>
      <c r="AL77" s="341">
        <f t="shared" si="213"/>
        <v>4.433606739082243E-3</v>
      </c>
      <c r="AM77" s="341">
        <f t="shared" si="214"/>
        <v>9.0888938151185983E-3</v>
      </c>
      <c r="AN77" s="341">
        <f t="shared" si="215"/>
        <v>8.4238528042562631E-3</v>
      </c>
      <c r="AO77" s="341">
        <f t="shared" si="216"/>
        <v>2.1946353358457106E-2</v>
      </c>
      <c r="AP77" s="214">
        <v>3055</v>
      </c>
      <c r="AQ77" s="214">
        <v>31</v>
      </c>
      <c r="AR77" s="341">
        <f t="shared" si="217"/>
        <v>6.8720904455774777E-3</v>
      </c>
      <c r="AT77" s="1">
        <v>97</v>
      </c>
      <c r="AU77" s="1">
        <v>38</v>
      </c>
      <c r="AV77" s="1">
        <v>21</v>
      </c>
      <c r="AW77" s="1">
        <v>38</v>
      </c>
      <c r="AX77" s="1">
        <v>98</v>
      </c>
      <c r="AY77" s="1">
        <v>36</v>
      </c>
      <c r="AZ77" s="1">
        <v>17</v>
      </c>
      <c r="BA77" s="1">
        <v>45</v>
      </c>
      <c r="BB77" s="1">
        <v>85</v>
      </c>
      <c r="BC77" s="1">
        <v>26</v>
      </c>
      <c r="BD77" s="1">
        <v>24</v>
      </c>
      <c r="BE77" s="1">
        <v>35</v>
      </c>
      <c r="BF77" s="1">
        <v>88</v>
      </c>
      <c r="BG77" s="1">
        <v>33</v>
      </c>
      <c r="BH77" s="1">
        <v>14</v>
      </c>
      <c r="BI77" s="1">
        <v>41</v>
      </c>
      <c r="BJ77" s="1">
        <v>110</v>
      </c>
      <c r="BK77" s="1">
        <v>43</v>
      </c>
      <c r="BL77" s="1">
        <v>26</v>
      </c>
      <c r="BM77" s="1">
        <v>41</v>
      </c>
      <c r="BN77" s="125">
        <v>0.39175257731958762</v>
      </c>
      <c r="BO77" s="124">
        <v>0.21649484536082475</v>
      </c>
      <c r="BP77" s="126">
        <v>0.39175257731958762</v>
      </c>
      <c r="BQ77" s="125">
        <v>0.36734693877551022</v>
      </c>
      <c r="BR77" s="124">
        <v>0.17346938775510204</v>
      </c>
      <c r="BS77" s="126">
        <v>0.45918367346938777</v>
      </c>
      <c r="BT77" s="125">
        <v>0.30588235294117649</v>
      </c>
      <c r="BU77" s="124">
        <v>0.28235294117647058</v>
      </c>
      <c r="BV77" s="126">
        <v>0.41176470588235292</v>
      </c>
      <c r="BW77" s="125">
        <v>0.375</v>
      </c>
      <c r="BX77" s="124">
        <v>0.15909090909090909</v>
      </c>
      <c r="BY77" s="126">
        <v>0.46590909090909088</v>
      </c>
      <c r="BZ77" s="125">
        <f t="shared" si="218"/>
        <v>0.39090909090909093</v>
      </c>
      <c r="CA77" s="124">
        <f t="shared" si="219"/>
        <v>0.23636363636363636</v>
      </c>
      <c r="CB77" s="126">
        <f t="shared" si="220"/>
        <v>0.37272727272727274</v>
      </c>
      <c r="CD77" s="215">
        <f t="shared" si="221"/>
        <v>8320</v>
      </c>
      <c r="CE77" s="216">
        <f t="shared" si="222"/>
        <v>0.57451923076923073</v>
      </c>
      <c r="CF77" s="216">
        <f t="shared" si="223"/>
        <v>0.34134615384615385</v>
      </c>
      <c r="CG77" s="216">
        <f t="shared" si="224"/>
        <v>8.4134615384615391E-2</v>
      </c>
      <c r="CH77" s="216">
        <f t="shared" si="225"/>
        <v>4.3269230769230768E-2</v>
      </c>
      <c r="CI77" s="216">
        <f t="shared" si="226"/>
        <v>3.605769230769231E-3</v>
      </c>
      <c r="CJ77" s="216">
        <f t="shared" si="227"/>
        <v>3.7259615384615384E-2</v>
      </c>
      <c r="CK77" s="217">
        <f t="shared" si="228"/>
        <v>4780</v>
      </c>
      <c r="CL77" s="218">
        <f t="shared" si="229"/>
        <v>2840</v>
      </c>
      <c r="CM77" s="219">
        <f t="shared" si="230"/>
        <v>700</v>
      </c>
      <c r="CN77" s="219">
        <f t="shared" si="231"/>
        <v>360</v>
      </c>
      <c r="CO77" s="219">
        <f t="shared" si="232"/>
        <v>30</v>
      </c>
      <c r="CP77" s="219">
        <f t="shared" si="233"/>
        <v>310</v>
      </c>
      <c r="CR77" s="243">
        <v>4239.88</v>
      </c>
      <c r="CS77" s="243">
        <v>5393</v>
      </c>
      <c r="CT77" s="247">
        <f t="shared" si="203"/>
        <v>0.78618208789171151</v>
      </c>
      <c r="CV77" s="247">
        <f t="shared" si="204"/>
        <v>3.6656194853429455E-2</v>
      </c>
      <c r="CW77" s="211">
        <f t="shared" si="205"/>
        <v>0.28818443804034577</v>
      </c>
      <c r="CY77" s="300">
        <v>2.3717119448037949E-2</v>
      </c>
      <c r="CZ77" s="300">
        <v>1.8683651804670912E-2</v>
      </c>
      <c r="DA77" s="300">
        <v>1.7812238055322716E-2</v>
      </c>
      <c r="DB77" s="300">
        <v>2.0399666944213156E-2</v>
      </c>
      <c r="DC77" s="300">
        <v>1.9962955340605062E-2</v>
      </c>
      <c r="DE77" s="332">
        <v>322</v>
      </c>
      <c r="DF77" s="332">
        <v>44</v>
      </c>
      <c r="DG77" s="332">
        <v>310</v>
      </c>
      <c r="DH77" s="332">
        <v>59</v>
      </c>
      <c r="DL77" s="212">
        <v>4638</v>
      </c>
      <c r="DM77" s="212">
        <v>110</v>
      </c>
      <c r="DN77" s="213">
        <v>2.3717119448037949E-2</v>
      </c>
      <c r="DO77" s="212">
        <v>1606</v>
      </c>
      <c r="DP77" s="212">
        <v>88</v>
      </c>
      <c r="DQ77" s="213">
        <v>1.8973695558430356E-2</v>
      </c>
      <c r="DR77" s="214">
        <v>3032</v>
      </c>
      <c r="DS77" s="214">
        <v>22</v>
      </c>
      <c r="DT77" s="213">
        <v>4.7434238896075891E-3</v>
      </c>
      <c r="DV77" s="215">
        <f t="shared" si="234"/>
        <v>8280</v>
      </c>
      <c r="DW77" s="216">
        <v>0.60240963855421692</v>
      </c>
      <c r="DX77" s="216">
        <v>0.31325301204819278</v>
      </c>
      <c r="DY77" s="216">
        <v>8.4337349397590355E-2</v>
      </c>
      <c r="DZ77" s="216">
        <v>4.8192771084337352E-2</v>
      </c>
      <c r="EA77" s="216">
        <v>0</v>
      </c>
      <c r="EB77" s="216">
        <v>3.614457831325301E-2</v>
      </c>
      <c r="EC77" s="217">
        <f t="shared" si="235"/>
        <v>5000</v>
      </c>
      <c r="ED77" s="218">
        <v>2600</v>
      </c>
      <c r="EE77" s="219">
        <f t="shared" si="236"/>
        <v>680</v>
      </c>
      <c r="EF77" s="219">
        <f t="shared" si="237"/>
        <v>190</v>
      </c>
      <c r="EG77" s="219">
        <f t="shared" si="238"/>
        <v>30</v>
      </c>
      <c r="EH77" s="219">
        <f t="shared" si="239"/>
        <v>460</v>
      </c>
      <c r="EI77" s="216">
        <v>8.5365853658536592E-2</v>
      </c>
      <c r="EJ77" s="511">
        <v>2.5399999999999999E-2</v>
      </c>
      <c r="EK77" s="3">
        <v>0.26500000000000001</v>
      </c>
      <c r="EL77" s="3">
        <v>0.45899999999999996</v>
      </c>
      <c r="EM77" s="496">
        <f t="shared" si="240"/>
        <v>0.27600000000000002</v>
      </c>
      <c r="EN77" s="528">
        <v>8.1860000000000002E-2</v>
      </c>
      <c r="EO77" s="545">
        <f t="shared" si="241"/>
        <v>8260</v>
      </c>
      <c r="EP77" s="314">
        <f t="shared" si="242"/>
        <v>2150</v>
      </c>
      <c r="EQ77" s="542">
        <v>2110</v>
      </c>
      <c r="ER77" s="543">
        <v>20</v>
      </c>
      <c r="ES77" s="544">
        <v>20</v>
      </c>
      <c r="ET77" s="242">
        <v>0</v>
      </c>
      <c r="EU77" s="242">
        <v>0</v>
      </c>
      <c r="EV77" s="314">
        <f t="shared" si="243"/>
        <v>20</v>
      </c>
      <c r="EW77" s="314">
        <f t="shared" si="244"/>
        <v>3610</v>
      </c>
      <c r="EX77" s="542">
        <v>2370</v>
      </c>
      <c r="EY77" s="543">
        <v>920</v>
      </c>
      <c r="EZ77" s="544">
        <v>320</v>
      </c>
      <c r="FA77" s="242">
        <v>90</v>
      </c>
      <c r="FB77" s="242">
        <v>20</v>
      </c>
      <c r="FC77" s="314">
        <f t="shared" si="245"/>
        <v>210</v>
      </c>
      <c r="FD77" s="314">
        <f t="shared" si="246"/>
        <v>2500</v>
      </c>
      <c r="FE77" s="542">
        <v>520</v>
      </c>
      <c r="FF77" s="543">
        <v>1640</v>
      </c>
      <c r="FG77" s="544">
        <v>340</v>
      </c>
      <c r="FH77" s="242">
        <v>100</v>
      </c>
      <c r="FI77" s="242">
        <f>VLOOKUP($A77,'[3]Tabel 3'!$E$3350:$K$3691,7,FALSE)</f>
        <v>10</v>
      </c>
      <c r="FJ77" s="314">
        <f t="shared" si="247"/>
        <v>230</v>
      </c>
      <c r="FK77" s="545">
        <f t="shared" si="248"/>
        <v>8320</v>
      </c>
      <c r="FL77" s="314">
        <f t="shared" si="249"/>
        <v>2100</v>
      </c>
      <c r="FM77" s="542">
        <v>2040</v>
      </c>
      <c r="FN77" s="543">
        <v>40</v>
      </c>
      <c r="FO77" s="544">
        <v>20</v>
      </c>
      <c r="FP77" s="242">
        <v>0</v>
      </c>
      <c r="FQ77" s="242">
        <v>0</v>
      </c>
      <c r="FR77" s="314">
        <f t="shared" si="250"/>
        <v>20</v>
      </c>
      <c r="FS77" s="314">
        <f t="shared" si="251"/>
        <v>3650</v>
      </c>
      <c r="FT77" s="542">
        <v>2220</v>
      </c>
      <c r="FU77" s="543">
        <v>1080</v>
      </c>
      <c r="FV77" s="544">
        <v>350</v>
      </c>
      <c r="FW77" s="242">
        <v>160</v>
      </c>
      <c r="FX77" s="242">
        <v>20</v>
      </c>
      <c r="FY77" s="314">
        <f t="shared" si="252"/>
        <v>170</v>
      </c>
      <c r="FZ77" s="314">
        <f t="shared" si="253"/>
        <v>2570</v>
      </c>
      <c r="GA77" s="542">
        <v>520</v>
      </c>
      <c r="GB77" s="543">
        <v>1720</v>
      </c>
      <c r="GC77" s="544">
        <v>330</v>
      </c>
      <c r="GD77" s="242">
        <v>200</v>
      </c>
      <c r="GE77" s="242">
        <v>10</v>
      </c>
      <c r="GF77" s="314">
        <f t="shared" si="254"/>
        <v>120</v>
      </c>
    </row>
    <row r="78" spans="1:188" hidden="1" x14ac:dyDescent="0.25">
      <c r="A78" s="622" t="s">
        <v>221</v>
      </c>
      <c r="B78" s="622" t="s">
        <v>121</v>
      </c>
      <c r="C78" s="622" t="s">
        <v>122</v>
      </c>
      <c r="D78" s="1">
        <v>0.7</v>
      </c>
      <c r="E78" s="206">
        <v>11200</v>
      </c>
      <c r="F78" s="207">
        <v>0.06</v>
      </c>
      <c r="G78" s="208">
        <f>IF(AND(F78&gt;=$F$3-'Selectie Benchmark Gemeenten'!$D$7*'gemeenten info'!$F$7,F78&lt;=$F$3+'Selectie Benchmark Gemeenten'!$D$7*'gemeenten info'!$F$7),1,0)</f>
        <v>0</v>
      </c>
      <c r="H78" s="206">
        <v>26483</v>
      </c>
      <c r="I78" s="206">
        <v>906</v>
      </c>
      <c r="J78" s="209">
        <f t="shared" si="206"/>
        <v>0.13213751868460388</v>
      </c>
      <c r="K78" s="208">
        <f>IF(AND(J78&gt;=$J$3-'Selectie Benchmark Gemeenten'!$D$8*'gemeenten info'!$J$7,J78&lt;=$J$3+'Selectie Benchmark Gemeenten'!$D$8*'gemeenten info'!$J$7),1,0)</f>
        <v>1</v>
      </c>
      <c r="L78" s="23">
        <v>0</v>
      </c>
      <c r="M78" s="210">
        <v>6.0737527114967459E-2</v>
      </c>
      <c r="N78" s="208">
        <f>IF(AND(M78&gt;=$M$3-'Selectie Benchmark Gemeenten'!$D$9*'gemeenten info'!$M$7,M78&lt;=$M$3+'Selectie Benchmark Gemeenten'!$D$9*'gemeenten info'!$M$7),1,0)</f>
        <v>0</v>
      </c>
      <c r="O78" s="29">
        <f t="shared" si="200"/>
        <v>0</v>
      </c>
      <c r="P78" s="29">
        <f t="shared" si="201"/>
        <v>0</v>
      </c>
      <c r="Q78" s="29">
        <f t="shared" si="202"/>
        <v>0</v>
      </c>
      <c r="S78" s="78">
        <v>8.048</v>
      </c>
      <c r="T78" s="78">
        <v>0.877</v>
      </c>
      <c r="U78" s="211">
        <v>0.51600000000000001</v>
      </c>
      <c r="V78" s="211">
        <v>8.8999999999999996E-2</v>
      </c>
      <c r="X78" s="212">
        <v>1889</v>
      </c>
      <c r="Y78" s="212">
        <v>34</v>
      </c>
      <c r="Z78" s="341">
        <f t="shared" si="207"/>
        <v>1.7998941238750663E-2</v>
      </c>
      <c r="AA78" s="212">
        <v>615</v>
      </c>
      <c r="AB78" s="212">
        <v>31</v>
      </c>
      <c r="AC78" s="212">
        <v>9</v>
      </c>
      <c r="AD78" s="212">
        <v>95</v>
      </c>
      <c r="AE78" s="212">
        <v>0</v>
      </c>
      <c r="AF78" s="372">
        <f t="shared" si="208"/>
        <v>0</v>
      </c>
      <c r="AG78" s="212">
        <v>8</v>
      </c>
      <c r="AH78" s="372">
        <f t="shared" si="209"/>
        <v>8.4210526315789472E-2</v>
      </c>
      <c r="AI78" s="212">
        <f t="shared" si="210"/>
        <v>511</v>
      </c>
      <c r="AJ78" s="212">
        <f t="shared" si="211"/>
        <v>23</v>
      </c>
      <c r="AK78" s="372">
        <f t="shared" si="212"/>
        <v>4.5009784735812131E-2</v>
      </c>
      <c r="AL78" s="341">
        <f t="shared" si="213"/>
        <v>0</v>
      </c>
      <c r="AM78" s="341">
        <f t="shared" si="214"/>
        <v>4.2350449973530971E-3</v>
      </c>
      <c r="AN78" s="341">
        <f t="shared" si="215"/>
        <v>1.2175754367390153E-2</v>
      </c>
      <c r="AO78" s="341">
        <f t="shared" si="216"/>
        <v>1.641079936474325E-2</v>
      </c>
      <c r="AP78" s="214">
        <v>1274</v>
      </c>
      <c r="AQ78" s="214">
        <v>3</v>
      </c>
      <c r="AR78" s="341">
        <f t="shared" si="217"/>
        <v>1.5881418740074113E-3</v>
      </c>
      <c r="AT78" s="1">
        <v>33</v>
      </c>
      <c r="AU78" s="1">
        <v>12</v>
      </c>
      <c r="AV78" s="1">
        <v>10</v>
      </c>
      <c r="AW78" s="1">
        <v>11</v>
      </c>
      <c r="AX78" s="1">
        <v>42</v>
      </c>
      <c r="AY78" s="1">
        <v>21</v>
      </c>
      <c r="AZ78" s="1">
        <v>9</v>
      </c>
      <c r="BA78" s="1">
        <v>12</v>
      </c>
      <c r="BB78" s="1">
        <v>28</v>
      </c>
      <c r="BC78" s="1">
        <v>11</v>
      </c>
      <c r="BD78" s="1">
        <v>7</v>
      </c>
      <c r="BE78" s="1">
        <v>10</v>
      </c>
      <c r="BF78" s="1">
        <v>31</v>
      </c>
      <c r="BG78" s="1">
        <v>14</v>
      </c>
      <c r="BH78" s="1">
        <v>9</v>
      </c>
      <c r="BI78" s="1">
        <v>8</v>
      </c>
      <c r="BJ78" s="1">
        <v>34</v>
      </c>
      <c r="BK78" s="1">
        <v>14</v>
      </c>
      <c r="BL78" s="1">
        <v>10</v>
      </c>
      <c r="BM78" s="1">
        <v>10</v>
      </c>
      <c r="BN78" s="125">
        <v>0.36363636363636365</v>
      </c>
      <c r="BO78" s="124">
        <v>0.30303030303030304</v>
      </c>
      <c r="BP78" s="126">
        <v>0.33333333333333331</v>
      </c>
      <c r="BQ78" s="125">
        <v>0.5</v>
      </c>
      <c r="BR78" s="124">
        <v>0.21428571428571427</v>
      </c>
      <c r="BS78" s="126">
        <v>0.2857142857142857</v>
      </c>
      <c r="BT78" s="125">
        <v>0.39285714285714285</v>
      </c>
      <c r="BU78" s="124">
        <v>0.25</v>
      </c>
      <c r="BV78" s="126">
        <v>0.35714285714285715</v>
      </c>
      <c r="BW78" s="125">
        <v>0.45161290322580644</v>
      </c>
      <c r="BX78" s="124">
        <v>0.29032258064516131</v>
      </c>
      <c r="BY78" s="126">
        <v>0.25806451612903225</v>
      </c>
      <c r="BZ78" s="125">
        <f t="shared" si="218"/>
        <v>0.41176470588235292</v>
      </c>
      <c r="CA78" s="124">
        <f t="shared" si="219"/>
        <v>0.29411764705882354</v>
      </c>
      <c r="CB78" s="126">
        <f t="shared" si="220"/>
        <v>0.29411764705882354</v>
      </c>
      <c r="CD78" s="215">
        <f t="shared" si="221"/>
        <v>3630</v>
      </c>
      <c r="CE78" s="216">
        <f t="shared" si="222"/>
        <v>0.55647382920110189</v>
      </c>
      <c r="CF78" s="216">
        <f t="shared" si="223"/>
        <v>0.37465564738292012</v>
      </c>
      <c r="CG78" s="216">
        <f t="shared" si="224"/>
        <v>6.8870523415977963E-2</v>
      </c>
      <c r="CH78" s="216">
        <f t="shared" si="225"/>
        <v>2.2038567493112948E-2</v>
      </c>
      <c r="CI78" s="216">
        <f t="shared" si="226"/>
        <v>0</v>
      </c>
      <c r="CJ78" s="216">
        <f t="shared" si="227"/>
        <v>4.6831955922865015E-2</v>
      </c>
      <c r="CK78" s="217">
        <f t="shared" si="228"/>
        <v>2020</v>
      </c>
      <c r="CL78" s="218">
        <f t="shared" si="229"/>
        <v>1360</v>
      </c>
      <c r="CM78" s="219">
        <f t="shared" si="230"/>
        <v>250</v>
      </c>
      <c r="CN78" s="219">
        <f t="shared" si="231"/>
        <v>80</v>
      </c>
      <c r="CO78" s="219">
        <f t="shared" si="232"/>
        <v>0</v>
      </c>
      <c r="CP78" s="219">
        <f t="shared" si="233"/>
        <v>170</v>
      </c>
      <c r="CR78" s="243">
        <v>1540</v>
      </c>
      <c r="CS78" s="243">
        <v>2312</v>
      </c>
      <c r="CT78" s="247">
        <f t="shared" si="203"/>
        <v>0.66608996539792387</v>
      </c>
      <c r="CV78" s="247">
        <f t="shared" si="204"/>
        <v>2.7021787106488008E-2</v>
      </c>
      <c r="CW78" s="211">
        <f t="shared" si="205"/>
        <v>0.29998235397917772</v>
      </c>
      <c r="CY78" s="300">
        <v>1.7680707228289131E-2</v>
      </c>
      <c r="CZ78" s="300">
        <v>1.5816326530612244E-2</v>
      </c>
      <c r="DA78" s="300">
        <v>1.383399209486166E-2</v>
      </c>
      <c r="DB78" s="300">
        <v>2.0182604517059107E-2</v>
      </c>
      <c r="DC78" s="300">
        <v>1.5384615384615385E-2</v>
      </c>
      <c r="DE78" s="332">
        <v>73</v>
      </c>
      <c r="DF78" s="332">
        <v>9</v>
      </c>
      <c r="DG78" s="332">
        <v>76</v>
      </c>
      <c r="DH78" s="332">
        <v>7</v>
      </c>
      <c r="DL78" s="212">
        <v>1923</v>
      </c>
      <c r="DM78" s="212">
        <v>34</v>
      </c>
      <c r="DN78" s="213">
        <v>1.7680707228289131E-2</v>
      </c>
      <c r="DO78" s="212">
        <v>637</v>
      </c>
      <c r="DP78" s="212">
        <v>31</v>
      </c>
      <c r="DQ78" s="213">
        <v>1.6120644825793031E-2</v>
      </c>
      <c r="DR78" s="214">
        <v>1286</v>
      </c>
      <c r="DS78" s="214">
        <v>3</v>
      </c>
      <c r="DT78" s="213">
        <v>1.5600624024960999E-3</v>
      </c>
      <c r="DV78" s="215">
        <f t="shared" si="234"/>
        <v>3440</v>
      </c>
      <c r="DW78" s="216">
        <v>0.6</v>
      </c>
      <c r="DX78" s="216">
        <v>0.34285714285714286</v>
      </c>
      <c r="DY78" s="216">
        <v>5.7142857142857141E-2</v>
      </c>
      <c r="DZ78" s="216">
        <v>2.8571428571428571E-2</v>
      </c>
      <c r="EA78" s="216">
        <v>0</v>
      </c>
      <c r="EB78" s="216">
        <v>2.8571428571428571E-2</v>
      </c>
      <c r="EC78" s="217">
        <f t="shared" si="235"/>
        <v>2070</v>
      </c>
      <c r="ED78" s="218">
        <v>1200</v>
      </c>
      <c r="EE78" s="219">
        <f t="shared" si="236"/>
        <v>170</v>
      </c>
      <c r="EF78" s="219">
        <f t="shared" si="237"/>
        <v>40</v>
      </c>
      <c r="EG78" s="219">
        <f t="shared" si="238"/>
        <v>0</v>
      </c>
      <c r="EH78" s="219">
        <f t="shared" si="239"/>
        <v>130</v>
      </c>
      <c r="EI78" s="216">
        <v>5.7142857142857141E-2</v>
      </c>
      <c r="EJ78" s="511">
        <v>1.84E-2</v>
      </c>
      <c r="EK78" s="3">
        <v>0.28300000000000003</v>
      </c>
      <c r="EL78" s="3">
        <v>0.45700000000000002</v>
      </c>
      <c r="EM78" s="496">
        <f t="shared" si="240"/>
        <v>0.25999999999999995</v>
      </c>
      <c r="EN78" s="528">
        <v>5.8236000000000003E-2</v>
      </c>
      <c r="EO78" s="545">
        <f t="shared" si="241"/>
        <v>3480</v>
      </c>
      <c r="EP78" s="314">
        <f t="shared" si="242"/>
        <v>850</v>
      </c>
      <c r="EQ78" s="542">
        <v>830</v>
      </c>
      <c r="ER78" s="543">
        <v>10</v>
      </c>
      <c r="ES78" s="544">
        <v>10</v>
      </c>
      <c r="ET78" s="242">
        <v>0</v>
      </c>
      <c r="EU78" s="242">
        <v>0</v>
      </c>
      <c r="EV78" s="314">
        <f t="shared" si="243"/>
        <v>10</v>
      </c>
      <c r="EW78" s="314">
        <f t="shared" si="244"/>
        <v>1520</v>
      </c>
      <c r="EX78" s="542">
        <v>1030</v>
      </c>
      <c r="EY78" s="543">
        <v>420</v>
      </c>
      <c r="EZ78" s="544">
        <v>70</v>
      </c>
      <c r="FA78" s="242">
        <v>20</v>
      </c>
      <c r="FB78" s="242">
        <v>0</v>
      </c>
      <c r="FC78" s="314">
        <f t="shared" si="245"/>
        <v>50</v>
      </c>
      <c r="FD78" s="314">
        <f t="shared" si="246"/>
        <v>1110</v>
      </c>
      <c r="FE78" s="542">
        <v>210</v>
      </c>
      <c r="FF78" s="543">
        <v>810</v>
      </c>
      <c r="FG78" s="544">
        <v>90</v>
      </c>
      <c r="FH78" s="242">
        <v>20</v>
      </c>
      <c r="FI78" s="242">
        <f>VLOOKUP($A78,'[3]Tabel 3'!$E$3350:$K$3691,7,FALSE)</f>
        <v>0</v>
      </c>
      <c r="FJ78" s="314">
        <f t="shared" si="247"/>
        <v>70</v>
      </c>
      <c r="FK78" s="545">
        <f t="shared" si="248"/>
        <v>3630</v>
      </c>
      <c r="FL78" s="314">
        <f t="shared" si="249"/>
        <v>850</v>
      </c>
      <c r="FM78" s="542">
        <v>840</v>
      </c>
      <c r="FN78" s="543">
        <v>10</v>
      </c>
      <c r="FO78" s="544">
        <v>0</v>
      </c>
      <c r="FP78" s="242">
        <v>0</v>
      </c>
      <c r="FQ78" s="242">
        <v>0</v>
      </c>
      <c r="FR78" s="314">
        <f t="shared" si="250"/>
        <v>0</v>
      </c>
      <c r="FS78" s="314">
        <f t="shared" si="251"/>
        <v>1580</v>
      </c>
      <c r="FT78" s="542">
        <v>970</v>
      </c>
      <c r="FU78" s="543">
        <v>480</v>
      </c>
      <c r="FV78" s="544">
        <v>130</v>
      </c>
      <c r="FW78" s="242">
        <v>30</v>
      </c>
      <c r="FX78" s="242">
        <v>0</v>
      </c>
      <c r="FY78" s="314">
        <f t="shared" si="252"/>
        <v>100</v>
      </c>
      <c r="FZ78" s="314">
        <f t="shared" si="253"/>
        <v>1200</v>
      </c>
      <c r="GA78" s="542">
        <v>210</v>
      </c>
      <c r="GB78" s="543">
        <v>870</v>
      </c>
      <c r="GC78" s="544">
        <v>120</v>
      </c>
      <c r="GD78" s="242">
        <v>50</v>
      </c>
      <c r="GE78" s="242">
        <v>0</v>
      </c>
      <c r="GF78" s="314">
        <f t="shared" si="254"/>
        <v>70</v>
      </c>
    </row>
    <row r="79" spans="1:188" hidden="1" x14ac:dyDescent="0.25">
      <c r="A79" s="622" t="s">
        <v>222</v>
      </c>
      <c r="B79" s="622" t="s">
        <v>112</v>
      </c>
      <c r="C79" s="622" t="s">
        <v>113</v>
      </c>
      <c r="D79" s="1">
        <v>6.1</v>
      </c>
      <c r="E79" s="206">
        <v>53700</v>
      </c>
      <c r="F79" s="207">
        <v>0.114</v>
      </c>
      <c r="G79" s="208">
        <f>IF(AND(F79&gt;=$F$3-'Selectie Benchmark Gemeenten'!$D$7*'gemeenten info'!$F$7,F79&lt;=$F$3+'Selectie Benchmark Gemeenten'!$D$7*'gemeenten info'!$F$7),1,0)</f>
        <v>0</v>
      </c>
      <c r="H79" s="206">
        <v>119537</v>
      </c>
      <c r="I79" s="206">
        <v>1541</v>
      </c>
      <c r="J79" s="209">
        <f t="shared" si="206"/>
        <v>0.22705530642750374</v>
      </c>
      <c r="K79" s="208">
        <f>IF(AND(J79&gt;=$J$3-'Selectie Benchmark Gemeenten'!$D$8*'gemeenten info'!$J$7,J79&lt;=$J$3+'Selectie Benchmark Gemeenten'!$D$8*'gemeenten info'!$J$7),1,0)</f>
        <v>1</v>
      </c>
      <c r="L79" s="23">
        <v>1</v>
      </c>
      <c r="M79" s="210">
        <v>0.27314343845371314</v>
      </c>
      <c r="N79" s="208">
        <f>IF(AND(M79&gt;=$M$3-'Selectie Benchmark Gemeenten'!$D$9*'gemeenten info'!$M$7,M79&lt;=$M$3+'Selectie Benchmark Gemeenten'!$D$9*'gemeenten info'!$M$7),1,0)</f>
        <v>1</v>
      </c>
      <c r="O79" s="29">
        <f t="shared" si="200"/>
        <v>0</v>
      </c>
      <c r="P79" s="29">
        <f t="shared" si="201"/>
        <v>0</v>
      </c>
      <c r="Q79" s="29">
        <f t="shared" si="202"/>
        <v>0</v>
      </c>
      <c r="S79" s="78">
        <v>8.0449999999999999</v>
      </c>
      <c r="T79" s="78">
        <v>-3.351</v>
      </c>
      <c r="U79" s="211">
        <v>0.53400000000000003</v>
      </c>
      <c r="V79" s="211">
        <v>7.4999999999999997E-2</v>
      </c>
      <c r="X79" s="212">
        <v>8644</v>
      </c>
      <c r="Y79" s="212">
        <v>277</v>
      </c>
      <c r="Z79" s="341">
        <f t="shared" si="207"/>
        <v>3.2045349375289217E-2</v>
      </c>
      <c r="AA79" s="212">
        <v>2747</v>
      </c>
      <c r="AB79" s="212">
        <v>227</v>
      </c>
      <c r="AC79" s="212">
        <v>141</v>
      </c>
      <c r="AD79" s="212">
        <v>459</v>
      </c>
      <c r="AE79" s="212">
        <v>32</v>
      </c>
      <c r="AF79" s="372">
        <f t="shared" si="208"/>
        <v>0.22695035460992907</v>
      </c>
      <c r="AG79" s="212">
        <v>64</v>
      </c>
      <c r="AH79" s="372">
        <f t="shared" si="209"/>
        <v>0.13943355119825709</v>
      </c>
      <c r="AI79" s="212">
        <f t="shared" si="210"/>
        <v>2147</v>
      </c>
      <c r="AJ79" s="212">
        <f t="shared" si="211"/>
        <v>131</v>
      </c>
      <c r="AK79" s="372">
        <f t="shared" si="212"/>
        <v>6.1015370284117375E-2</v>
      </c>
      <c r="AL79" s="341">
        <f t="shared" si="213"/>
        <v>3.7019898195279964E-3</v>
      </c>
      <c r="AM79" s="341">
        <f t="shared" si="214"/>
        <v>7.4039796390559928E-3</v>
      </c>
      <c r="AN79" s="341">
        <f t="shared" si="215"/>
        <v>1.5155020823692735E-2</v>
      </c>
      <c r="AO79" s="341">
        <f t="shared" si="216"/>
        <v>2.6260990282276724E-2</v>
      </c>
      <c r="AP79" s="214">
        <v>5897</v>
      </c>
      <c r="AQ79" s="214">
        <v>50</v>
      </c>
      <c r="AR79" s="341">
        <f t="shared" si="217"/>
        <v>5.7843590930124946E-3</v>
      </c>
      <c r="AT79" s="1">
        <v>250</v>
      </c>
      <c r="AU79" s="1">
        <v>73</v>
      </c>
      <c r="AV79" s="1">
        <v>65</v>
      </c>
      <c r="AW79" s="1">
        <v>112</v>
      </c>
      <c r="AX79" s="1">
        <v>237</v>
      </c>
      <c r="AY79" s="1">
        <v>78</v>
      </c>
      <c r="AZ79" s="1">
        <v>59</v>
      </c>
      <c r="BA79" s="1">
        <v>100</v>
      </c>
      <c r="BB79" s="1">
        <v>202</v>
      </c>
      <c r="BC79" s="1">
        <v>84</v>
      </c>
      <c r="BD79" s="1">
        <v>38</v>
      </c>
      <c r="BE79" s="1">
        <v>80</v>
      </c>
      <c r="BF79" s="1">
        <v>233</v>
      </c>
      <c r="BG79" s="1">
        <v>87</v>
      </c>
      <c r="BH79" s="1">
        <v>40</v>
      </c>
      <c r="BI79" s="1">
        <v>106</v>
      </c>
      <c r="BJ79" s="1">
        <v>290</v>
      </c>
      <c r="BK79" s="1">
        <v>105</v>
      </c>
      <c r="BL79" s="1">
        <v>61</v>
      </c>
      <c r="BM79" s="1">
        <v>124</v>
      </c>
      <c r="BN79" s="125">
        <v>0.29199999999999998</v>
      </c>
      <c r="BO79" s="124">
        <v>0.26</v>
      </c>
      <c r="BP79" s="126">
        <v>0.44800000000000001</v>
      </c>
      <c r="BQ79" s="125">
        <v>0.32911392405063289</v>
      </c>
      <c r="BR79" s="124">
        <v>0.24894514767932491</v>
      </c>
      <c r="BS79" s="126">
        <v>0.4219409282700422</v>
      </c>
      <c r="BT79" s="125">
        <v>0.41584158415841582</v>
      </c>
      <c r="BU79" s="124">
        <v>0.18811881188118812</v>
      </c>
      <c r="BV79" s="126">
        <v>0.39603960396039606</v>
      </c>
      <c r="BW79" s="125">
        <v>0.37339055793991416</v>
      </c>
      <c r="BX79" s="124">
        <v>0.17167381974248927</v>
      </c>
      <c r="BY79" s="126">
        <v>0.45493562231759654</v>
      </c>
      <c r="BZ79" s="125">
        <f t="shared" si="218"/>
        <v>0.36206896551724138</v>
      </c>
      <c r="CA79" s="124">
        <f t="shared" si="219"/>
        <v>0.2103448275862069</v>
      </c>
      <c r="CB79" s="126">
        <f t="shared" si="220"/>
        <v>0.42758620689655175</v>
      </c>
      <c r="CD79" s="215">
        <f t="shared" si="221"/>
        <v>17190</v>
      </c>
      <c r="CE79" s="216">
        <f t="shared" si="222"/>
        <v>0.53286794648051194</v>
      </c>
      <c r="CF79" s="216">
        <f t="shared" si="223"/>
        <v>0.3740546829552065</v>
      </c>
      <c r="CG79" s="216">
        <f t="shared" si="224"/>
        <v>9.3077370564281559E-2</v>
      </c>
      <c r="CH79" s="216">
        <f t="shared" si="225"/>
        <v>3.8394415357766144E-2</v>
      </c>
      <c r="CI79" s="216">
        <f t="shared" si="226"/>
        <v>2.9086678301337987E-3</v>
      </c>
      <c r="CJ79" s="216">
        <f t="shared" si="227"/>
        <v>5.1774287376381616E-2</v>
      </c>
      <c r="CK79" s="217">
        <f t="shared" si="228"/>
        <v>9160</v>
      </c>
      <c r="CL79" s="218">
        <f t="shared" si="229"/>
        <v>6430</v>
      </c>
      <c r="CM79" s="219">
        <f t="shared" si="230"/>
        <v>1600</v>
      </c>
      <c r="CN79" s="219">
        <f t="shared" si="231"/>
        <v>660</v>
      </c>
      <c r="CO79" s="219">
        <f t="shared" si="232"/>
        <v>50</v>
      </c>
      <c r="CP79" s="219">
        <f t="shared" si="233"/>
        <v>890</v>
      </c>
      <c r="CR79" s="243">
        <v>14820.65</v>
      </c>
      <c r="CS79" s="243">
        <v>11420</v>
      </c>
      <c r="CT79" s="247">
        <f t="shared" si="203"/>
        <v>1.2977802101576181</v>
      </c>
      <c r="CV79" s="247">
        <f t="shared" si="204"/>
        <v>2.4692431834352938E-2</v>
      </c>
      <c r="CW79" s="211">
        <f t="shared" si="205"/>
        <v>0.28109955592358959</v>
      </c>
      <c r="CY79" s="300">
        <v>3.3471837488457987E-2</v>
      </c>
      <c r="CZ79" s="300">
        <v>2.6665140764476996E-2</v>
      </c>
      <c r="DA79" s="300">
        <v>2.2660982723805251E-2</v>
      </c>
      <c r="DB79" s="300">
        <v>2.5758069775024452E-2</v>
      </c>
      <c r="DC79" s="300">
        <v>2.6752273943285179E-2</v>
      </c>
      <c r="DE79" s="332">
        <v>408</v>
      </c>
      <c r="DF79" s="332">
        <v>45</v>
      </c>
      <c r="DG79" s="332">
        <v>416</v>
      </c>
      <c r="DH79" s="332">
        <v>58</v>
      </c>
      <c r="DL79" s="212">
        <v>8664</v>
      </c>
      <c r="DM79" s="212">
        <v>290</v>
      </c>
      <c r="DN79" s="213">
        <v>3.3471837488457987E-2</v>
      </c>
      <c r="DO79" s="212">
        <v>2801</v>
      </c>
      <c r="DP79" s="212">
        <v>241</v>
      </c>
      <c r="DQ79" s="213">
        <v>2.7816251154201294E-2</v>
      </c>
      <c r="DR79" s="214">
        <v>5863</v>
      </c>
      <c r="DS79" s="214">
        <v>49</v>
      </c>
      <c r="DT79" s="213">
        <v>5.6555863342566941E-3</v>
      </c>
      <c r="DV79" s="215">
        <f t="shared" si="234"/>
        <v>16920</v>
      </c>
      <c r="DW79" s="216">
        <v>0.56213017751479288</v>
      </c>
      <c r="DX79" s="216">
        <v>0.35502958579881655</v>
      </c>
      <c r="DY79" s="216">
        <v>8.2840236686390539E-2</v>
      </c>
      <c r="DZ79" s="216">
        <v>4.142011834319527E-2</v>
      </c>
      <c r="EA79" s="216">
        <v>0</v>
      </c>
      <c r="EB79" s="216">
        <v>4.142011834319527E-2</v>
      </c>
      <c r="EC79" s="217">
        <f t="shared" si="235"/>
        <v>9450</v>
      </c>
      <c r="ED79" s="218">
        <v>6000</v>
      </c>
      <c r="EE79" s="219">
        <f t="shared" si="236"/>
        <v>1470</v>
      </c>
      <c r="EF79" s="219">
        <f t="shared" si="237"/>
        <v>240</v>
      </c>
      <c r="EG79" s="219">
        <f t="shared" si="238"/>
        <v>40</v>
      </c>
      <c r="EH79" s="219">
        <f t="shared" si="239"/>
        <v>1190</v>
      </c>
      <c r="EI79" s="216">
        <v>9.4117647058823528E-2</v>
      </c>
      <c r="EJ79" s="511">
        <v>2.785E-2</v>
      </c>
      <c r="EK79" s="3">
        <v>0.29399999999999998</v>
      </c>
      <c r="EL79" s="3">
        <v>0.42599999999999999</v>
      </c>
      <c r="EM79" s="496">
        <f t="shared" si="240"/>
        <v>0.27999999999999997</v>
      </c>
      <c r="EN79" s="528">
        <v>9.0128400000000011E-2</v>
      </c>
      <c r="EO79" s="545">
        <f t="shared" si="241"/>
        <v>16880</v>
      </c>
      <c r="EP79" s="314">
        <f t="shared" si="242"/>
        <v>3930</v>
      </c>
      <c r="EQ79" s="542">
        <v>3870</v>
      </c>
      <c r="ER79" s="543">
        <v>30</v>
      </c>
      <c r="ES79" s="544">
        <v>30</v>
      </c>
      <c r="ET79" s="242">
        <v>0</v>
      </c>
      <c r="EU79" s="242">
        <v>0</v>
      </c>
      <c r="EV79" s="314">
        <f t="shared" si="243"/>
        <v>30</v>
      </c>
      <c r="EW79" s="314">
        <f t="shared" si="244"/>
        <v>7070</v>
      </c>
      <c r="EX79" s="542">
        <v>4420</v>
      </c>
      <c r="EY79" s="543">
        <v>2000</v>
      </c>
      <c r="EZ79" s="544">
        <v>650</v>
      </c>
      <c r="FA79" s="242">
        <v>110</v>
      </c>
      <c r="FB79" s="242">
        <v>20</v>
      </c>
      <c r="FC79" s="314">
        <f t="shared" si="245"/>
        <v>520</v>
      </c>
      <c r="FD79" s="314">
        <f t="shared" si="246"/>
        <v>5880</v>
      </c>
      <c r="FE79" s="542">
        <v>1160</v>
      </c>
      <c r="FF79" s="543">
        <v>3930</v>
      </c>
      <c r="FG79" s="544">
        <v>790</v>
      </c>
      <c r="FH79" s="242">
        <v>130</v>
      </c>
      <c r="FI79" s="242">
        <f>VLOOKUP($A79,'[3]Tabel 3'!$E$3350:$K$3691,7,FALSE)</f>
        <v>20</v>
      </c>
      <c r="FJ79" s="314">
        <f t="shared" si="247"/>
        <v>640</v>
      </c>
      <c r="FK79" s="545">
        <f t="shared" si="248"/>
        <v>17190</v>
      </c>
      <c r="FL79" s="314">
        <f t="shared" si="249"/>
        <v>3830</v>
      </c>
      <c r="FM79" s="542">
        <v>3760</v>
      </c>
      <c r="FN79" s="543">
        <v>40</v>
      </c>
      <c r="FO79" s="544">
        <v>30</v>
      </c>
      <c r="FP79" s="242">
        <v>0</v>
      </c>
      <c r="FQ79" s="242">
        <v>0</v>
      </c>
      <c r="FR79" s="314">
        <f t="shared" si="250"/>
        <v>30</v>
      </c>
      <c r="FS79" s="314">
        <f t="shared" si="251"/>
        <v>7230</v>
      </c>
      <c r="FT79" s="542">
        <v>4240</v>
      </c>
      <c r="FU79" s="543">
        <v>2250</v>
      </c>
      <c r="FV79" s="544">
        <v>740</v>
      </c>
      <c r="FW79" s="242">
        <v>250</v>
      </c>
      <c r="FX79" s="242">
        <v>20</v>
      </c>
      <c r="FY79" s="314">
        <f t="shared" si="252"/>
        <v>470</v>
      </c>
      <c r="FZ79" s="314">
        <f t="shared" si="253"/>
        <v>6130</v>
      </c>
      <c r="GA79" s="542">
        <v>1160</v>
      </c>
      <c r="GB79" s="543">
        <v>4140</v>
      </c>
      <c r="GC79" s="544">
        <v>830</v>
      </c>
      <c r="GD79" s="242">
        <v>410</v>
      </c>
      <c r="GE79" s="242">
        <v>30</v>
      </c>
      <c r="GF79" s="314">
        <f t="shared" si="254"/>
        <v>390</v>
      </c>
    </row>
    <row r="80" spans="1:188" hidden="1" x14ac:dyDescent="0.25">
      <c r="A80" s="622" t="s">
        <v>223</v>
      </c>
      <c r="B80" s="622" t="s">
        <v>98</v>
      </c>
      <c r="C80" s="622" t="s">
        <v>99</v>
      </c>
      <c r="D80" s="1">
        <v>0.5</v>
      </c>
      <c r="E80" s="206">
        <v>8200</v>
      </c>
      <c r="F80" s="207">
        <v>5.9000000000000004E-2</v>
      </c>
      <c r="G80" s="208">
        <f>IF(AND(F80&gt;=$F$3-'Selectie Benchmark Gemeenten'!$D$7*'gemeenten info'!$F$7,F80&lt;=$F$3+'Selectie Benchmark Gemeenten'!$D$7*'gemeenten info'!$F$7),1,0)</f>
        <v>0</v>
      </c>
      <c r="H80" s="206">
        <v>19983</v>
      </c>
      <c r="I80" s="206">
        <v>339</v>
      </c>
      <c r="J80" s="209">
        <f t="shared" si="206"/>
        <v>4.7384155455904332E-2</v>
      </c>
      <c r="K80" s="208">
        <f>IF(AND(J80&gt;=$J$3-'Selectie Benchmark Gemeenten'!$D$8*'gemeenten info'!$J$7,J80&lt;=$J$3+'Selectie Benchmark Gemeenten'!$D$8*'gemeenten info'!$J$7),1,0)</f>
        <v>0</v>
      </c>
      <c r="L80" s="23">
        <v>0</v>
      </c>
      <c r="M80" s="210">
        <v>8.8840736728060671E-2</v>
      </c>
      <c r="N80" s="208">
        <f>IF(AND(M80&gt;=$M$3-'Selectie Benchmark Gemeenten'!$D$9*'gemeenten info'!$M$7,M80&lt;=$M$3+'Selectie Benchmark Gemeenten'!$D$9*'gemeenten info'!$M$7),1,0)</f>
        <v>1</v>
      </c>
      <c r="O80" s="29">
        <f t="shared" si="200"/>
        <v>0</v>
      </c>
      <c r="P80" s="29">
        <f t="shared" si="201"/>
        <v>0</v>
      </c>
      <c r="Q80" s="29">
        <f t="shared" si="202"/>
        <v>0</v>
      </c>
      <c r="S80" s="78">
        <v>7.7530000000000001</v>
      </c>
      <c r="T80" s="78">
        <v>-13.488</v>
      </c>
      <c r="U80" s="211">
        <v>0.53300000000000003</v>
      </c>
      <c r="V80" s="211">
        <v>5.3999999999999999E-2</v>
      </c>
      <c r="X80" s="212">
        <v>1571</v>
      </c>
      <c r="Y80" s="212">
        <v>21</v>
      </c>
      <c r="Z80" s="341">
        <f t="shared" si="207"/>
        <v>1.336728198599618E-2</v>
      </c>
      <c r="AA80" s="212">
        <v>498</v>
      </c>
      <c r="AB80" s="212">
        <v>18</v>
      </c>
      <c r="AC80" s="212">
        <v>8</v>
      </c>
      <c r="AD80" s="212">
        <v>69</v>
      </c>
      <c r="AE80" s="212">
        <v>0</v>
      </c>
      <c r="AF80" s="372">
        <f t="shared" si="208"/>
        <v>0</v>
      </c>
      <c r="AG80" s="212">
        <v>9</v>
      </c>
      <c r="AH80" s="372">
        <f t="shared" si="209"/>
        <v>0.13043478260869565</v>
      </c>
      <c r="AI80" s="212">
        <f t="shared" si="210"/>
        <v>421</v>
      </c>
      <c r="AJ80" s="212">
        <f t="shared" si="211"/>
        <v>9</v>
      </c>
      <c r="AK80" s="372">
        <f t="shared" si="212"/>
        <v>2.1377672209026127E-2</v>
      </c>
      <c r="AL80" s="341">
        <f t="shared" si="213"/>
        <v>0</v>
      </c>
      <c r="AM80" s="341">
        <f t="shared" si="214"/>
        <v>5.7288351368555059E-3</v>
      </c>
      <c r="AN80" s="341">
        <f t="shared" si="215"/>
        <v>5.7288351368555059E-3</v>
      </c>
      <c r="AO80" s="341">
        <f t="shared" si="216"/>
        <v>1.1457670273711012E-2</v>
      </c>
      <c r="AP80" s="214">
        <v>1073</v>
      </c>
      <c r="AQ80" s="214">
        <v>3</v>
      </c>
      <c r="AR80" s="341">
        <f t="shared" si="217"/>
        <v>1.9096117122851686E-3</v>
      </c>
      <c r="AT80" s="1">
        <v>20</v>
      </c>
      <c r="AU80" s="1">
        <v>7</v>
      </c>
      <c r="AV80" s="1">
        <v>9</v>
      </c>
      <c r="AW80" s="1">
        <v>4</v>
      </c>
      <c r="AX80" s="1">
        <v>28</v>
      </c>
      <c r="AY80" s="1">
        <v>9</v>
      </c>
      <c r="AZ80" s="1">
        <v>9</v>
      </c>
      <c r="BA80" s="1">
        <v>10</v>
      </c>
      <c r="BB80" s="1">
        <v>25</v>
      </c>
      <c r="BC80" s="1">
        <v>10</v>
      </c>
      <c r="BD80" s="1">
        <v>8</v>
      </c>
      <c r="BE80" s="1">
        <v>7</v>
      </c>
      <c r="BF80" s="1">
        <v>21</v>
      </c>
      <c r="BG80" s="1">
        <v>10</v>
      </c>
      <c r="BH80" s="1">
        <v>5</v>
      </c>
      <c r="BI80" s="1">
        <v>6</v>
      </c>
      <c r="BJ80" s="1">
        <v>32</v>
      </c>
      <c r="BK80" s="1">
        <v>12</v>
      </c>
      <c r="BL80" s="1">
        <v>12</v>
      </c>
      <c r="BM80" s="1">
        <v>8</v>
      </c>
      <c r="BN80" s="125">
        <v>0.35</v>
      </c>
      <c r="BO80" s="124">
        <v>0.45</v>
      </c>
      <c r="BP80" s="126">
        <v>0.2</v>
      </c>
      <c r="BQ80" s="125">
        <v>0.32142857142857145</v>
      </c>
      <c r="BR80" s="124">
        <v>0.32142857142857145</v>
      </c>
      <c r="BS80" s="126">
        <v>0.35714285714285715</v>
      </c>
      <c r="BT80" s="125">
        <v>0.4</v>
      </c>
      <c r="BU80" s="124">
        <v>0.32</v>
      </c>
      <c r="BV80" s="126">
        <v>0.28000000000000003</v>
      </c>
      <c r="BW80" s="125">
        <v>0.47619047619047616</v>
      </c>
      <c r="BX80" s="124">
        <v>0.23809523809523808</v>
      </c>
      <c r="BY80" s="126">
        <v>0.2857142857142857</v>
      </c>
      <c r="BZ80" s="125">
        <f t="shared" si="218"/>
        <v>0.375</v>
      </c>
      <c r="CA80" s="124">
        <f t="shared" si="219"/>
        <v>0.375</v>
      </c>
      <c r="CB80" s="126">
        <f t="shared" si="220"/>
        <v>0.25</v>
      </c>
      <c r="CD80" s="215">
        <f t="shared" si="221"/>
        <v>2780</v>
      </c>
      <c r="CE80" s="216">
        <f t="shared" si="222"/>
        <v>0.58633093525179858</v>
      </c>
      <c r="CF80" s="216">
        <f t="shared" si="223"/>
        <v>0.35611510791366907</v>
      </c>
      <c r="CG80" s="216">
        <f t="shared" si="224"/>
        <v>5.7553956834532377E-2</v>
      </c>
      <c r="CH80" s="216">
        <f t="shared" si="225"/>
        <v>2.1582733812949641E-2</v>
      </c>
      <c r="CI80" s="216">
        <f t="shared" si="226"/>
        <v>0</v>
      </c>
      <c r="CJ80" s="216">
        <f t="shared" si="227"/>
        <v>3.5971223021582732E-2</v>
      </c>
      <c r="CK80" s="217">
        <f t="shared" si="228"/>
        <v>1630</v>
      </c>
      <c r="CL80" s="218">
        <f t="shared" si="229"/>
        <v>990</v>
      </c>
      <c r="CM80" s="219">
        <f t="shared" si="230"/>
        <v>160</v>
      </c>
      <c r="CN80" s="219">
        <f t="shared" si="231"/>
        <v>60</v>
      </c>
      <c r="CO80" s="219">
        <f t="shared" si="232"/>
        <v>0</v>
      </c>
      <c r="CP80" s="219">
        <f t="shared" si="233"/>
        <v>100</v>
      </c>
      <c r="CR80" s="243">
        <v>1053.05</v>
      </c>
      <c r="CS80" s="243">
        <v>1839</v>
      </c>
      <c r="CT80" s="247">
        <f t="shared" si="203"/>
        <v>0.572620989668298</v>
      </c>
      <c r="CV80" s="247">
        <f t="shared" si="204"/>
        <v>2.3344030741414914E-2</v>
      </c>
      <c r="CW80" s="211">
        <f t="shared" si="205"/>
        <v>0.22656410145756237</v>
      </c>
      <c r="CY80" s="300">
        <v>1.9863438857852266E-2</v>
      </c>
      <c r="CZ80" s="300">
        <v>1.2589928057553957E-2</v>
      </c>
      <c r="DA80" s="300">
        <v>1.4740566037735849E-2</v>
      </c>
      <c r="DB80" s="300">
        <v>1.5954415954415956E-2</v>
      </c>
      <c r="DC80" s="300">
        <v>1.1142061281337047E-2</v>
      </c>
      <c r="DE80" s="332" t="s">
        <v>640</v>
      </c>
      <c r="DF80" s="332" t="s">
        <v>640</v>
      </c>
      <c r="DG80" s="332" t="s">
        <v>640</v>
      </c>
      <c r="DH80" s="332" t="s">
        <v>640</v>
      </c>
      <c r="DL80" s="212">
        <v>1611</v>
      </c>
      <c r="DM80" s="212">
        <v>32</v>
      </c>
      <c r="DN80" s="213">
        <v>1.9863438857852266E-2</v>
      </c>
      <c r="DO80" s="212">
        <v>520</v>
      </c>
      <c r="DP80" s="212">
        <v>27</v>
      </c>
      <c r="DQ80" s="213">
        <v>1.6759776536312849E-2</v>
      </c>
      <c r="DR80" s="214">
        <v>1091</v>
      </c>
      <c r="DS80" s="214">
        <v>5</v>
      </c>
      <c r="DT80" s="213">
        <v>3.1036623215394167E-3</v>
      </c>
      <c r="DV80" s="215">
        <f t="shared" si="234"/>
        <v>2690</v>
      </c>
      <c r="DW80" s="216">
        <v>0.6071428571428571</v>
      </c>
      <c r="DX80" s="216">
        <v>0.32142857142857145</v>
      </c>
      <c r="DY80" s="216">
        <v>7.1428571428571425E-2</v>
      </c>
      <c r="DZ80" s="216">
        <v>3.5714285714285712E-2</v>
      </c>
      <c r="EA80" s="216">
        <v>0</v>
      </c>
      <c r="EB80" s="216">
        <v>3.5714285714285712E-2</v>
      </c>
      <c r="EC80" s="217">
        <f t="shared" si="235"/>
        <v>1660</v>
      </c>
      <c r="ED80" s="218">
        <v>900</v>
      </c>
      <c r="EE80" s="219">
        <f t="shared" si="236"/>
        <v>130</v>
      </c>
      <c r="EF80" s="219">
        <f t="shared" si="237"/>
        <v>30</v>
      </c>
      <c r="EG80" s="219">
        <f t="shared" si="238"/>
        <v>0</v>
      </c>
      <c r="EH80" s="219">
        <f t="shared" si="239"/>
        <v>100</v>
      </c>
      <c r="EI80" s="216">
        <v>7.1428571428571425E-2</v>
      </c>
      <c r="EJ80" s="511">
        <v>1.8225000000000002E-2</v>
      </c>
      <c r="EK80" s="3">
        <v>0.28399999999999997</v>
      </c>
      <c r="EL80" s="3">
        <v>0.46200000000000002</v>
      </c>
      <c r="EM80" s="496">
        <f t="shared" si="240"/>
        <v>0.25399999999999995</v>
      </c>
      <c r="EN80" s="528">
        <v>5.7645400000000006E-2</v>
      </c>
      <c r="EO80" s="545">
        <f t="shared" si="241"/>
        <v>2740</v>
      </c>
      <c r="EP80" s="314">
        <f t="shared" si="242"/>
        <v>740</v>
      </c>
      <c r="EQ80" s="542">
        <v>730</v>
      </c>
      <c r="ER80" s="543">
        <v>10</v>
      </c>
      <c r="ES80" s="544">
        <v>0</v>
      </c>
      <c r="ET80" s="242">
        <v>0</v>
      </c>
      <c r="EU80" s="242">
        <v>0</v>
      </c>
      <c r="EV80" s="314">
        <f t="shared" si="243"/>
        <v>0</v>
      </c>
      <c r="EW80" s="314">
        <f t="shared" si="244"/>
        <v>1240</v>
      </c>
      <c r="EX80" s="542">
        <v>790</v>
      </c>
      <c r="EY80" s="543">
        <v>390</v>
      </c>
      <c r="EZ80" s="544">
        <v>60</v>
      </c>
      <c r="FA80" s="242">
        <v>10</v>
      </c>
      <c r="FB80" s="242">
        <v>0</v>
      </c>
      <c r="FC80" s="314">
        <f t="shared" si="245"/>
        <v>50</v>
      </c>
      <c r="FD80" s="314">
        <f t="shared" si="246"/>
        <v>760</v>
      </c>
      <c r="FE80" s="542">
        <v>140</v>
      </c>
      <c r="FF80" s="543">
        <v>550</v>
      </c>
      <c r="FG80" s="544">
        <v>70</v>
      </c>
      <c r="FH80" s="242">
        <v>20</v>
      </c>
      <c r="FI80" s="242">
        <f>VLOOKUP($A80,'[3]Tabel 3'!$E$3350:$K$3691,7,FALSE)</f>
        <v>0</v>
      </c>
      <c r="FJ80" s="314">
        <f t="shared" si="247"/>
        <v>50</v>
      </c>
      <c r="FK80" s="545">
        <f t="shared" si="248"/>
        <v>2780</v>
      </c>
      <c r="FL80" s="314">
        <f t="shared" si="249"/>
        <v>710</v>
      </c>
      <c r="FM80" s="542">
        <v>690</v>
      </c>
      <c r="FN80" s="543">
        <v>10</v>
      </c>
      <c r="FO80" s="544">
        <v>10</v>
      </c>
      <c r="FP80" s="242">
        <v>0</v>
      </c>
      <c r="FQ80" s="242">
        <v>0</v>
      </c>
      <c r="FR80" s="314">
        <f t="shared" si="250"/>
        <v>10</v>
      </c>
      <c r="FS80" s="314">
        <f t="shared" si="251"/>
        <v>1270</v>
      </c>
      <c r="FT80" s="542">
        <v>800</v>
      </c>
      <c r="FU80" s="543">
        <v>400</v>
      </c>
      <c r="FV80" s="544">
        <v>70</v>
      </c>
      <c r="FW80" s="242">
        <v>20</v>
      </c>
      <c r="FX80" s="242">
        <v>0</v>
      </c>
      <c r="FY80" s="314">
        <f t="shared" si="252"/>
        <v>50</v>
      </c>
      <c r="FZ80" s="314">
        <f t="shared" si="253"/>
        <v>800</v>
      </c>
      <c r="GA80" s="542">
        <v>140</v>
      </c>
      <c r="GB80" s="543">
        <v>580</v>
      </c>
      <c r="GC80" s="544">
        <v>80</v>
      </c>
      <c r="GD80" s="242">
        <v>40</v>
      </c>
      <c r="GE80" s="242">
        <v>0</v>
      </c>
      <c r="GF80" s="314">
        <f t="shared" si="254"/>
        <v>40</v>
      </c>
    </row>
    <row r="81" spans="1:188" hidden="1" x14ac:dyDescent="0.25">
      <c r="A81" s="622" t="s">
        <v>224</v>
      </c>
      <c r="B81" s="622" t="s">
        <v>119</v>
      </c>
      <c r="C81" s="622" t="s">
        <v>120</v>
      </c>
      <c r="D81" s="1">
        <v>0.5</v>
      </c>
      <c r="E81" s="206">
        <v>11600</v>
      </c>
      <c r="F81" s="207">
        <v>4.4999999999999998E-2</v>
      </c>
      <c r="G81" s="208">
        <f>IF(AND(F81&gt;=$F$3-'Selectie Benchmark Gemeenten'!$D$7*'gemeenten info'!$F$7,F81&lt;=$F$3+'Selectie Benchmark Gemeenten'!$D$7*'gemeenten info'!$F$7),1,0)</f>
        <v>0</v>
      </c>
      <c r="H81" s="206">
        <v>27476</v>
      </c>
      <c r="I81" s="206">
        <v>289</v>
      </c>
      <c r="J81" s="209">
        <f t="shared" si="206"/>
        <v>3.9910313901345293E-2</v>
      </c>
      <c r="K81" s="208">
        <f>IF(AND(J81&gt;=$J$3-'Selectie Benchmark Gemeenten'!$D$8*'gemeenten info'!$J$7,J81&lt;=$J$3+'Selectie Benchmark Gemeenten'!$D$8*'gemeenten info'!$J$7),1,0)</f>
        <v>0</v>
      </c>
      <c r="L81" s="23">
        <v>0</v>
      </c>
      <c r="M81" s="210">
        <v>3.7479806138933765E-2</v>
      </c>
      <c r="N81" s="208">
        <f>IF(AND(M81&gt;=$M$3-'Selectie Benchmark Gemeenten'!$D$9*'gemeenten info'!$M$7,M81&lt;=$M$3+'Selectie Benchmark Gemeenten'!$D$9*'gemeenten info'!$M$7),1,0)</f>
        <v>0</v>
      </c>
      <c r="O81" s="29">
        <f t="shared" si="200"/>
        <v>0</v>
      </c>
      <c r="P81" s="29">
        <f t="shared" si="201"/>
        <v>0</v>
      </c>
      <c r="Q81" s="29">
        <f t="shared" si="202"/>
        <v>0</v>
      </c>
      <c r="S81" s="78">
        <v>7.819</v>
      </c>
      <c r="T81" s="78">
        <v>4.0590000000000002</v>
      </c>
      <c r="U81" s="211">
        <v>0.54300000000000004</v>
      </c>
      <c r="V81" s="211">
        <v>5.6000000000000001E-2</v>
      </c>
      <c r="X81" s="212">
        <v>1928</v>
      </c>
      <c r="Y81" s="212">
        <v>41</v>
      </c>
      <c r="Z81" s="341">
        <f t="shared" si="207"/>
        <v>2.1265560165975105E-2</v>
      </c>
      <c r="AA81" s="212">
        <v>616</v>
      </c>
      <c r="AB81" s="212">
        <v>39</v>
      </c>
      <c r="AC81" s="212">
        <v>13</v>
      </c>
      <c r="AD81" s="212">
        <v>80</v>
      </c>
      <c r="AE81" s="212">
        <v>5</v>
      </c>
      <c r="AF81" s="372">
        <f t="shared" si="208"/>
        <v>0.38461538461538464</v>
      </c>
      <c r="AG81" s="212">
        <v>11</v>
      </c>
      <c r="AH81" s="372">
        <f t="shared" si="209"/>
        <v>0.13750000000000001</v>
      </c>
      <c r="AI81" s="212">
        <f t="shared" si="210"/>
        <v>523</v>
      </c>
      <c r="AJ81" s="212">
        <f t="shared" si="211"/>
        <v>23</v>
      </c>
      <c r="AK81" s="372">
        <f t="shared" si="212"/>
        <v>4.3977055449330782E-2</v>
      </c>
      <c r="AL81" s="341">
        <f t="shared" si="213"/>
        <v>2.5933609958506223E-3</v>
      </c>
      <c r="AM81" s="341">
        <f t="shared" si="214"/>
        <v>5.705394190871369E-3</v>
      </c>
      <c r="AN81" s="341">
        <f t="shared" si="215"/>
        <v>1.1929460580912862E-2</v>
      </c>
      <c r="AO81" s="341">
        <f t="shared" si="216"/>
        <v>2.0228215767634856E-2</v>
      </c>
      <c r="AP81" s="214">
        <v>1312</v>
      </c>
      <c r="AQ81" s="214">
        <v>2</v>
      </c>
      <c r="AR81" s="341">
        <f t="shared" si="217"/>
        <v>1.037344398340249E-3</v>
      </c>
      <c r="AT81" s="1">
        <v>24</v>
      </c>
      <c r="AU81" s="1">
        <v>10</v>
      </c>
      <c r="AV81" s="1">
        <v>7</v>
      </c>
      <c r="AW81" s="1">
        <v>7</v>
      </c>
      <c r="AX81" s="1">
        <v>37</v>
      </c>
      <c r="AY81" s="1">
        <v>17</v>
      </c>
      <c r="AZ81" s="1">
        <v>8</v>
      </c>
      <c r="BA81" s="1">
        <v>12</v>
      </c>
      <c r="BB81" s="1">
        <v>23</v>
      </c>
      <c r="BC81" s="1">
        <v>11</v>
      </c>
      <c r="BD81" s="1">
        <v>0</v>
      </c>
      <c r="BE81" s="1">
        <v>12</v>
      </c>
      <c r="BF81" s="1">
        <v>26</v>
      </c>
      <c r="BG81" s="1">
        <v>6</v>
      </c>
      <c r="BH81" s="1">
        <v>0</v>
      </c>
      <c r="BI81" s="1">
        <v>20</v>
      </c>
      <c r="BJ81" s="1">
        <v>34</v>
      </c>
      <c r="BK81" s="1">
        <v>12</v>
      </c>
      <c r="BL81" s="1">
        <v>9</v>
      </c>
      <c r="BM81" s="1">
        <v>13</v>
      </c>
      <c r="BN81" s="125">
        <v>0.41666666666666669</v>
      </c>
      <c r="BO81" s="124">
        <v>0.29166666666666669</v>
      </c>
      <c r="BP81" s="126">
        <v>0.29166666666666669</v>
      </c>
      <c r="BQ81" s="125">
        <v>0.45945945945945948</v>
      </c>
      <c r="BR81" s="124">
        <v>0.21621621621621623</v>
      </c>
      <c r="BS81" s="126">
        <v>0.32432432432432434</v>
      </c>
      <c r="BT81" s="125">
        <v>0.47826086956521741</v>
      </c>
      <c r="BU81" s="124">
        <v>0</v>
      </c>
      <c r="BV81" s="126">
        <v>0.52173913043478259</v>
      </c>
      <c r="BW81" s="125">
        <v>0.23076923076923078</v>
      </c>
      <c r="BX81" s="124">
        <v>0</v>
      </c>
      <c r="BY81" s="126">
        <v>0.76923076923076927</v>
      </c>
      <c r="BZ81" s="125">
        <f t="shared" si="218"/>
        <v>0.35294117647058826</v>
      </c>
      <c r="CA81" s="124">
        <f t="shared" si="219"/>
        <v>0.26470588235294118</v>
      </c>
      <c r="CB81" s="126">
        <f t="shared" si="220"/>
        <v>0.38235294117647056</v>
      </c>
      <c r="CD81" s="215">
        <f t="shared" si="221"/>
        <v>3540</v>
      </c>
      <c r="CE81" s="216">
        <f t="shared" si="222"/>
        <v>0.56214689265536721</v>
      </c>
      <c r="CF81" s="216">
        <f t="shared" si="223"/>
        <v>0.38135593220338981</v>
      </c>
      <c r="CG81" s="216">
        <f t="shared" si="224"/>
        <v>5.6497175141242938E-2</v>
      </c>
      <c r="CH81" s="216">
        <f t="shared" si="225"/>
        <v>2.2598870056497175E-2</v>
      </c>
      <c r="CI81" s="216">
        <f t="shared" si="226"/>
        <v>0</v>
      </c>
      <c r="CJ81" s="216">
        <f t="shared" si="227"/>
        <v>3.3898305084745763E-2</v>
      </c>
      <c r="CK81" s="217">
        <f t="shared" si="228"/>
        <v>1990</v>
      </c>
      <c r="CL81" s="218">
        <f t="shared" si="229"/>
        <v>1350</v>
      </c>
      <c r="CM81" s="219">
        <f t="shared" si="230"/>
        <v>200</v>
      </c>
      <c r="CN81" s="219">
        <f t="shared" si="231"/>
        <v>80</v>
      </c>
      <c r="CO81" s="219">
        <f t="shared" si="232"/>
        <v>0</v>
      </c>
      <c r="CP81" s="219">
        <f t="shared" si="233"/>
        <v>120</v>
      </c>
      <c r="CR81" s="243">
        <v>1061.48</v>
      </c>
      <c r="CS81" s="243">
        <v>2266</v>
      </c>
      <c r="CT81" s="247">
        <f t="shared" si="203"/>
        <v>0.4684377758164166</v>
      </c>
      <c r="CV81" s="247">
        <f t="shared" si="204"/>
        <v>4.5396766153012386E-2</v>
      </c>
      <c r="CW81" s="211">
        <f t="shared" si="205"/>
        <v>0.47256800368833568</v>
      </c>
      <c r="CY81" s="300">
        <v>1.7329255861365953E-2</v>
      </c>
      <c r="CZ81" s="300">
        <v>1.2707722385141741E-2</v>
      </c>
      <c r="DA81" s="300">
        <v>1.1159631246967491E-2</v>
      </c>
      <c r="DB81" s="300">
        <v>1.7209302325581394E-2</v>
      </c>
      <c r="DC81" s="300">
        <v>1.0767160161507403E-2</v>
      </c>
      <c r="DE81" s="332">
        <v>46</v>
      </c>
      <c r="DF81" s="332">
        <v>2</v>
      </c>
      <c r="DG81" s="332">
        <v>51</v>
      </c>
      <c r="DH81" s="332">
        <v>3</v>
      </c>
      <c r="DL81" s="212">
        <v>1962</v>
      </c>
      <c r="DM81" s="212">
        <v>34</v>
      </c>
      <c r="DN81" s="213">
        <v>1.7329255861365953E-2</v>
      </c>
      <c r="DO81" s="212">
        <v>683</v>
      </c>
      <c r="DP81" s="212">
        <v>30</v>
      </c>
      <c r="DQ81" s="213">
        <v>1.5290519877675841E-2</v>
      </c>
      <c r="DR81" s="214">
        <v>1279</v>
      </c>
      <c r="DS81" s="214">
        <v>4</v>
      </c>
      <c r="DT81" s="213">
        <v>2.0387359836901123E-3</v>
      </c>
      <c r="DV81" s="215">
        <f t="shared" si="234"/>
        <v>3530</v>
      </c>
      <c r="DW81" s="216">
        <v>0.5714285714285714</v>
      </c>
      <c r="DX81" s="216">
        <v>0.37142857142857144</v>
      </c>
      <c r="DY81" s="216">
        <v>5.7142857142857141E-2</v>
      </c>
      <c r="DZ81" s="216">
        <v>2.8571428571428571E-2</v>
      </c>
      <c r="EA81" s="216">
        <v>0</v>
      </c>
      <c r="EB81" s="216">
        <v>2.8571428571428571E-2</v>
      </c>
      <c r="EC81" s="217">
        <f t="shared" si="235"/>
        <v>2040</v>
      </c>
      <c r="ED81" s="218">
        <v>1300</v>
      </c>
      <c r="EE81" s="219">
        <f t="shared" si="236"/>
        <v>190</v>
      </c>
      <c r="EF81" s="219">
        <f t="shared" si="237"/>
        <v>50</v>
      </c>
      <c r="EG81" s="219">
        <f t="shared" si="238"/>
        <v>0</v>
      </c>
      <c r="EH81" s="219">
        <f t="shared" si="239"/>
        <v>140</v>
      </c>
      <c r="EI81" s="216">
        <v>5.7142857142857141E-2</v>
      </c>
      <c r="EJ81" s="511">
        <v>1.5775000000000001E-2</v>
      </c>
      <c r="EK81" s="3">
        <v>0.28100000000000003</v>
      </c>
      <c r="EL81" s="3">
        <v>0.46399999999999997</v>
      </c>
      <c r="EM81" s="496">
        <f t="shared" si="240"/>
        <v>0.255</v>
      </c>
      <c r="EN81" s="528">
        <v>4.9377000000000004E-2</v>
      </c>
      <c r="EO81" s="545">
        <f t="shared" si="241"/>
        <v>3530</v>
      </c>
      <c r="EP81" s="314">
        <f t="shared" si="242"/>
        <v>850</v>
      </c>
      <c r="EQ81" s="542">
        <v>830</v>
      </c>
      <c r="ER81" s="543">
        <v>10</v>
      </c>
      <c r="ES81" s="544">
        <v>10</v>
      </c>
      <c r="ET81" s="242">
        <v>0</v>
      </c>
      <c r="EU81" s="242">
        <v>0</v>
      </c>
      <c r="EV81" s="314">
        <f t="shared" si="243"/>
        <v>10</v>
      </c>
      <c r="EW81" s="314">
        <f t="shared" si="244"/>
        <v>1580</v>
      </c>
      <c r="EX81" s="542">
        <v>1030</v>
      </c>
      <c r="EY81" s="543">
        <v>460</v>
      </c>
      <c r="EZ81" s="544">
        <v>90</v>
      </c>
      <c r="FA81" s="242">
        <v>30</v>
      </c>
      <c r="FB81" s="242">
        <v>0</v>
      </c>
      <c r="FC81" s="314">
        <f t="shared" si="245"/>
        <v>60</v>
      </c>
      <c r="FD81" s="314">
        <f t="shared" si="246"/>
        <v>1100</v>
      </c>
      <c r="FE81" s="542">
        <v>180</v>
      </c>
      <c r="FF81" s="543">
        <v>830</v>
      </c>
      <c r="FG81" s="544">
        <v>90</v>
      </c>
      <c r="FH81" s="242">
        <v>20</v>
      </c>
      <c r="FI81" s="242">
        <f>VLOOKUP($A81,'[3]Tabel 3'!$E$3350:$K$3691,7,FALSE)</f>
        <v>0</v>
      </c>
      <c r="FJ81" s="314">
        <f t="shared" si="247"/>
        <v>70</v>
      </c>
      <c r="FK81" s="545">
        <f t="shared" si="248"/>
        <v>3540</v>
      </c>
      <c r="FL81" s="314">
        <f t="shared" si="249"/>
        <v>820</v>
      </c>
      <c r="FM81" s="542">
        <v>810</v>
      </c>
      <c r="FN81" s="543">
        <v>10</v>
      </c>
      <c r="FO81" s="544">
        <v>0</v>
      </c>
      <c r="FP81" s="242">
        <v>0</v>
      </c>
      <c r="FQ81" s="242">
        <v>0</v>
      </c>
      <c r="FR81" s="314">
        <f t="shared" si="250"/>
        <v>0</v>
      </c>
      <c r="FS81" s="314">
        <f t="shared" si="251"/>
        <v>1580</v>
      </c>
      <c r="FT81" s="542">
        <v>990</v>
      </c>
      <c r="FU81" s="543">
        <v>490</v>
      </c>
      <c r="FV81" s="544">
        <v>100</v>
      </c>
      <c r="FW81" s="242">
        <v>40</v>
      </c>
      <c r="FX81" s="242">
        <v>0</v>
      </c>
      <c r="FY81" s="314">
        <f t="shared" si="252"/>
        <v>60</v>
      </c>
      <c r="FZ81" s="314">
        <f t="shared" si="253"/>
        <v>1140</v>
      </c>
      <c r="GA81" s="542">
        <v>190</v>
      </c>
      <c r="GB81" s="543">
        <v>850</v>
      </c>
      <c r="GC81" s="544">
        <v>100</v>
      </c>
      <c r="GD81" s="242">
        <v>40</v>
      </c>
      <c r="GE81" s="242">
        <v>0</v>
      </c>
      <c r="GF81" s="314">
        <f t="shared" si="254"/>
        <v>60</v>
      </c>
    </row>
    <row r="82" spans="1:188" hidden="1" x14ac:dyDescent="0.25">
      <c r="A82" s="622" t="s">
        <v>225</v>
      </c>
      <c r="B82" s="622" t="s">
        <v>90</v>
      </c>
      <c r="C82" s="622" t="s">
        <v>91</v>
      </c>
      <c r="D82" s="1">
        <v>1.2</v>
      </c>
      <c r="E82" s="206">
        <v>17500</v>
      </c>
      <c r="F82" s="207">
        <v>6.8000000000000005E-2</v>
      </c>
      <c r="G82" s="208">
        <f>IF(AND(F82&gt;=$F$3-'Selectie Benchmark Gemeenten'!$D$7*'gemeenten info'!$F$7,F82&lt;=$F$3+'Selectie Benchmark Gemeenten'!$D$7*'gemeenten info'!$F$7),1,0)</f>
        <v>0</v>
      </c>
      <c r="H82" s="206">
        <v>42865</v>
      </c>
      <c r="I82" s="206">
        <v>128</v>
      </c>
      <c r="J82" s="209">
        <f t="shared" si="206"/>
        <v>1.5844544095665172E-2</v>
      </c>
      <c r="K82" s="208">
        <f>IF(AND(J82&gt;=$J$3-'Selectie Benchmark Gemeenten'!$D$8*'gemeenten info'!$J$7,J82&lt;=$J$3+'Selectie Benchmark Gemeenten'!$D$8*'gemeenten info'!$J$7),1,0)</f>
        <v>0</v>
      </c>
      <c r="L82" s="23">
        <v>0</v>
      </c>
      <c r="M82" s="210">
        <v>0.10510510510510511</v>
      </c>
      <c r="N82" s="208">
        <f>IF(AND(M82&gt;=$M$3-'Selectie Benchmark Gemeenten'!$D$9*'gemeenten info'!$M$7,M82&lt;=$M$3+'Selectie Benchmark Gemeenten'!$D$9*'gemeenten info'!$M$7),1,0)</f>
        <v>1</v>
      </c>
      <c r="O82" s="29">
        <f t="shared" si="200"/>
        <v>0</v>
      </c>
      <c r="P82" s="29">
        <f t="shared" si="201"/>
        <v>0</v>
      </c>
      <c r="Q82" s="29">
        <f t="shared" si="202"/>
        <v>0</v>
      </c>
      <c r="S82" s="78">
        <v>7.9889999999999999</v>
      </c>
      <c r="T82" s="78">
        <v>-13.696</v>
      </c>
      <c r="U82" s="211">
        <v>0.55000000000000004</v>
      </c>
      <c r="V82" s="211">
        <v>9.5000000000000001E-2</v>
      </c>
      <c r="X82" s="212">
        <v>3480</v>
      </c>
      <c r="Y82" s="212">
        <v>85</v>
      </c>
      <c r="Z82" s="341">
        <f t="shared" si="207"/>
        <v>2.442528735632184E-2</v>
      </c>
      <c r="AA82" s="212">
        <v>1157</v>
      </c>
      <c r="AB82" s="212">
        <v>66</v>
      </c>
      <c r="AC82" s="212">
        <v>27</v>
      </c>
      <c r="AD82" s="212">
        <v>191</v>
      </c>
      <c r="AE82" s="212">
        <v>5</v>
      </c>
      <c r="AF82" s="372">
        <f t="shared" si="208"/>
        <v>0.18518518518518517</v>
      </c>
      <c r="AG82" s="212">
        <v>17</v>
      </c>
      <c r="AH82" s="372">
        <f t="shared" si="209"/>
        <v>8.9005235602094238E-2</v>
      </c>
      <c r="AI82" s="212">
        <f t="shared" si="210"/>
        <v>939</v>
      </c>
      <c r="AJ82" s="212">
        <f t="shared" si="211"/>
        <v>44</v>
      </c>
      <c r="AK82" s="372">
        <f t="shared" si="212"/>
        <v>4.6858359957401494E-2</v>
      </c>
      <c r="AL82" s="341">
        <f t="shared" si="213"/>
        <v>1.4367816091954023E-3</v>
      </c>
      <c r="AM82" s="341">
        <f t="shared" si="214"/>
        <v>4.8850574712643677E-3</v>
      </c>
      <c r="AN82" s="341">
        <f t="shared" si="215"/>
        <v>1.264367816091954E-2</v>
      </c>
      <c r="AO82" s="341">
        <f t="shared" si="216"/>
        <v>1.896551724137931E-2</v>
      </c>
      <c r="AP82" s="214">
        <v>2323</v>
      </c>
      <c r="AQ82" s="214">
        <v>19</v>
      </c>
      <c r="AR82" s="341">
        <f t="shared" si="217"/>
        <v>5.4597701149425287E-3</v>
      </c>
      <c r="AT82" s="1">
        <v>81</v>
      </c>
      <c r="AU82" s="1">
        <v>23</v>
      </c>
      <c r="AV82" s="1">
        <v>17</v>
      </c>
      <c r="AW82" s="1">
        <v>41</v>
      </c>
      <c r="AX82" s="1">
        <v>84</v>
      </c>
      <c r="AY82" s="1">
        <v>22</v>
      </c>
      <c r="AZ82" s="1">
        <v>14</v>
      </c>
      <c r="BA82" s="1">
        <v>48</v>
      </c>
      <c r="BB82" s="1">
        <v>56</v>
      </c>
      <c r="BC82" s="1">
        <v>19</v>
      </c>
      <c r="BD82" s="1">
        <v>11</v>
      </c>
      <c r="BE82" s="1">
        <v>26</v>
      </c>
      <c r="BF82" s="1">
        <v>86</v>
      </c>
      <c r="BG82" s="1">
        <v>44</v>
      </c>
      <c r="BH82" s="1">
        <v>10</v>
      </c>
      <c r="BI82" s="1">
        <v>32</v>
      </c>
      <c r="BJ82" s="1">
        <v>90</v>
      </c>
      <c r="BK82" s="1">
        <v>35</v>
      </c>
      <c r="BL82" s="1">
        <v>16</v>
      </c>
      <c r="BM82" s="1">
        <v>39</v>
      </c>
      <c r="BN82" s="125">
        <v>0.2839506172839506</v>
      </c>
      <c r="BO82" s="124">
        <v>0.20987654320987653</v>
      </c>
      <c r="BP82" s="126">
        <v>0.50617283950617287</v>
      </c>
      <c r="BQ82" s="125">
        <v>0.26190476190476192</v>
      </c>
      <c r="BR82" s="124">
        <v>0.16666666666666666</v>
      </c>
      <c r="BS82" s="126">
        <v>0.5714285714285714</v>
      </c>
      <c r="BT82" s="125">
        <v>0.3392857142857143</v>
      </c>
      <c r="BU82" s="124">
        <v>0.19642857142857142</v>
      </c>
      <c r="BV82" s="126">
        <v>0.4642857142857143</v>
      </c>
      <c r="BW82" s="125">
        <v>0.51162790697674421</v>
      </c>
      <c r="BX82" s="124">
        <v>0.11627906976744186</v>
      </c>
      <c r="BY82" s="126">
        <v>0.37209302325581395</v>
      </c>
      <c r="BZ82" s="125">
        <f t="shared" si="218"/>
        <v>0.3888888888888889</v>
      </c>
      <c r="CA82" s="124">
        <f t="shared" si="219"/>
        <v>0.17777777777777778</v>
      </c>
      <c r="CB82" s="126">
        <f t="shared" si="220"/>
        <v>0.43333333333333335</v>
      </c>
      <c r="CD82" s="215">
        <f t="shared" si="221"/>
        <v>6490</v>
      </c>
      <c r="CE82" s="216">
        <f t="shared" si="222"/>
        <v>0.58859784283513095</v>
      </c>
      <c r="CF82" s="216">
        <f t="shared" si="223"/>
        <v>0.33281972265023113</v>
      </c>
      <c r="CG82" s="216">
        <f t="shared" si="224"/>
        <v>7.8582434514637908E-2</v>
      </c>
      <c r="CH82" s="216">
        <f t="shared" si="225"/>
        <v>2.3112480739599383E-2</v>
      </c>
      <c r="CI82" s="216">
        <f t="shared" si="226"/>
        <v>3.0816640986132513E-3</v>
      </c>
      <c r="CJ82" s="216">
        <f t="shared" si="227"/>
        <v>5.2388289676425268E-2</v>
      </c>
      <c r="CK82" s="217">
        <f t="shared" si="228"/>
        <v>3820</v>
      </c>
      <c r="CL82" s="218">
        <f t="shared" si="229"/>
        <v>2160</v>
      </c>
      <c r="CM82" s="219">
        <f t="shared" si="230"/>
        <v>510</v>
      </c>
      <c r="CN82" s="219">
        <f t="shared" si="231"/>
        <v>150</v>
      </c>
      <c r="CO82" s="219">
        <f t="shared" si="232"/>
        <v>20</v>
      </c>
      <c r="CP82" s="219">
        <f t="shared" si="233"/>
        <v>340</v>
      </c>
      <c r="CR82" s="243">
        <v>3409.05</v>
      </c>
      <c r="CS82" s="243">
        <v>4233</v>
      </c>
      <c r="CT82" s="247">
        <f t="shared" si="203"/>
        <v>0.8053508150248051</v>
      </c>
      <c r="CV82" s="247">
        <f t="shared" si="204"/>
        <v>3.0328754749654699E-2</v>
      </c>
      <c r="CW82" s="211">
        <f t="shared" si="205"/>
        <v>0.35919540229885055</v>
      </c>
      <c r="CY82" s="300">
        <v>2.5231286795626577E-2</v>
      </c>
      <c r="CZ82" s="300">
        <v>2.4103139013452915E-2</v>
      </c>
      <c r="DA82" s="300">
        <v>1.5263014445352958E-2</v>
      </c>
      <c r="DB82" s="300">
        <v>2.264761391210569E-2</v>
      </c>
      <c r="DC82" s="300">
        <v>2.1265423995799424E-2</v>
      </c>
      <c r="DE82" s="332">
        <v>105</v>
      </c>
      <c r="DF82" s="332">
        <v>7</v>
      </c>
      <c r="DG82" s="332">
        <v>127</v>
      </c>
      <c r="DH82" s="332">
        <v>21</v>
      </c>
      <c r="DL82" s="212">
        <v>3567</v>
      </c>
      <c r="DM82" s="212">
        <v>90</v>
      </c>
      <c r="DN82" s="213">
        <v>2.5231286795626577E-2</v>
      </c>
      <c r="DO82" s="212">
        <v>1241</v>
      </c>
      <c r="DP82" s="212">
        <v>69</v>
      </c>
      <c r="DQ82" s="213">
        <v>1.9343986543313711E-2</v>
      </c>
      <c r="DR82" s="214">
        <v>2326</v>
      </c>
      <c r="DS82" s="214">
        <v>21</v>
      </c>
      <c r="DT82" s="213">
        <v>5.8873002523128683E-3</v>
      </c>
      <c r="DV82" s="215">
        <f t="shared" si="234"/>
        <v>6430</v>
      </c>
      <c r="DW82" s="216">
        <v>0.6</v>
      </c>
      <c r="DX82" s="216">
        <v>0.30769230769230771</v>
      </c>
      <c r="DY82" s="216">
        <v>9.2307692307692313E-2</v>
      </c>
      <c r="DZ82" s="216">
        <v>3.0769230769230771E-2</v>
      </c>
      <c r="EA82" s="216">
        <v>0</v>
      </c>
      <c r="EB82" s="216">
        <v>6.1538461538461542E-2</v>
      </c>
      <c r="EC82" s="217">
        <f t="shared" si="235"/>
        <v>3910</v>
      </c>
      <c r="ED82" s="218">
        <v>2000</v>
      </c>
      <c r="EE82" s="219">
        <f t="shared" si="236"/>
        <v>520</v>
      </c>
      <c r="EF82" s="219">
        <f t="shared" si="237"/>
        <v>100</v>
      </c>
      <c r="EG82" s="219">
        <f t="shared" si="238"/>
        <v>0</v>
      </c>
      <c r="EH82" s="219">
        <f t="shared" si="239"/>
        <v>420</v>
      </c>
      <c r="EI82" s="216">
        <v>7.9365079365079361E-2</v>
      </c>
      <c r="EJ82" s="511">
        <v>1.9800000000000002E-2</v>
      </c>
      <c r="EK82" s="3">
        <v>0.253</v>
      </c>
      <c r="EL82" s="3">
        <v>0.49200000000000005</v>
      </c>
      <c r="EM82" s="496">
        <f t="shared" si="240"/>
        <v>0.25499999999999995</v>
      </c>
      <c r="EN82" s="528">
        <v>6.2960800000000011E-2</v>
      </c>
      <c r="EO82" s="545">
        <f t="shared" si="241"/>
        <v>6410</v>
      </c>
      <c r="EP82" s="314">
        <f t="shared" si="242"/>
        <v>1580</v>
      </c>
      <c r="EQ82" s="542">
        <v>1550</v>
      </c>
      <c r="ER82" s="543">
        <v>20</v>
      </c>
      <c r="ES82" s="544">
        <v>10</v>
      </c>
      <c r="ET82" s="242">
        <v>0</v>
      </c>
      <c r="EU82" s="242">
        <v>0</v>
      </c>
      <c r="EV82" s="314">
        <f t="shared" si="243"/>
        <v>10</v>
      </c>
      <c r="EW82" s="314">
        <f t="shared" si="244"/>
        <v>2950</v>
      </c>
      <c r="EX82" s="542">
        <v>2010</v>
      </c>
      <c r="EY82" s="543">
        <v>730</v>
      </c>
      <c r="EZ82" s="544">
        <v>210</v>
      </c>
      <c r="FA82" s="242">
        <v>40</v>
      </c>
      <c r="FB82" s="242">
        <v>0</v>
      </c>
      <c r="FC82" s="314">
        <f t="shared" si="245"/>
        <v>170</v>
      </c>
      <c r="FD82" s="314">
        <f t="shared" si="246"/>
        <v>1880</v>
      </c>
      <c r="FE82" s="542">
        <v>350</v>
      </c>
      <c r="FF82" s="543">
        <v>1230</v>
      </c>
      <c r="FG82" s="544">
        <v>300</v>
      </c>
      <c r="FH82" s="242">
        <v>60</v>
      </c>
      <c r="FI82" s="242">
        <f>VLOOKUP($A82,'[3]Tabel 3'!$E$3350:$K$3691,7,FALSE)</f>
        <v>0</v>
      </c>
      <c r="FJ82" s="314">
        <f t="shared" si="247"/>
        <v>240</v>
      </c>
      <c r="FK82" s="545">
        <f t="shared" si="248"/>
        <v>6490</v>
      </c>
      <c r="FL82" s="314">
        <f t="shared" si="249"/>
        <v>1630</v>
      </c>
      <c r="FM82" s="542">
        <v>1590</v>
      </c>
      <c r="FN82" s="543">
        <v>30</v>
      </c>
      <c r="FO82" s="544">
        <v>10</v>
      </c>
      <c r="FP82" s="242">
        <v>0</v>
      </c>
      <c r="FQ82" s="242">
        <v>0</v>
      </c>
      <c r="FR82" s="314">
        <f t="shared" si="250"/>
        <v>10</v>
      </c>
      <c r="FS82" s="314">
        <f t="shared" si="251"/>
        <v>2890</v>
      </c>
      <c r="FT82" s="542">
        <v>1850</v>
      </c>
      <c r="FU82" s="543">
        <v>810</v>
      </c>
      <c r="FV82" s="544">
        <v>230</v>
      </c>
      <c r="FW82" s="242">
        <v>60</v>
      </c>
      <c r="FX82" s="242">
        <v>10</v>
      </c>
      <c r="FY82" s="314">
        <f t="shared" si="252"/>
        <v>160</v>
      </c>
      <c r="FZ82" s="314">
        <f t="shared" si="253"/>
        <v>1970</v>
      </c>
      <c r="GA82" s="542">
        <v>380</v>
      </c>
      <c r="GB82" s="543">
        <v>1320</v>
      </c>
      <c r="GC82" s="544">
        <v>270</v>
      </c>
      <c r="GD82" s="242">
        <v>90</v>
      </c>
      <c r="GE82" s="242">
        <v>10</v>
      </c>
      <c r="GF82" s="314">
        <f t="shared" si="254"/>
        <v>170</v>
      </c>
    </row>
    <row r="83" spans="1:188" hidden="1" x14ac:dyDescent="0.25">
      <c r="A83" s="622" t="s">
        <v>226</v>
      </c>
      <c r="B83" s="622" t="s">
        <v>130</v>
      </c>
      <c r="C83" s="622" t="s">
        <v>131</v>
      </c>
      <c r="D83" s="1">
        <v>0.5</v>
      </c>
      <c r="E83" s="206">
        <v>7900</v>
      </c>
      <c r="F83" s="207">
        <v>6.3E-2</v>
      </c>
      <c r="G83" s="208">
        <f>IF(AND(F83&gt;=$F$3-'Selectie Benchmark Gemeenten'!$D$7*'gemeenten info'!$F$7,F83&lt;=$F$3+'Selectie Benchmark Gemeenten'!$D$7*'gemeenten info'!$F$7),1,0)</f>
        <v>0</v>
      </c>
      <c r="H83" s="206">
        <v>19178</v>
      </c>
      <c r="I83" s="206">
        <v>511</v>
      </c>
      <c r="J83" s="209">
        <f t="shared" si="206"/>
        <v>7.3094170403587441E-2</v>
      </c>
      <c r="K83" s="208">
        <f>IF(AND(J83&gt;=$J$3-'Selectie Benchmark Gemeenten'!$D$8*'gemeenten info'!$J$7,J83&lt;=$J$3+'Selectie Benchmark Gemeenten'!$D$8*'gemeenten info'!$J$7),1,0)</f>
        <v>0</v>
      </c>
      <c r="L83" s="23">
        <v>0</v>
      </c>
      <c r="M83" s="210">
        <v>5.4407713498622591E-2</v>
      </c>
      <c r="N83" s="208">
        <f>IF(AND(M83&gt;=$M$3-'Selectie Benchmark Gemeenten'!$D$9*'gemeenten info'!$M$7,M83&lt;=$M$3+'Selectie Benchmark Gemeenten'!$D$9*'gemeenten info'!$M$7),1,0)</f>
        <v>0</v>
      </c>
      <c r="O83" s="29">
        <f t="shared" si="200"/>
        <v>0</v>
      </c>
      <c r="P83" s="29">
        <f t="shared" si="201"/>
        <v>0</v>
      </c>
      <c r="Q83" s="29">
        <f t="shared" si="202"/>
        <v>0</v>
      </c>
      <c r="S83" s="78">
        <v>7.88</v>
      </c>
      <c r="T83" s="78">
        <v>-15.847</v>
      </c>
      <c r="U83" s="211">
        <v>0.501</v>
      </c>
      <c r="V83" s="211">
        <v>6.9000000000000006E-2</v>
      </c>
      <c r="X83" s="212">
        <v>1470</v>
      </c>
      <c r="Y83" s="212">
        <v>25</v>
      </c>
      <c r="Z83" s="341">
        <f t="shared" si="207"/>
        <v>1.7006802721088437E-2</v>
      </c>
      <c r="AA83" s="212">
        <v>440</v>
      </c>
      <c r="AB83" s="212">
        <v>21</v>
      </c>
      <c r="AC83" s="212">
        <v>12</v>
      </c>
      <c r="AD83" s="212">
        <v>50</v>
      </c>
      <c r="AE83" s="212">
        <v>0</v>
      </c>
      <c r="AF83" s="372">
        <f t="shared" si="208"/>
        <v>0</v>
      </c>
      <c r="AG83" s="212">
        <v>0</v>
      </c>
      <c r="AH83" s="372">
        <f t="shared" si="209"/>
        <v>0</v>
      </c>
      <c r="AI83" s="212">
        <f t="shared" si="210"/>
        <v>378</v>
      </c>
      <c r="AJ83" s="212">
        <f t="shared" si="211"/>
        <v>21</v>
      </c>
      <c r="AK83" s="372">
        <f t="shared" si="212"/>
        <v>5.5555555555555552E-2</v>
      </c>
      <c r="AL83" s="341">
        <f t="shared" si="213"/>
        <v>0</v>
      </c>
      <c r="AM83" s="341">
        <f t="shared" si="214"/>
        <v>0</v>
      </c>
      <c r="AN83" s="341">
        <f t="shared" si="215"/>
        <v>1.4285714285714285E-2</v>
      </c>
      <c r="AO83" s="341">
        <f t="shared" si="216"/>
        <v>1.4285714285714285E-2</v>
      </c>
      <c r="AP83" s="214">
        <v>1030</v>
      </c>
      <c r="AQ83" s="214">
        <v>4</v>
      </c>
      <c r="AR83" s="341">
        <f t="shared" si="217"/>
        <v>2.7210884353741495E-3</v>
      </c>
      <c r="AT83" s="1">
        <v>29</v>
      </c>
      <c r="AU83" s="1">
        <v>15</v>
      </c>
      <c r="AV83" s="1">
        <v>6</v>
      </c>
      <c r="AW83" s="1">
        <v>8</v>
      </c>
      <c r="AX83" s="1">
        <v>20</v>
      </c>
      <c r="AY83" s="1">
        <v>13</v>
      </c>
      <c r="AZ83" s="1">
        <v>0</v>
      </c>
      <c r="BA83" s="1">
        <v>7</v>
      </c>
      <c r="BB83" s="1">
        <v>18</v>
      </c>
      <c r="BC83" s="1">
        <v>10</v>
      </c>
      <c r="BD83" s="1">
        <v>0</v>
      </c>
      <c r="BE83" s="1">
        <v>8</v>
      </c>
      <c r="BF83" s="1">
        <v>23</v>
      </c>
      <c r="BG83" s="1">
        <v>11</v>
      </c>
      <c r="BH83" s="1">
        <v>0</v>
      </c>
      <c r="BI83" s="1">
        <v>12</v>
      </c>
      <c r="BJ83" s="1">
        <v>24</v>
      </c>
      <c r="BK83" s="1">
        <v>9</v>
      </c>
      <c r="BL83" s="1">
        <v>5</v>
      </c>
      <c r="BM83" s="1">
        <v>10</v>
      </c>
      <c r="BN83" s="125">
        <v>0.51724137931034486</v>
      </c>
      <c r="BO83" s="124">
        <v>0.20689655172413793</v>
      </c>
      <c r="BP83" s="126">
        <v>0.27586206896551724</v>
      </c>
      <c r="BQ83" s="125">
        <v>0.65</v>
      </c>
      <c r="BR83" s="124">
        <v>0</v>
      </c>
      <c r="BS83" s="126">
        <v>0.35</v>
      </c>
      <c r="BT83" s="125">
        <v>0.55555555555555558</v>
      </c>
      <c r="BU83" s="124">
        <v>0</v>
      </c>
      <c r="BV83" s="126">
        <v>0.44444444444444442</v>
      </c>
      <c r="BW83" s="125">
        <v>0.47826086956521741</v>
      </c>
      <c r="BX83" s="124">
        <v>0</v>
      </c>
      <c r="BY83" s="126">
        <v>0.52173913043478259</v>
      </c>
      <c r="BZ83" s="125">
        <f t="shared" si="218"/>
        <v>0.375</v>
      </c>
      <c r="CA83" s="124">
        <f t="shared" si="219"/>
        <v>0.20833333333333334</v>
      </c>
      <c r="CB83" s="126">
        <f t="shared" si="220"/>
        <v>0.41666666666666669</v>
      </c>
      <c r="CD83" s="215">
        <f t="shared" si="221"/>
        <v>2680</v>
      </c>
      <c r="CE83" s="216">
        <f t="shared" si="222"/>
        <v>0.56343283582089554</v>
      </c>
      <c r="CF83" s="216">
        <f t="shared" si="223"/>
        <v>0.35820895522388058</v>
      </c>
      <c r="CG83" s="216">
        <f t="shared" si="224"/>
        <v>7.8358208955223885E-2</v>
      </c>
      <c r="CH83" s="216">
        <f t="shared" si="225"/>
        <v>4.1044776119402986E-2</v>
      </c>
      <c r="CI83" s="216">
        <f t="shared" si="226"/>
        <v>0</v>
      </c>
      <c r="CJ83" s="216">
        <f t="shared" si="227"/>
        <v>3.7313432835820892E-2</v>
      </c>
      <c r="CK83" s="217">
        <f t="shared" si="228"/>
        <v>1510</v>
      </c>
      <c r="CL83" s="218">
        <f t="shared" si="229"/>
        <v>960</v>
      </c>
      <c r="CM83" s="219">
        <f t="shared" si="230"/>
        <v>210</v>
      </c>
      <c r="CN83" s="219">
        <f t="shared" si="231"/>
        <v>110</v>
      </c>
      <c r="CO83" s="219">
        <f t="shared" si="232"/>
        <v>0</v>
      </c>
      <c r="CP83" s="219">
        <f t="shared" si="233"/>
        <v>100</v>
      </c>
      <c r="CR83" s="243">
        <v>1113.46</v>
      </c>
      <c r="CS83" s="243">
        <v>1658</v>
      </c>
      <c r="CT83" s="247">
        <f t="shared" si="203"/>
        <v>0.67156815440289508</v>
      </c>
      <c r="CV83" s="247">
        <f t="shared" si="204"/>
        <v>2.5324016050477457E-2</v>
      </c>
      <c r="CW83" s="211">
        <f t="shared" si="205"/>
        <v>0.26994924954108629</v>
      </c>
      <c r="CY83" s="300">
        <v>1.5873015873015872E-2</v>
      </c>
      <c r="CZ83" s="300">
        <v>1.4838709677419355E-2</v>
      </c>
      <c r="DA83" s="300">
        <v>1.1056511056511056E-2</v>
      </c>
      <c r="DB83" s="300">
        <v>1.1723329425556858E-2</v>
      </c>
      <c r="DC83" s="300">
        <v>1.6561964591661909E-2</v>
      </c>
      <c r="DE83" s="332">
        <v>112</v>
      </c>
      <c r="DF83" s="332">
        <v>9</v>
      </c>
      <c r="DG83" s="332">
        <v>102</v>
      </c>
      <c r="DH83" s="332">
        <v>16</v>
      </c>
      <c r="DL83" s="212">
        <v>1512</v>
      </c>
      <c r="DM83" s="212">
        <v>24</v>
      </c>
      <c r="DN83" s="213">
        <v>1.5873015873015872E-2</v>
      </c>
      <c r="DO83" s="212">
        <v>462</v>
      </c>
      <c r="DP83" s="212">
        <v>19</v>
      </c>
      <c r="DQ83" s="213">
        <v>1.2566137566137565E-2</v>
      </c>
      <c r="DR83" s="214">
        <v>1050</v>
      </c>
      <c r="DS83" s="214">
        <v>5</v>
      </c>
      <c r="DT83" s="213">
        <v>3.3068783068783067E-3</v>
      </c>
      <c r="DV83" s="215">
        <f t="shared" si="234"/>
        <v>2640</v>
      </c>
      <c r="DW83" s="216">
        <v>0.59259259259259256</v>
      </c>
      <c r="DX83" s="216">
        <v>0.33333333333333331</v>
      </c>
      <c r="DY83" s="216">
        <v>7.407407407407407E-2</v>
      </c>
      <c r="DZ83" s="216">
        <v>3.7037037037037035E-2</v>
      </c>
      <c r="EA83" s="216">
        <v>0</v>
      </c>
      <c r="EB83" s="216">
        <v>3.7037037037037035E-2</v>
      </c>
      <c r="EC83" s="217">
        <f t="shared" si="235"/>
        <v>1570</v>
      </c>
      <c r="ED83" s="218">
        <v>900</v>
      </c>
      <c r="EE83" s="219">
        <f t="shared" si="236"/>
        <v>170</v>
      </c>
      <c r="EF83" s="219">
        <f t="shared" si="237"/>
        <v>60</v>
      </c>
      <c r="EG83" s="219">
        <f t="shared" si="238"/>
        <v>0</v>
      </c>
      <c r="EH83" s="219">
        <f t="shared" si="239"/>
        <v>110</v>
      </c>
      <c r="EI83" s="216">
        <v>7.407407407407407E-2</v>
      </c>
      <c r="EJ83" s="511">
        <v>1.8925000000000001E-2</v>
      </c>
      <c r="EK83" s="3">
        <v>0.28300000000000003</v>
      </c>
      <c r="EL83" s="3">
        <v>0.45100000000000001</v>
      </c>
      <c r="EM83" s="496">
        <f t="shared" si="240"/>
        <v>0.26599999999999996</v>
      </c>
      <c r="EN83" s="528">
        <v>6.00078E-2</v>
      </c>
      <c r="EO83" s="545">
        <f t="shared" si="241"/>
        <v>2640</v>
      </c>
      <c r="EP83" s="314">
        <f t="shared" si="242"/>
        <v>720</v>
      </c>
      <c r="EQ83" s="542">
        <v>700</v>
      </c>
      <c r="ER83" s="543">
        <v>10</v>
      </c>
      <c r="ES83" s="544">
        <v>10</v>
      </c>
      <c r="ET83" s="242">
        <v>0</v>
      </c>
      <c r="EU83" s="242">
        <v>0</v>
      </c>
      <c r="EV83" s="314">
        <f t="shared" si="243"/>
        <v>10</v>
      </c>
      <c r="EW83" s="314">
        <f t="shared" si="244"/>
        <v>1120</v>
      </c>
      <c r="EX83" s="542">
        <v>730</v>
      </c>
      <c r="EY83" s="543">
        <v>320</v>
      </c>
      <c r="EZ83" s="544">
        <v>70</v>
      </c>
      <c r="FA83" s="242">
        <v>30</v>
      </c>
      <c r="FB83" s="242">
        <v>0</v>
      </c>
      <c r="FC83" s="314">
        <f t="shared" si="245"/>
        <v>40</v>
      </c>
      <c r="FD83" s="314">
        <f t="shared" si="246"/>
        <v>800</v>
      </c>
      <c r="FE83" s="542">
        <v>140</v>
      </c>
      <c r="FF83" s="543">
        <v>570</v>
      </c>
      <c r="FG83" s="544">
        <v>90</v>
      </c>
      <c r="FH83" s="242">
        <v>30</v>
      </c>
      <c r="FI83" s="242">
        <f>VLOOKUP($A83,'[3]Tabel 3'!$E$3350:$K$3691,7,FALSE)</f>
        <v>0</v>
      </c>
      <c r="FJ83" s="314">
        <f t="shared" si="247"/>
        <v>60</v>
      </c>
      <c r="FK83" s="545">
        <f t="shared" si="248"/>
        <v>2680</v>
      </c>
      <c r="FL83" s="314">
        <f t="shared" si="249"/>
        <v>690</v>
      </c>
      <c r="FM83" s="542">
        <v>670</v>
      </c>
      <c r="FN83" s="543">
        <v>10</v>
      </c>
      <c r="FO83" s="544">
        <v>10</v>
      </c>
      <c r="FP83" s="242">
        <v>0</v>
      </c>
      <c r="FQ83" s="242">
        <v>0</v>
      </c>
      <c r="FR83" s="314">
        <f t="shared" si="250"/>
        <v>10</v>
      </c>
      <c r="FS83" s="314">
        <f t="shared" si="251"/>
        <v>1160</v>
      </c>
      <c r="FT83" s="542">
        <v>700</v>
      </c>
      <c r="FU83" s="543">
        <v>360</v>
      </c>
      <c r="FV83" s="544">
        <v>100</v>
      </c>
      <c r="FW83" s="242">
        <v>50</v>
      </c>
      <c r="FX83" s="242">
        <v>0</v>
      </c>
      <c r="FY83" s="314">
        <f t="shared" si="252"/>
        <v>50</v>
      </c>
      <c r="FZ83" s="314">
        <f t="shared" si="253"/>
        <v>830</v>
      </c>
      <c r="GA83" s="542">
        <v>140</v>
      </c>
      <c r="GB83" s="543">
        <v>590</v>
      </c>
      <c r="GC83" s="544">
        <v>100</v>
      </c>
      <c r="GD83" s="242">
        <v>60</v>
      </c>
      <c r="GE83" s="242">
        <v>0</v>
      </c>
      <c r="GF83" s="314">
        <f t="shared" si="254"/>
        <v>40</v>
      </c>
    </row>
    <row r="84" spans="1:188" hidden="1" x14ac:dyDescent="0.25">
      <c r="A84" s="622" t="s">
        <v>227</v>
      </c>
      <c r="B84" s="622" t="s">
        <v>132</v>
      </c>
      <c r="C84" s="622" t="s">
        <v>133</v>
      </c>
      <c r="D84" s="1">
        <v>0.7</v>
      </c>
      <c r="E84" s="206">
        <v>10500</v>
      </c>
      <c r="F84" s="207">
        <v>6.9000000000000006E-2</v>
      </c>
      <c r="G84" s="208">
        <f>IF(AND(F84&gt;=$F$3-'Selectie Benchmark Gemeenten'!$D$7*'gemeenten info'!$F$7,F84&lt;=$F$3+'Selectie Benchmark Gemeenten'!$D$7*'gemeenten info'!$F$7),1,0)</f>
        <v>0</v>
      </c>
      <c r="H84" s="206">
        <v>24946</v>
      </c>
      <c r="I84" s="206">
        <v>736</v>
      </c>
      <c r="J84" s="209">
        <f t="shared" si="206"/>
        <v>0.10672645739910314</v>
      </c>
      <c r="K84" s="208">
        <f>IF(AND(J84&gt;=$J$3-'Selectie Benchmark Gemeenten'!$D$8*'gemeenten info'!$J$7,J84&lt;=$J$3+'Selectie Benchmark Gemeenten'!$D$8*'gemeenten info'!$J$7),1,0)</f>
        <v>0</v>
      </c>
      <c r="L84" s="23">
        <v>0</v>
      </c>
      <c r="M84" s="210">
        <v>5.5910543130990413E-2</v>
      </c>
      <c r="N84" s="208">
        <f>IF(AND(M84&gt;=$M$3-'Selectie Benchmark Gemeenten'!$D$9*'gemeenten info'!$M$7,M84&lt;=$M$3+'Selectie Benchmark Gemeenten'!$D$9*'gemeenten info'!$M$7),1,0)</f>
        <v>0</v>
      </c>
      <c r="O84" s="29">
        <f t="shared" si="200"/>
        <v>0</v>
      </c>
      <c r="P84" s="29">
        <f t="shared" si="201"/>
        <v>0</v>
      </c>
      <c r="Q84" s="29">
        <f t="shared" si="202"/>
        <v>0</v>
      </c>
      <c r="S84" s="78">
        <v>7.4379999999999997</v>
      </c>
      <c r="T84" s="78">
        <v>-16.405999999999999</v>
      </c>
      <c r="U84" s="211">
        <v>0.54500000000000004</v>
      </c>
      <c r="V84" s="211">
        <v>6.3E-2</v>
      </c>
      <c r="X84" s="212">
        <v>1972</v>
      </c>
      <c r="Y84" s="212">
        <v>46</v>
      </c>
      <c r="Z84" s="341">
        <f t="shared" si="207"/>
        <v>2.332657200811359E-2</v>
      </c>
      <c r="AA84" s="212">
        <v>662</v>
      </c>
      <c r="AB84" s="212">
        <v>42</v>
      </c>
      <c r="AC84" s="212">
        <v>11</v>
      </c>
      <c r="AD84" s="212">
        <v>79</v>
      </c>
      <c r="AE84" s="212">
        <v>0</v>
      </c>
      <c r="AF84" s="372">
        <f t="shared" si="208"/>
        <v>0</v>
      </c>
      <c r="AG84" s="212">
        <v>11</v>
      </c>
      <c r="AH84" s="372">
        <f t="shared" si="209"/>
        <v>0.13924050632911392</v>
      </c>
      <c r="AI84" s="212">
        <f t="shared" si="210"/>
        <v>572</v>
      </c>
      <c r="AJ84" s="212">
        <f t="shared" si="211"/>
        <v>31</v>
      </c>
      <c r="AK84" s="372">
        <f t="shared" si="212"/>
        <v>5.4195804195804193E-2</v>
      </c>
      <c r="AL84" s="341">
        <f t="shared" si="213"/>
        <v>0</v>
      </c>
      <c r="AM84" s="341">
        <f t="shared" si="214"/>
        <v>5.5780933062880324E-3</v>
      </c>
      <c r="AN84" s="341">
        <f t="shared" si="215"/>
        <v>1.5720081135902637E-2</v>
      </c>
      <c r="AO84" s="341">
        <f t="shared" si="216"/>
        <v>2.1298174442190669E-2</v>
      </c>
      <c r="AP84" s="214">
        <v>1310</v>
      </c>
      <c r="AQ84" s="214">
        <v>4</v>
      </c>
      <c r="AR84" s="341">
        <f t="shared" si="217"/>
        <v>2.0283975659229209E-3</v>
      </c>
      <c r="AT84" s="1">
        <v>37</v>
      </c>
      <c r="AU84" s="1">
        <v>20</v>
      </c>
      <c r="AV84" s="1">
        <v>9</v>
      </c>
      <c r="AW84" s="1">
        <v>8</v>
      </c>
      <c r="AX84" s="1">
        <v>42</v>
      </c>
      <c r="AY84" s="1">
        <v>17</v>
      </c>
      <c r="AZ84" s="1">
        <v>11</v>
      </c>
      <c r="BA84" s="1">
        <v>14</v>
      </c>
      <c r="BB84" s="1">
        <v>31</v>
      </c>
      <c r="BC84" s="1">
        <v>14</v>
      </c>
      <c r="BD84" s="1">
        <v>7</v>
      </c>
      <c r="BE84" s="1">
        <v>10</v>
      </c>
      <c r="BF84" s="1">
        <v>28</v>
      </c>
      <c r="BG84" s="1">
        <v>11</v>
      </c>
      <c r="BH84" s="1">
        <v>7</v>
      </c>
      <c r="BI84" s="1">
        <v>10</v>
      </c>
      <c r="BJ84" s="1">
        <v>38</v>
      </c>
      <c r="BK84" s="1">
        <v>12</v>
      </c>
      <c r="BL84" s="1">
        <v>11</v>
      </c>
      <c r="BM84" s="1">
        <v>15</v>
      </c>
      <c r="BN84" s="125">
        <v>0.54054054054054057</v>
      </c>
      <c r="BO84" s="124">
        <v>0.24324324324324326</v>
      </c>
      <c r="BP84" s="126">
        <v>0.21621621621621623</v>
      </c>
      <c r="BQ84" s="125">
        <v>0.40476190476190477</v>
      </c>
      <c r="BR84" s="124">
        <v>0.26190476190476192</v>
      </c>
      <c r="BS84" s="126">
        <v>0.33333333333333331</v>
      </c>
      <c r="BT84" s="125">
        <v>0.45161290322580644</v>
      </c>
      <c r="BU84" s="124">
        <v>0.22580645161290322</v>
      </c>
      <c r="BV84" s="126">
        <v>0.32258064516129031</v>
      </c>
      <c r="BW84" s="125">
        <v>0.39285714285714285</v>
      </c>
      <c r="BX84" s="124">
        <v>0.25</v>
      </c>
      <c r="BY84" s="126">
        <v>0.35714285714285715</v>
      </c>
      <c r="BZ84" s="125">
        <f t="shared" si="218"/>
        <v>0.31578947368421051</v>
      </c>
      <c r="CA84" s="124">
        <f t="shared" si="219"/>
        <v>0.28947368421052633</v>
      </c>
      <c r="CB84" s="126">
        <f t="shared" si="220"/>
        <v>0.39473684210526316</v>
      </c>
      <c r="CD84" s="215">
        <f t="shared" si="221"/>
        <v>3410</v>
      </c>
      <c r="CE84" s="216">
        <f t="shared" si="222"/>
        <v>0.62756598240469208</v>
      </c>
      <c r="CF84" s="216">
        <f t="shared" si="223"/>
        <v>0.31671554252199413</v>
      </c>
      <c r="CG84" s="216">
        <f t="shared" si="224"/>
        <v>5.5718475073313782E-2</v>
      </c>
      <c r="CH84" s="216">
        <f t="shared" si="225"/>
        <v>2.3460410557184751E-2</v>
      </c>
      <c r="CI84" s="216">
        <f t="shared" si="226"/>
        <v>0</v>
      </c>
      <c r="CJ84" s="216">
        <f t="shared" si="227"/>
        <v>3.2258064516129031E-2</v>
      </c>
      <c r="CK84" s="217">
        <f t="shared" si="228"/>
        <v>2140</v>
      </c>
      <c r="CL84" s="218">
        <f t="shared" si="229"/>
        <v>1080</v>
      </c>
      <c r="CM84" s="219">
        <f t="shared" si="230"/>
        <v>190</v>
      </c>
      <c r="CN84" s="219">
        <f t="shared" si="231"/>
        <v>80</v>
      </c>
      <c r="CO84" s="219">
        <f t="shared" si="232"/>
        <v>0</v>
      </c>
      <c r="CP84" s="219">
        <f t="shared" si="233"/>
        <v>110</v>
      </c>
      <c r="CR84" s="243">
        <v>1465.99</v>
      </c>
      <c r="CS84" s="243">
        <v>2138</v>
      </c>
      <c r="CT84" s="247">
        <f t="shared" si="203"/>
        <v>0.68568288119738074</v>
      </c>
      <c r="CV84" s="247">
        <f t="shared" si="204"/>
        <v>3.4019475544408116E-2</v>
      </c>
      <c r="CW84" s="211">
        <f t="shared" si="205"/>
        <v>0.33806626098715342</v>
      </c>
      <c r="CY84" s="300">
        <v>1.8971542685971045E-2</v>
      </c>
      <c r="CZ84" s="300">
        <v>1.3333333333333334E-2</v>
      </c>
      <c r="DA84" s="300">
        <v>1.4020805065581185E-2</v>
      </c>
      <c r="DB84" s="300">
        <v>1.7514595496246871E-2</v>
      </c>
      <c r="DC84" s="300">
        <v>1.4764565043894652E-2</v>
      </c>
      <c r="DE84" s="332">
        <v>107</v>
      </c>
      <c r="DF84" s="332">
        <v>25</v>
      </c>
      <c r="DG84" s="332">
        <v>107</v>
      </c>
      <c r="DH84" s="332">
        <v>11</v>
      </c>
      <c r="DL84" s="212">
        <v>2003</v>
      </c>
      <c r="DM84" s="212">
        <v>38</v>
      </c>
      <c r="DN84" s="213">
        <v>1.8971542685971045E-2</v>
      </c>
      <c r="DO84" s="212">
        <v>677</v>
      </c>
      <c r="DP84" s="212">
        <v>31</v>
      </c>
      <c r="DQ84" s="213">
        <v>1.5476784822765851E-2</v>
      </c>
      <c r="DR84" s="214">
        <v>1326</v>
      </c>
      <c r="DS84" s="214">
        <v>7</v>
      </c>
      <c r="DT84" s="213">
        <v>3.494757863205192E-3</v>
      </c>
      <c r="DV84" s="215">
        <f t="shared" si="234"/>
        <v>3480</v>
      </c>
      <c r="DW84" s="216">
        <v>0.65714285714285714</v>
      </c>
      <c r="DX84" s="216">
        <v>0.2857142857142857</v>
      </c>
      <c r="DY84" s="216">
        <v>5.7142857142857141E-2</v>
      </c>
      <c r="DZ84" s="216">
        <v>2.8571428571428571E-2</v>
      </c>
      <c r="EA84" s="216">
        <v>0</v>
      </c>
      <c r="EB84" s="216">
        <v>2.8571428571428571E-2</v>
      </c>
      <c r="EC84" s="217">
        <f t="shared" si="235"/>
        <v>2300</v>
      </c>
      <c r="ED84" s="218">
        <v>1000</v>
      </c>
      <c r="EE84" s="219">
        <f t="shared" si="236"/>
        <v>180</v>
      </c>
      <c r="EF84" s="219">
        <f t="shared" si="237"/>
        <v>40</v>
      </c>
      <c r="EG84" s="219">
        <f t="shared" si="238"/>
        <v>0</v>
      </c>
      <c r="EH84" s="219">
        <f t="shared" si="239"/>
        <v>140</v>
      </c>
      <c r="EI84" s="216">
        <v>5.5555555555555552E-2</v>
      </c>
      <c r="EJ84" s="511">
        <v>1.9975E-2</v>
      </c>
      <c r="EK84" s="3">
        <v>0.245</v>
      </c>
      <c r="EL84" s="3">
        <v>0.47799999999999998</v>
      </c>
      <c r="EM84" s="496">
        <f t="shared" si="240"/>
        <v>0.27700000000000002</v>
      </c>
      <c r="EN84" s="528">
        <v>6.3551400000000008E-2</v>
      </c>
      <c r="EO84" s="545">
        <f t="shared" si="241"/>
        <v>3490</v>
      </c>
      <c r="EP84" s="314">
        <f t="shared" si="242"/>
        <v>920</v>
      </c>
      <c r="EQ84" s="542">
        <v>910</v>
      </c>
      <c r="ER84" s="543">
        <v>10</v>
      </c>
      <c r="ES84" s="544">
        <v>0</v>
      </c>
      <c r="ET84" s="242">
        <v>0</v>
      </c>
      <c r="EU84" s="242">
        <v>0</v>
      </c>
      <c r="EV84" s="314">
        <f t="shared" si="243"/>
        <v>0</v>
      </c>
      <c r="EW84" s="314">
        <f t="shared" si="244"/>
        <v>1630</v>
      </c>
      <c r="EX84" s="542">
        <v>1130</v>
      </c>
      <c r="EY84" s="543">
        <v>410</v>
      </c>
      <c r="EZ84" s="544">
        <v>90</v>
      </c>
      <c r="FA84" s="242">
        <v>20</v>
      </c>
      <c r="FB84" s="242">
        <v>0</v>
      </c>
      <c r="FC84" s="314">
        <f t="shared" si="245"/>
        <v>70</v>
      </c>
      <c r="FD84" s="314">
        <f t="shared" si="246"/>
        <v>940</v>
      </c>
      <c r="FE84" s="542">
        <v>260</v>
      </c>
      <c r="FF84" s="543">
        <v>590</v>
      </c>
      <c r="FG84" s="544">
        <v>90</v>
      </c>
      <c r="FH84" s="242">
        <v>20</v>
      </c>
      <c r="FI84" s="242">
        <f>VLOOKUP($A84,'[3]Tabel 3'!$E$3350:$K$3691,7,FALSE)</f>
        <v>0</v>
      </c>
      <c r="FJ84" s="314">
        <f t="shared" si="247"/>
        <v>70</v>
      </c>
      <c r="FK84" s="545">
        <f t="shared" si="248"/>
        <v>3410</v>
      </c>
      <c r="FL84" s="314">
        <f t="shared" si="249"/>
        <v>860</v>
      </c>
      <c r="FM84" s="542">
        <v>850</v>
      </c>
      <c r="FN84" s="543">
        <v>10</v>
      </c>
      <c r="FO84" s="544">
        <v>0</v>
      </c>
      <c r="FP84" s="242">
        <v>0</v>
      </c>
      <c r="FQ84" s="242">
        <v>0</v>
      </c>
      <c r="FR84" s="314">
        <f t="shared" si="250"/>
        <v>0</v>
      </c>
      <c r="FS84" s="314">
        <f t="shared" si="251"/>
        <v>1570</v>
      </c>
      <c r="FT84" s="542">
        <v>1050</v>
      </c>
      <c r="FU84" s="543">
        <v>440</v>
      </c>
      <c r="FV84" s="544">
        <v>80</v>
      </c>
      <c r="FW84" s="242">
        <v>30</v>
      </c>
      <c r="FX84" s="242">
        <v>0</v>
      </c>
      <c r="FY84" s="314">
        <f t="shared" si="252"/>
        <v>50</v>
      </c>
      <c r="FZ84" s="314">
        <f t="shared" si="253"/>
        <v>980</v>
      </c>
      <c r="GA84" s="542">
        <v>240</v>
      </c>
      <c r="GB84" s="543">
        <v>630</v>
      </c>
      <c r="GC84" s="544">
        <v>110</v>
      </c>
      <c r="GD84" s="242">
        <v>50</v>
      </c>
      <c r="GE84" s="242">
        <v>0</v>
      </c>
      <c r="GF84" s="314">
        <f t="shared" si="254"/>
        <v>60</v>
      </c>
    </row>
    <row r="85" spans="1:188" hidden="1" x14ac:dyDescent="0.25">
      <c r="A85" s="622" t="s">
        <v>228</v>
      </c>
      <c r="B85" s="622" t="s">
        <v>126</v>
      </c>
      <c r="C85" s="622" t="s">
        <v>127</v>
      </c>
      <c r="D85" s="1">
        <v>1</v>
      </c>
      <c r="E85" s="206">
        <v>14100</v>
      </c>
      <c r="F85" s="207">
        <v>7.400000000000001E-2</v>
      </c>
      <c r="G85" s="208">
        <f>IF(AND(F85&gt;=$F$3-'Selectie Benchmark Gemeenten'!$D$7*'gemeenten info'!$F$7,F85&lt;=$F$3+'Selectie Benchmark Gemeenten'!$D$7*'gemeenten info'!$F$7),1,0)</f>
        <v>0</v>
      </c>
      <c r="H85" s="206">
        <v>31731</v>
      </c>
      <c r="I85" s="206">
        <v>308</v>
      </c>
      <c r="J85" s="209">
        <f t="shared" si="206"/>
        <v>4.275037369207773E-2</v>
      </c>
      <c r="K85" s="208">
        <f>IF(AND(J85&gt;=$J$3-'Selectie Benchmark Gemeenten'!$D$8*'gemeenten info'!$J$7,J85&lt;=$J$3+'Selectie Benchmark Gemeenten'!$D$8*'gemeenten info'!$J$7),1,0)</f>
        <v>0</v>
      </c>
      <c r="L85" s="23">
        <v>0</v>
      </c>
      <c r="M85" s="210">
        <v>6.1923583662714096E-2</v>
      </c>
      <c r="N85" s="208">
        <f>IF(AND(M85&gt;=$M$3-'Selectie Benchmark Gemeenten'!$D$9*'gemeenten info'!$M$7,M85&lt;=$M$3+'Selectie Benchmark Gemeenten'!$D$9*'gemeenten info'!$M$7),1,0)</f>
        <v>0</v>
      </c>
      <c r="O85" s="29">
        <f t="shared" si="200"/>
        <v>0</v>
      </c>
      <c r="P85" s="29">
        <f t="shared" si="201"/>
        <v>0</v>
      </c>
      <c r="Q85" s="29">
        <f t="shared" si="202"/>
        <v>0</v>
      </c>
      <c r="S85" s="78">
        <v>7.75</v>
      </c>
      <c r="T85" s="78">
        <v>-16.524999999999999</v>
      </c>
      <c r="U85" s="211">
        <v>0.47299999999999998</v>
      </c>
      <c r="V85" s="211">
        <v>0.06</v>
      </c>
      <c r="X85" s="212">
        <v>1702</v>
      </c>
      <c r="Y85" s="212">
        <v>39</v>
      </c>
      <c r="Z85" s="341">
        <f t="shared" si="207"/>
        <v>2.2914218566392478E-2</v>
      </c>
      <c r="AA85" s="212">
        <v>490</v>
      </c>
      <c r="AB85" s="212">
        <v>32</v>
      </c>
      <c r="AC85" s="212">
        <v>12</v>
      </c>
      <c r="AD85" s="212">
        <v>73</v>
      </c>
      <c r="AE85" s="212">
        <v>0</v>
      </c>
      <c r="AF85" s="372">
        <f t="shared" si="208"/>
        <v>0</v>
      </c>
      <c r="AG85" s="212">
        <v>10</v>
      </c>
      <c r="AH85" s="372">
        <f t="shared" si="209"/>
        <v>0.13698630136986301</v>
      </c>
      <c r="AI85" s="212">
        <f t="shared" si="210"/>
        <v>405</v>
      </c>
      <c r="AJ85" s="212">
        <f t="shared" si="211"/>
        <v>22</v>
      </c>
      <c r="AK85" s="372">
        <f t="shared" si="212"/>
        <v>5.4320987654320987E-2</v>
      </c>
      <c r="AL85" s="341">
        <f t="shared" si="213"/>
        <v>0</v>
      </c>
      <c r="AM85" s="341">
        <f t="shared" si="214"/>
        <v>5.8754406580493537E-3</v>
      </c>
      <c r="AN85" s="341">
        <f t="shared" si="215"/>
        <v>1.2925969447708578E-2</v>
      </c>
      <c r="AO85" s="341">
        <f t="shared" si="216"/>
        <v>1.8801410105757931E-2</v>
      </c>
      <c r="AP85" s="214">
        <v>1212</v>
      </c>
      <c r="AQ85" s="214">
        <v>7</v>
      </c>
      <c r="AR85" s="341">
        <f t="shared" si="217"/>
        <v>4.1128084606345478E-3</v>
      </c>
      <c r="AT85" s="1">
        <v>39</v>
      </c>
      <c r="AU85" s="1">
        <v>17</v>
      </c>
      <c r="AV85" s="1">
        <v>8</v>
      </c>
      <c r="AW85" s="1">
        <v>14</v>
      </c>
      <c r="AX85" s="1">
        <v>38</v>
      </c>
      <c r="AY85" s="1">
        <v>9</v>
      </c>
      <c r="AZ85" s="1">
        <v>6</v>
      </c>
      <c r="BA85" s="1">
        <v>23</v>
      </c>
      <c r="BB85" s="1">
        <v>27</v>
      </c>
      <c r="BC85" s="1">
        <v>14</v>
      </c>
      <c r="BD85" s="1">
        <v>0</v>
      </c>
      <c r="BE85" s="1">
        <v>13</v>
      </c>
      <c r="BF85" s="1">
        <v>29</v>
      </c>
      <c r="BG85" s="1">
        <v>11</v>
      </c>
      <c r="BH85" s="1">
        <v>6</v>
      </c>
      <c r="BI85" s="1">
        <v>12</v>
      </c>
      <c r="BJ85" s="1">
        <v>41</v>
      </c>
      <c r="BK85" s="1">
        <v>12</v>
      </c>
      <c r="BL85" s="1">
        <v>6</v>
      </c>
      <c r="BM85" s="1">
        <v>23</v>
      </c>
      <c r="BN85" s="125">
        <v>0.4358974358974359</v>
      </c>
      <c r="BO85" s="124">
        <v>0.20512820512820512</v>
      </c>
      <c r="BP85" s="126">
        <v>0.35897435897435898</v>
      </c>
      <c r="BQ85" s="125">
        <v>0.23684210526315788</v>
      </c>
      <c r="BR85" s="124">
        <v>0.15789473684210525</v>
      </c>
      <c r="BS85" s="126">
        <v>0.60526315789473684</v>
      </c>
      <c r="BT85" s="125">
        <v>0.51851851851851849</v>
      </c>
      <c r="BU85" s="124">
        <v>0</v>
      </c>
      <c r="BV85" s="126">
        <v>0.48148148148148145</v>
      </c>
      <c r="BW85" s="125">
        <v>0.37931034482758619</v>
      </c>
      <c r="BX85" s="124">
        <v>0.20689655172413793</v>
      </c>
      <c r="BY85" s="126">
        <v>0.41379310344827586</v>
      </c>
      <c r="BZ85" s="125">
        <f t="shared" si="218"/>
        <v>0.29268292682926828</v>
      </c>
      <c r="CA85" s="124">
        <f t="shared" si="219"/>
        <v>0.14634146341463414</v>
      </c>
      <c r="CB85" s="126">
        <f t="shared" si="220"/>
        <v>0.56097560975609762</v>
      </c>
      <c r="CD85" s="215">
        <f t="shared" si="221"/>
        <v>3660</v>
      </c>
      <c r="CE85" s="216">
        <f t="shared" si="222"/>
        <v>0.56557377049180324</v>
      </c>
      <c r="CF85" s="216">
        <f t="shared" si="223"/>
        <v>0.35245901639344263</v>
      </c>
      <c r="CG85" s="216">
        <f t="shared" si="224"/>
        <v>8.1967213114754092E-2</v>
      </c>
      <c r="CH85" s="216">
        <f t="shared" si="225"/>
        <v>3.0054644808743168E-2</v>
      </c>
      <c r="CI85" s="216">
        <f t="shared" si="226"/>
        <v>2.7322404371584699E-3</v>
      </c>
      <c r="CJ85" s="216">
        <f t="shared" si="227"/>
        <v>4.9180327868852458E-2</v>
      </c>
      <c r="CK85" s="217">
        <f t="shared" si="228"/>
        <v>2070</v>
      </c>
      <c r="CL85" s="218">
        <f t="shared" si="229"/>
        <v>1290</v>
      </c>
      <c r="CM85" s="219">
        <f t="shared" si="230"/>
        <v>300</v>
      </c>
      <c r="CN85" s="219">
        <f t="shared" si="231"/>
        <v>110</v>
      </c>
      <c r="CO85" s="219">
        <f t="shared" si="232"/>
        <v>10</v>
      </c>
      <c r="CP85" s="219">
        <f t="shared" si="233"/>
        <v>180</v>
      </c>
      <c r="CR85" s="243">
        <v>1604.57</v>
      </c>
      <c r="CS85" s="243">
        <v>2301</v>
      </c>
      <c r="CT85" s="247">
        <f t="shared" si="203"/>
        <v>0.69733594089526285</v>
      </c>
      <c r="CV85" s="247">
        <f t="shared" si="204"/>
        <v>3.285965518566912E-2</v>
      </c>
      <c r="CW85" s="211">
        <f t="shared" si="205"/>
        <v>0.30965160224854699</v>
      </c>
      <c r="CY85" s="300">
        <v>2.3878858474082703E-2</v>
      </c>
      <c r="CZ85" s="300">
        <v>1.6228315612758813E-2</v>
      </c>
      <c r="DA85" s="300">
        <v>1.4555256064690027E-2</v>
      </c>
      <c r="DB85" s="300">
        <v>2.0551649540292049E-2</v>
      </c>
      <c r="DC85" s="300">
        <v>2.0333680917622523E-2</v>
      </c>
      <c r="DE85" s="332">
        <v>92</v>
      </c>
      <c r="DF85" s="332">
        <v>19</v>
      </c>
      <c r="DG85" s="332">
        <v>89</v>
      </c>
      <c r="DH85" s="332">
        <v>8</v>
      </c>
      <c r="DL85" s="212">
        <v>1717</v>
      </c>
      <c r="DM85" s="212">
        <v>41</v>
      </c>
      <c r="DN85" s="213">
        <v>2.3878858474082703E-2</v>
      </c>
      <c r="DO85" s="212">
        <v>469</v>
      </c>
      <c r="DP85" s="212">
        <v>31</v>
      </c>
      <c r="DQ85" s="213">
        <v>1.8054746651135701E-2</v>
      </c>
      <c r="DR85" s="214">
        <v>1248</v>
      </c>
      <c r="DS85" s="214">
        <v>10</v>
      </c>
      <c r="DT85" s="213">
        <v>5.8241118229470003E-3</v>
      </c>
      <c r="DV85" s="215">
        <f t="shared" si="234"/>
        <v>3660</v>
      </c>
      <c r="DW85" s="216">
        <v>0.59459459459459463</v>
      </c>
      <c r="DX85" s="216">
        <v>0.32432432432432434</v>
      </c>
      <c r="DY85" s="216">
        <v>8.1081081081081086E-2</v>
      </c>
      <c r="DZ85" s="216">
        <v>2.7027027027027029E-2</v>
      </c>
      <c r="EA85" s="216">
        <v>0</v>
      </c>
      <c r="EB85" s="216">
        <v>5.4054054054054057E-2</v>
      </c>
      <c r="EC85" s="217">
        <f t="shared" si="235"/>
        <v>2160</v>
      </c>
      <c r="ED85" s="218">
        <v>1200</v>
      </c>
      <c r="EE85" s="219">
        <f t="shared" si="236"/>
        <v>300</v>
      </c>
      <c r="EF85" s="219">
        <f t="shared" si="237"/>
        <v>60</v>
      </c>
      <c r="EG85" s="219">
        <f t="shared" si="238"/>
        <v>10</v>
      </c>
      <c r="EH85" s="219">
        <f t="shared" si="239"/>
        <v>230</v>
      </c>
      <c r="EI85" s="216">
        <v>8.3333333333333329E-2</v>
      </c>
      <c r="EJ85" s="511">
        <v>2.085E-2</v>
      </c>
      <c r="EK85" s="3">
        <v>0.28699999999999998</v>
      </c>
      <c r="EL85" s="3">
        <v>0.434</v>
      </c>
      <c r="EM85" s="496">
        <f t="shared" si="240"/>
        <v>0.27900000000000008</v>
      </c>
      <c r="EN85" s="528">
        <v>6.6504400000000005E-2</v>
      </c>
      <c r="EO85" s="545">
        <f t="shared" si="241"/>
        <v>3680</v>
      </c>
      <c r="EP85" s="314">
        <f t="shared" si="242"/>
        <v>920</v>
      </c>
      <c r="EQ85" s="542">
        <v>880</v>
      </c>
      <c r="ER85" s="543">
        <v>20</v>
      </c>
      <c r="ES85" s="544">
        <v>20</v>
      </c>
      <c r="ET85" s="242">
        <v>0</v>
      </c>
      <c r="EU85" s="242">
        <v>0</v>
      </c>
      <c r="EV85" s="314">
        <f t="shared" si="243"/>
        <v>20</v>
      </c>
      <c r="EW85" s="314">
        <f t="shared" si="244"/>
        <v>1600</v>
      </c>
      <c r="EX85" s="542">
        <v>1070</v>
      </c>
      <c r="EY85" s="543">
        <v>390</v>
      </c>
      <c r="EZ85" s="544">
        <v>140</v>
      </c>
      <c r="FA85" s="242">
        <v>30</v>
      </c>
      <c r="FB85" s="242">
        <v>0</v>
      </c>
      <c r="FC85" s="314">
        <f t="shared" si="245"/>
        <v>110</v>
      </c>
      <c r="FD85" s="314">
        <f t="shared" si="246"/>
        <v>1160</v>
      </c>
      <c r="FE85" s="542">
        <v>210</v>
      </c>
      <c r="FF85" s="543">
        <v>810</v>
      </c>
      <c r="FG85" s="544">
        <v>140</v>
      </c>
      <c r="FH85" s="242">
        <v>30</v>
      </c>
      <c r="FI85" s="242">
        <f>VLOOKUP($A85,'[3]Tabel 3'!$E$3350:$K$3691,7,FALSE)</f>
        <v>10</v>
      </c>
      <c r="FJ85" s="314">
        <f t="shared" si="247"/>
        <v>100</v>
      </c>
      <c r="FK85" s="545">
        <f t="shared" si="248"/>
        <v>3660</v>
      </c>
      <c r="FL85" s="314">
        <f t="shared" si="249"/>
        <v>900</v>
      </c>
      <c r="FM85" s="542">
        <v>870</v>
      </c>
      <c r="FN85" s="543">
        <v>10</v>
      </c>
      <c r="FO85" s="544">
        <v>20</v>
      </c>
      <c r="FP85" s="242">
        <v>0</v>
      </c>
      <c r="FQ85" s="242">
        <v>0</v>
      </c>
      <c r="FR85" s="314">
        <f t="shared" si="250"/>
        <v>20</v>
      </c>
      <c r="FS85" s="314">
        <f t="shared" si="251"/>
        <v>1580</v>
      </c>
      <c r="FT85" s="542">
        <v>990</v>
      </c>
      <c r="FU85" s="543">
        <v>460</v>
      </c>
      <c r="FV85" s="544">
        <v>130</v>
      </c>
      <c r="FW85" s="242">
        <v>50</v>
      </c>
      <c r="FX85" s="242">
        <v>0</v>
      </c>
      <c r="FY85" s="314">
        <f t="shared" si="252"/>
        <v>80</v>
      </c>
      <c r="FZ85" s="314">
        <f t="shared" si="253"/>
        <v>1180</v>
      </c>
      <c r="GA85" s="542">
        <v>210</v>
      </c>
      <c r="GB85" s="543">
        <v>820</v>
      </c>
      <c r="GC85" s="544">
        <v>150</v>
      </c>
      <c r="GD85" s="242">
        <v>60</v>
      </c>
      <c r="GE85" s="242">
        <v>10</v>
      </c>
      <c r="GF85" s="314">
        <f t="shared" si="254"/>
        <v>80</v>
      </c>
    </row>
    <row r="86" spans="1:188" hidden="1" x14ac:dyDescent="0.25">
      <c r="A86" s="622" t="s">
        <v>229</v>
      </c>
      <c r="B86" s="622" t="s">
        <v>96</v>
      </c>
      <c r="C86" s="622" t="s">
        <v>97</v>
      </c>
      <c r="D86" s="1">
        <v>0.7</v>
      </c>
      <c r="E86" s="206">
        <v>15000</v>
      </c>
      <c r="F86" s="207">
        <v>4.9000000000000002E-2</v>
      </c>
      <c r="G86" s="208">
        <f>IF(AND(F86&gt;=$F$3-'Selectie Benchmark Gemeenten'!$D$7*'gemeenten info'!$F$7,F86&lt;=$F$3+'Selectie Benchmark Gemeenten'!$D$7*'gemeenten info'!$F$7),1,0)</f>
        <v>0</v>
      </c>
      <c r="H86" s="206">
        <v>36471</v>
      </c>
      <c r="I86" s="206">
        <v>671</v>
      </c>
      <c r="J86" s="209">
        <f t="shared" si="206"/>
        <v>9.7010463378176384E-2</v>
      </c>
      <c r="K86" s="208">
        <f>IF(AND(J86&gt;=$J$3-'Selectie Benchmark Gemeenten'!$D$8*'gemeenten info'!$J$7,J86&lt;=$J$3+'Selectie Benchmark Gemeenten'!$D$8*'gemeenten info'!$J$7),1,0)</f>
        <v>0</v>
      </c>
      <c r="L86" s="23">
        <v>0</v>
      </c>
      <c r="M86" s="210">
        <v>2.0413718018508439E-2</v>
      </c>
      <c r="N86" s="208">
        <f>IF(AND(M86&gt;=$M$3-'Selectie Benchmark Gemeenten'!$D$9*'gemeenten info'!$M$7,M86&lt;=$M$3+'Selectie Benchmark Gemeenten'!$D$9*'gemeenten info'!$M$7),1,0)</f>
        <v>0</v>
      </c>
      <c r="O86" s="29">
        <f t="shared" si="200"/>
        <v>0</v>
      </c>
      <c r="P86" s="29">
        <f t="shared" si="201"/>
        <v>0</v>
      </c>
      <c r="Q86" s="29">
        <f t="shared" si="202"/>
        <v>0</v>
      </c>
      <c r="S86" s="78">
        <v>8.0860000000000003</v>
      </c>
      <c r="T86" s="78">
        <v>-5.556</v>
      </c>
      <c r="U86" s="211">
        <v>0.54500000000000004</v>
      </c>
      <c r="V86" s="211">
        <v>3.7999999999999999E-2</v>
      </c>
      <c r="X86" s="212">
        <v>2902</v>
      </c>
      <c r="Y86" s="212">
        <v>53</v>
      </c>
      <c r="Z86" s="341">
        <f t="shared" si="207"/>
        <v>1.826326671261199E-2</v>
      </c>
      <c r="AA86" s="212">
        <v>920</v>
      </c>
      <c r="AB86" s="212">
        <v>49</v>
      </c>
      <c r="AC86" s="212">
        <v>9</v>
      </c>
      <c r="AD86" s="212">
        <v>207</v>
      </c>
      <c r="AE86" s="212">
        <v>0</v>
      </c>
      <c r="AF86" s="372">
        <f t="shared" si="208"/>
        <v>0</v>
      </c>
      <c r="AG86" s="212">
        <v>16</v>
      </c>
      <c r="AH86" s="372">
        <f t="shared" si="209"/>
        <v>7.7294685990338161E-2</v>
      </c>
      <c r="AI86" s="212">
        <f t="shared" si="210"/>
        <v>704</v>
      </c>
      <c r="AJ86" s="212">
        <f t="shared" si="211"/>
        <v>33</v>
      </c>
      <c r="AK86" s="372">
        <f t="shared" si="212"/>
        <v>4.6875E-2</v>
      </c>
      <c r="AL86" s="341">
        <f t="shared" si="213"/>
        <v>0</v>
      </c>
      <c r="AM86" s="341">
        <f t="shared" si="214"/>
        <v>5.5134390075809786E-3</v>
      </c>
      <c r="AN86" s="341">
        <f t="shared" si="215"/>
        <v>1.1371467953135768E-2</v>
      </c>
      <c r="AO86" s="341">
        <f t="shared" si="216"/>
        <v>1.6884906960716747E-2</v>
      </c>
      <c r="AP86" s="214">
        <v>1982</v>
      </c>
      <c r="AQ86" s="214">
        <v>4</v>
      </c>
      <c r="AR86" s="341">
        <f t="shared" si="217"/>
        <v>1.3783597518952446E-3</v>
      </c>
      <c r="AT86" s="1">
        <v>64</v>
      </c>
      <c r="AU86" s="1">
        <v>31</v>
      </c>
      <c r="AV86" s="1">
        <v>16</v>
      </c>
      <c r="AW86" s="1">
        <v>17</v>
      </c>
      <c r="AX86" s="1">
        <v>56</v>
      </c>
      <c r="AY86" s="1">
        <v>28</v>
      </c>
      <c r="AZ86" s="1">
        <v>8</v>
      </c>
      <c r="BA86" s="1">
        <v>20</v>
      </c>
      <c r="BB86" s="1">
        <v>39</v>
      </c>
      <c r="BC86" s="1">
        <v>23</v>
      </c>
      <c r="BD86" s="1">
        <v>7</v>
      </c>
      <c r="BE86" s="1">
        <v>9</v>
      </c>
      <c r="BF86" s="1">
        <v>47</v>
      </c>
      <c r="BG86" s="1">
        <v>23</v>
      </c>
      <c r="BH86" s="1">
        <v>7</v>
      </c>
      <c r="BI86" s="1">
        <v>17</v>
      </c>
      <c r="BJ86" s="1">
        <v>75</v>
      </c>
      <c r="BK86" s="1">
        <v>46</v>
      </c>
      <c r="BL86" s="1">
        <v>14</v>
      </c>
      <c r="BM86" s="1">
        <v>15</v>
      </c>
      <c r="BN86" s="125">
        <v>0.484375</v>
      </c>
      <c r="BO86" s="124">
        <v>0.25</v>
      </c>
      <c r="BP86" s="126">
        <v>0.265625</v>
      </c>
      <c r="BQ86" s="125">
        <v>0.5</v>
      </c>
      <c r="BR86" s="124">
        <v>0.14285714285714285</v>
      </c>
      <c r="BS86" s="126">
        <v>0.35714285714285715</v>
      </c>
      <c r="BT86" s="125">
        <v>0.58974358974358976</v>
      </c>
      <c r="BU86" s="124">
        <v>0.17948717948717949</v>
      </c>
      <c r="BV86" s="126">
        <v>0.23076923076923078</v>
      </c>
      <c r="BW86" s="125">
        <v>0.48936170212765956</v>
      </c>
      <c r="BX86" s="124">
        <v>0.14893617021276595</v>
      </c>
      <c r="BY86" s="126">
        <v>0.36170212765957449</v>
      </c>
      <c r="BZ86" s="125">
        <f t="shared" si="218"/>
        <v>0.61333333333333329</v>
      </c>
      <c r="CA86" s="124">
        <f t="shared" si="219"/>
        <v>0.18666666666666668</v>
      </c>
      <c r="CB86" s="126">
        <f t="shared" si="220"/>
        <v>0.2</v>
      </c>
      <c r="CD86" s="215">
        <f t="shared" si="221"/>
        <v>5480</v>
      </c>
      <c r="CE86" s="216">
        <f t="shared" si="222"/>
        <v>0.55839416058394165</v>
      </c>
      <c r="CF86" s="216">
        <f t="shared" si="223"/>
        <v>0.40145985401459855</v>
      </c>
      <c r="CG86" s="216">
        <f t="shared" si="224"/>
        <v>4.0145985401459854E-2</v>
      </c>
      <c r="CH86" s="216">
        <f t="shared" si="225"/>
        <v>1.2773722627737226E-2</v>
      </c>
      <c r="CI86" s="216">
        <f t="shared" si="226"/>
        <v>0</v>
      </c>
      <c r="CJ86" s="216">
        <f t="shared" si="227"/>
        <v>2.7372262773722629E-2</v>
      </c>
      <c r="CK86" s="217">
        <f t="shared" si="228"/>
        <v>3060</v>
      </c>
      <c r="CL86" s="218">
        <f t="shared" si="229"/>
        <v>2200</v>
      </c>
      <c r="CM86" s="219">
        <f t="shared" si="230"/>
        <v>220</v>
      </c>
      <c r="CN86" s="219">
        <f t="shared" si="231"/>
        <v>70</v>
      </c>
      <c r="CO86" s="219">
        <f t="shared" si="232"/>
        <v>0</v>
      </c>
      <c r="CP86" s="219">
        <f t="shared" si="233"/>
        <v>150</v>
      </c>
      <c r="CR86" s="243">
        <v>1842.65</v>
      </c>
      <c r="CS86" s="243">
        <v>3265</v>
      </c>
      <c r="CT86" s="247">
        <f t="shared" si="203"/>
        <v>0.56436447166921899</v>
      </c>
      <c r="CV86" s="247">
        <f t="shared" si="204"/>
        <v>3.236076618819534E-2</v>
      </c>
      <c r="CW86" s="211">
        <f t="shared" si="205"/>
        <v>0.3727197288288161</v>
      </c>
      <c r="CY86" s="300">
        <v>2.4695423114916036E-2</v>
      </c>
      <c r="CZ86" s="300">
        <v>1.4977692797960485E-2</v>
      </c>
      <c r="DA86" s="300">
        <v>1.2302839116719243E-2</v>
      </c>
      <c r="DB86" s="300">
        <v>1.7135862913096694E-2</v>
      </c>
      <c r="DC86" s="300">
        <v>1.9795855242808538E-2</v>
      </c>
      <c r="DE86" s="332">
        <v>143</v>
      </c>
      <c r="DF86" s="332">
        <v>7</v>
      </c>
      <c r="DG86" s="332">
        <v>104</v>
      </c>
      <c r="DH86" s="332">
        <v>1</v>
      </c>
      <c r="DL86" s="212">
        <v>3037</v>
      </c>
      <c r="DM86" s="212">
        <v>75</v>
      </c>
      <c r="DN86" s="213">
        <v>2.4695423114916036E-2</v>
      </c>
      <c r="DO86" s="212">
        <v>980</v>
      </c>
      <c r="DP86" s="212">
        <v>64</v>
      </c>
      <c r="DQ86" s="213">
        <v>2.1073427724728349E-2</v>
      </c>
      <c r="DR86" s="214">
        <v>2057</v>
      </c>
      <c r="DS86" s="214">
        <v>11</v>
      </c>
      <c r="DT86" s="213">
        <v>3.6219953901876854E-3</v>
      </c>
      <c r="DV86" s="215">
        <f t="shared" si="234"/>
        <v>5410</v>
      </c>
      <c r="DW86" s="216">
        <v>0.57407407407407407</v>
      </c>
      <c r="DX86" s="216">
        <v>0.3888888888888889</v>
      </c>
      <c r="DY86" s="216">
        <v>3.7037037037037035E-2</v>
      </c>
      <c r="DZ86" s="216">
        <v>1.8518518518518517E-2</v>
      </c>
      <c r="EA86" s="216">
        <v>0</v>
      </c>
      <c r="EB86" s="216">
        <v>1.8518518518518517E-2</v>
      </c>
      <c r="EC86" s="217">
        <f t="shared" si="235"/>
        <v>3110</v>
      </c>
      <c r="ED86" s="218">
        <v>2100</v>
      </c>
      <c r="EE86" s="219">
        <f t="shared" si="236"/>
        <v>200</v>
      </c>
      <c r="EF86" s="219">
        <f t="shared" si="237"/>
        <v>50</v>
      </c>
      <c r="EG86" s="219">
        <f t="shared" si="238"/>
        <v>0</v>
      </c>
      <c r="EH86" s="219">
        <f t="shared" si="239"/>
        <v>150</v>
      </c>
      <c r="EI86" s="216">
        <v>3.7037037037037035E-2</v>
      </c>
      <c r="EJ86" s="511">
        <v>1.6475E-2</v>
      </c>
      <c r="EK86" s="3">
        <v>0.31900000000000001</v>
      </c>
      <c r="EL86" s="3">
        <v>0.42299999999999999</v>
      </c>
      <c r="EM86" s="496">
        <f t="shared" si="240"/>
        <v>0.25800000000000006</v>
      </c>
      <c r="EN86" s="528">
        <v>5.1739400000000005E-2</v>
      </c>
      <c r="EO86" s="545">
        <f t="shared" si="241"/>
        <v>5400</v>
      </c>
      <c r="EP86" s="314">
        <f t="shared" si="242"/>
        <v>1430</v>
      </c>
      <c r="EQ86" s="542">
        <v>1400</v>
      </c>
      <c r="ER86" s="543">
        <v>20</v>
      </c>
      <c r="ES86" s="544">
        <v>10</v>
      </c>
      <c r="ET86" s="242">
        <v>0</v>
      </c>
      <c r="EU86" s="242">
        <v>0</v>
      </c>
      <c r="EV86" s="314">
        <f t="shared" si="243"/>
        <v>10</v>
      </c>
      <c r="EW86" s="314">
        <f t="shared" si="244"/>
        <v>2360</v>
      </c>
      <c r="EX86" s="542">
        <v>1420</v>
      </c>
      <c r="EY86" s="543">
        <v>840</v>
      </c>
      <c r="EZ86" s="544">
        <v>100</v>
      </c>
      <c r="FA86" s="242">
        <v>20</v>
      </c>
      <c r="FB86" s="242">
        <v>0</v>
      </c>
      <c r="FC86" s="314">
        <f t="shared" si="245"/>
        <v>80</v>
      </c>
      <c r="FD86" s="314">
        <f t="shared" si="246"/>
        <v>1610</v>
      </c>
      <c r="FE86" s="542">
        <v>290</v>
      </c>
      <c r="FF86" s="543">
        <v>1230</v>
      </c>
      <c r="FG86" s="544">
        <v>90</v>
      </c>
      <c r="FH86" s="242">
        <v>30</v>
      </c>
      <c r="FI86" s="242">
        <f>VLOOKUP($A86,'[3]Tabel 3'!$E$3350:$K$3691,7,FALSE)</f>
        <v>0</v>
      </c>
      <c r="FJ86" s="314">
        <f t="shared" si="247"/>
        <v>60</v>
      </c>
      <c r="FK86" s="545">
        <f t="shared" si="248"/>
        <v>5480</v>
      </c>
      <c r="FL86" s="314">
        <f t="shared" si="249"/>
        <v>1440</v>
      </c>
      <c r="FM86" s="542">
        <v>1400</v>
      </c>
      <c r="FN86" s="543">
        <v>30</v>
      </c>
      <c r="FO86" s="544">
        <v>10</v>
      </c>
      <c r="FP86" s="242">
        <v>0</v>
      </c>
      <c r="FQ86" s="242">
        <v>0</v>
      </c>
      <c r="FR86" s="314">
        <f t="shared" si="250"/>
        <v>10</v>
      </c>
      <c r="FS86" s="314">
        <f t="shared" si="251"/>
        <v>2390</v>
      </c>
      <c r="FT86" s="542">
        <v>1380</v>
      </c>
      <c r="FU86" s="543">
        <v>900</v>
      </c>
      <c r="FV86" s="544">
        <v>110</v>
      </c>
      <c r="FW86" s="242">
        <v>30</v>
      </c>
      <c r="FX86" s="242">
        <v>0</v>
      </c>
      <c r="FY86" s="314">
        <f t="shared" si="252"/>
        <v>80</v>
      </c>
      <c r="FZ86" s="314">
        <f t="shared" si="253"/>
        <v>1650</v>
      </c>
      <c r="GA86" s="542">
        <v>280</v>
      </c>
      <c r="GB86" s="543">
        <v>1270</v>
      </c>
      <c r="GC86" s="544">
        <v>100</v>
      </c>
      <c r="GD86" s="242">
        <v>40</v>
      </c>
      <c r="GE86" s="242">
        <v>0</v>
      </c>
      <c r="GF86" s="314">
        <f t="shared" si="254"/>
        <v>60</v>
      </c>
    </row>
    <row r="87" spans="1:188" hidden="1" x14ac:dyDescent="0.25">
      <c r="A87" s="622" t="s">
        <v>230</v>
      </c>
      <c r="B87" s="622" t="s">
        <v>53</v>
      </c>
      <c r="C87" s="622" t="s">
        <v>87</v>
      </c>
      <c r="D87" s="1">
        <v>3.3</v>
      </c>
      <c r="E87" s="206">
        <v>48800</v>
      </c>
      <c r="F87" s="207">
        <v>6.8000000000000005E-2</v>
      </c>
      <c r="G87" s="208">
        <f>IF(AND(F87&gt;=$F$3-'Selectie Benchmark Gemeenten'!$D$7*'gemeenten info'!$F$7,F87&lt;=$F$3+'Selectie Benchmark Gemeenten'!$D$7*'gemeenten info'!$F$7),1,0)</f>
        <v>0</v>
      </c>
      <c r="H87" s="206">
        <v>119986</v>
      </c>
      <c r="I87" s="206">
        <v>377</v>
      </c>
      <c r="J87" s="209">
        <f t="shared" si="206"/>
        <v>5.3064275037369206E-2</v>
      </c>
      <c r="K87" s="208">
        <f>IF(AND(J87&gt;=$J$3-'Selectie Benchmark Gemeenten'!$D$8*'gemeenten info'!$J$7,J87&lt;=$J$3+'Selectie Benchmark Gemeenten'!$D$8*'gemeenten info'!$J$7),1,0)</f>
        <v>0</v>
      </c>
      <c r="L87" s="23">
        <v>0</v>
      </c>
      <c r="M87" s="210">
        <v>0.17882008061561011</v>
      </c>
      <c r="N87" s="208">
        <f>IF(AND(M87&gt;=$M$3-'Selectie Benchmark Gemeenten'!$D$9*'gemeenten info'!$M$7,M87&lt;=$M$3+'Selectie Benchmark Gemeenten'!$D$9*'gemeenten info'!$M$7),1,0)</f>
        <v>1</v>
      </c>
      <c r="O87" s="29">
        <f t="shared" si="200"/>
        <v>0</v>
      </c>
      <c r="P87" s="29">
        <f t="shared" si="201"/>
        <v>0</v>
      </c>
      <c r="Q87" s="29">
        <f t="shared" si="202"/>
        <v>0</v>
      </c>
      <c r="S87" s="78">
        <v>8.0039999999999996</v>
      </c>
      <c r="T87" s="78">
        <v>-2.6560000000000001</v>
      </c>
      <c r="U87" s="211">
        <v>0.50900000000000001</v>
      </c>
      <c r="V87" s="211">
        <v>7.2999999999999995E-2</v>
      </c>
      <c r="X87" s="212">
        <v>9650</v>
      </c>
      <c r="Y87" s="212">
        <v>187</v>
      </c>
      <c r="Z87" s="341">
        <f t="shared" si="207"/>
        <v>1.9378238341968911E-2</v>
      </c>
      <c r="AA87" s="212">
        <v>2993</v>
      </c>
      <c r="AB87" s="212">
        <v>153</v>
      </c>
      <c r="AC87" s="212">
        <v>80</v>
      </c>
      <c r="AD87" s="212">
        <v>549</v>
      </c>
      <c r="AE87" s="212">
        <v>23</v>
      </c>
      <c r="AF87" s="372">
        <f t="shared" si="208"/>
        <v>0.28749999999999998</v>
      </c>
      <c r="AG87" s="212">
        <v>49</v>
      </c>
      <c r="AH87" s="372">
        <f t="shared" si="209"/>
        <v>8.9253187613843349E-2</v>
      </c>
      <c r="AI87" s="212">
        <f t="shared" si="210"/>
        <v>2364</v>
      </c>
      <c r="AJ87" s="212">
        <f t="shared" si="211"/>
        <v>81</v>
      </c>
      <c r="AK87" s="372">
        <f t="shared" si="212"/>
        <v>3.4263959390862943E-2</v>
      </c>
      <c r="AL87" s="341">
        <f t="shared" si="213"/>
        <v>2.3834196891191709E-3</v>
      </c>
      <c r="AM87" s="341">
        <f t="shared" si="214"/>
        <v>5.0777202072538859E-3</v>
      </c>
      <c r="AN87" s="341">
        <f t="shared" si="215"/>
        <v>8.393782383419689E-3</v>
      </c>
      <c r="AO87" s="341">
        <f t="shared" si="216"/>
        <v>1.5854922279792745E-2</v>
      </c>
      <c r="AP87" s="214">
        <v>6657</v>
      </c>
      <c r="AQ87" s="214">
        <v>34</v>
      </c>
      <c r="AR87" s="341">
        <f t="shared" si="217"/>
        <v>3.523316062176166E-3</v>
      </c>
      <c r="AT87" s="1">
        <v>156</v>
      </c>
      <c r="AU87" s="1">
        <v>55</v>
      </c>
      <c r="AV87" s="1">
        <v>29</v>
      </c>
      <c r="AW87" s="1">
        <v>72</v>
      </c>
      <c r="AX87" s="1">
        <v>180</v>
      </c>
      <c r="AY87" s="1">
        <v>64</v>
      </c>
      <c r="AZ87" s="1">
        <v>43</v>
      </c>
      <c r="BA87" s="1">
        <v>73</v>
      </c>
      <c r="BB87" s="1">
        <v>161</v>
      </c>
      <c r="BC87" s="1">
        <v>58</v>
      </c>
      <c r="BD87" s="1">
        <v>42</v>
      </c>
      <c r="BE87" s="1">
        <v>61</v>
      </c>
      <c r="BF87" s="1">
        <v>148</v>
      </c>
      <c r="BG87" s="1">
        <v>73</v>
      </c>
      <c r="BH87" s="1">
        <v>27</v>
      </c>
      <c r="BI87" s="1">
        <v>48</v>
      </c>
      <c r="BJ87" s="1">
        <v>213</v>
      </c>
      <c r="BK87" s="1">
        <v>88</v>
      </c>
      <c r="BL87" s="1">
        <v>48</v>
      </c>
      <c r="BM87" s="1">
        <v>77</v>
      </c>
      <c r="BN87" s="125">
        <v>0.35256410256410259</v>
      </c>
      <c r="BO87" s="124">
        <v>0.1858974358974359</v>
      </c>
      <c r="BP87" s="126">
        <v>0.46153846153846156</v>
      </c>
      <c r="BQ87" s="125">
        <v>0.35555555555555557</v>
      </c>
      <c r="BR87" s="124">
        <v>0.2388888888888889</v>
      </c>
      <c r="BS87" s="126">
        <v>0.40555555555555556</v>
      </c>
      <c r="BT87" s="125">
        <v>0.36024844720496896</v>
      </c>
      <c r="BU87" s="124">
        <v>0.2608695652173913</v>
      </c>
      <c r="BV87" s="126">
        <v>0.37888198757763975</v>
      </c>
      <c r="BW87" s="125">
        <v>0.49324324324324326</v>
      </c>
      <c r="BX87" s="124">
        <v>0.18243243243243243</v>
      </c>
      <c r="BY87" s="126">
        <v>0.32432432432432434</v>
      </c>
      <c r="BZ87" s="125">
        <f t="shared" si="218"/>
        <v>0.41314553990610331</v>
      </c>
      <c r="CA87" s="124">
        <f t="shared" si="219"/>
        <v>0.22535211267605634</v>
      </c>
      <c r="CB87" s="126">
        <f t="shared" si="220"/>
        <v>0.36150234741784038</v>
      </c>
      <c r="CD87" s="215">
        <f t="shared" si="221"/>
        <v>18800</v>
      </c>
      <c r="CE87" s="216">
        <f t="shared" si="222"/>
        <v>0.56010638297872339</v>
      </c>
      <c r="CF87" s="216">
        <f t="shared" si="223"/>
        <v>0.375</v>
      </c>
      <c r="CG87" s="216">
        <f t="shared" si="224"/>
        <v>6.4893617021276592E-2</v>
      </c>
      <c r="CH87" s="216">
        <f t="shared" si="225"/>
        <v>2.7127659574468086E-2</v>
      </c>
      <c r="CI87" s="216">
        <f t="shared" si="226"/>
        <v>2.1276595744680851E-3</v>
      </c>
      <c r="CJ87" s="216">
        <f t="shared" si="227"/>
        <v>3.5638297872340428E-2</v>
      </c>
      <c r="CK87" s="217">
        <f t="shared" si="228"/>
        <v>10530</v>
      </c>
      <c r="CL87" s="218">
        <f t="shared" si="229"/>
        <v>7050</v>
      </c>
      <c r="CM87" s="219">
        <f t="shared" si="230"/>
        <v>1220</v>
      </c>
      <c r="CN87" s="219">
        <f t="shared" si="231"/>
        <v>510</v>
      </c>
      <c r="CO87" s="219">
        <f t="shared" si="232"/>
        <v>40</v>
      </c>
      <c r="CP87" s="219">
        <f t="shared" si="233"/>
        <v>670</v>
      </c>
      <c r="CR87" s="243">
        <v>9510.19</v>
      </c>
      <c r="CS87" s="243">
        <v>12813</v>
      </c>
      <c r="CT87" s="247">
        <f t="shared" si="203"/>
        <v>0.74222976664325302</v>
      </c>
      <c r="CV87" s="247">
        <f t="shared" si="204"/>
        <v>2.610813957193785E-2</v>
      </c>
      <c r="CW87" s="211">
        <f t="shared" si="205"/>
        <v>0.28497409326424866</v>
      </c>
      <c r="CY87" s="300">
        <v>2.1814829987709956E-2</v>
      </c>
      <c r="CZ87" s="300">
        <v>1.4996453541392238E-2</v>
      </c>
      <c r="DA87" s="300">
        <v>1.6416845110635261E-2</v>
      </c>
      <c r="DB87" s="300">
        <v>1.7944372445419202E-2</v>
      </c>
      <c r="DC87" s="300">
        <v>1.5570416209202515E-2</v>
      </c>
      <c r="DE87" s="332">
        <v>282</v>
      </c>
      <c r="DF87" s="332">
        <v>61</v>
      </c>
      <c r="DG87" s="332">
        <v>265</v>
      </c>
      <c r="DH87" s="332">
        <v>35</v>
      </c>
      <c r="DL87" s="212">
        <v>9764</v>
      </c>
      <c r="DM87" s="212">
        <v>213</v>
      </c>
      <c r="DN87" s="213">
        <v>2.1814829987709956E-2</v>
      </c>
      <c r="DO87" s="212">
        <v>3074</v>
      </c>
      <c r="DP87" s="212">
        <v>166</v>
      </c>
      <c r="DQ87" s="213">
        <v>1.700122900450635E-2</v>
      </c>
      <c r="DR87" s="214">
        <v>6690</v>
      </c>
      <c r="DS87" s="214">
        <v>47</v>
      </c>
      <c r="DT87" s="213">
        <v>4.8136009832036048E-3</v>
      </c>
      <c r="DV87" s="215">
        <f t="shared" si="234"/>
        <v>18520</v>
      </c>
      <c r="DW87" s="216">
        <v>0.58064516129032262</v>
      </c>
      <c r="DX87" s="216">
        <v>0.36021505376344087</v>
      </c>
      <c r="DY87" s="216">
        <v>5.9139784946236562E-2</v>
      </c>
      <c r="DZ87" s="216">
        <v>3.2258064516129031E-2</v>
      </c>
      <c r="EA87" s="216">
        <v>0</v>
      </c>
      <c r="EB87" s="216">
        <v>2.6881720430107527E-2</v>
      </c>
      <c r="EC87" s="217">
        <f t="shared" si="235"/>
        <v>10750</v>
      </c>
      <c r="ED87" s="218">
        <v>6700</v>
      </c>
      <c r="EE87" s="219">
        <f t="shared" si="236"/>
        <v>1070</v>
      </c>
      <c r="EF87" s="219">
        <f t="shared" si="237"/>
        <v>270</v>
      </c>
      <c r="EG87" s="219">
        <f t="shared" si="238"/>
        <v>30</v>
      </c>
      <c r="EH87" s="219">
        <f t="shared" si="239"/>
        <v>770</v>
      </c>
      <c r="EI87" s="216">
        <v>6.4171122994652413E-2</v>
      </c>
      <c r="EJ87" s="511">
        <v>1.9800000000000002E-2</v>
      </c>
      <c r="EK87" s="3">
        <v>0.26400000000000001</v>
      </c>
      <c r="EL87" s="3">
        <v>0.42599999999999999</v>
      </c>
      <c r="EM87" s="496">
        <f t="shared" si="240"/>
        <v>0.31</v>
      </c>
      <c r="EN87" s="528">
        <v>6.2960800000000011E-2</v>
      </c>
      <c r="EO87" s="545">
        <f t="shared" si="241"/>
        <v>18570</v>
      </c>
      <c r="EP87" s="314">
        <f t="shared" si="242"/>
        <v>4450</v>
      </c>
      <c r="EQ87" s="542">
        <v>4350</v>
      </c>
      <c r="ER87" s="543">
        <v>70</v>
      </c>
      <c r="ES87" s="544">
        <v>30</v>
      </c>
      <c r="ET87" s="242">
        <v>0</v>
      </c>
      <c r="EU87" s="242">
        <v>0</v>
      </c>
      <c r="EV87" s="314">
        <f t="shared" si="243"/>
        <v>30</v>
      </c>
      <c r="EW87" s="314">
        <f t="shared" si="244"/>
        <v>8090</v>
      </c>
      <c r="EX87" s="542">
        <v>5120</v>
      </c>
      <c r="EY87" s="543">
        <v>2470</v>
      </c>
      <c r="EZ87" s="544">
        <v>500</v>
      </c>
      <c r="FA87" s="242">
        <v>130</v>
      </c>
      <c r="FB87" s="242">
        <v>20</v>
      </c>
      <c r="FC87" s="314">
        <f t="shared" si="245"/>
        <v>350</v>
      </c>
      <c r="FD87" s="314">
        <f t="shared" si="246"/>
        <v>6030</v>
      </c>
      <c r="FE87" s="542">
        <v>1280</v>
      </c>
      <c r="FF87" s="543">
        <v>4210</v>
      </c>
      <c r="FG87" s="544">
        <v>540</v>
      </c>
      <c r="FH87" s="242">
        <v>140</v>
      </c>
      <c r="FI87" s="242">
        <f>VLOOKUP($A87,'[3]Tabel 3'!$E$3350:$K$3691,7,FALSE)</f>
        <v>10</v>
      </c>
      <c r="FJ87" s="314">
        <f t="shared" si="247"/>
        <v>390</v>
      </c>
      <c r="FK87" s="545">
        <f t="shared" si="248"/>
        <v>18800</v>
      </c>
      <c r="FL87" s="314">
        <f t="shared" si="249"/>
        <v>4430</v>
      </c>
      <c r="FM87" s="542">
        <v>4320</v>
      </c>
      <c r="FN87" s="543">
        <v>80</v>
      </c>
      <c r="FO87" s="544">
        <v>30</v>
      </c>
      <c r="FP87" s="242">
        <v>0</v>
      </c>
      <c r="FQ87" s="242">
        <v>0</v>
      </c>
      <c r="FR87" s="314">
        <f t="shared" si="250"/>
        <v>30</v>
      </c>
      <c r="FS87" s="314">
        <f t="shared" si="251"/>
        <v>8170</v>
      </c>
      <c r="FT87" s="542">
        <v>4930</v>
      </c>
      <c r="FU87" s="543">
        <v>2660</v>
      </c>
      <c r="FV87" s="544">
        <v>580</v>
      </c>
      <c r="FW87" s="242">
        <v>240</v>
      </c>
      <c r="FX87" s="242">
        <v>20</v>
      </c>
      <c r="FY87" s="314">
        <f t="shared" si="252"/>
        <v>320</v>
      </c>
      <c r="FZ87" s="314">
        <f t="shared" si="253"/>
        <v>6200</v>
      </c>
      <c r="GA87" s="542">
        <v>1280</v>
      </c>
      <c r="GB87" s="543">
        <v>4310</v>
      </c>
      <c r="GC87" s="544">
        <v>610</v>
      </c>
      <c r="GD87" s="242">
        <v>270</v>
      </c>
      <c r="GE87" s="242">
        <v>20</v>
      </c>
      <c r="GF87" s="314">
        <f t="shared" si="254"/>
        <v>320</v>
      </c>
    </row>
    <row r="88" spans="1:188" hidden="1" x14ac:dyDescent="0.25">
      <c r="A88" s="622" t="s">
        <v>231</v>
      </c>
      <c r="B88" s="622" t="s">
        <v>94</v>
      </c>
      <c r="C88" s="622" t="s">
        <v>95</v>
      </c>
      <c r="D88" s="1">
        <v>0.2</v>
      </c>
      <c r="E88" s="206">
        <v>4000</v>
      </c>
      <c r="F88" s="207">
        <v>5.7000000000000002E-2</v>
      </c>
      <c r="G88" s="208">
        <f>IF(AND(F88&gt;=$F$3-'Selectie Benchmark Gemeenten'!$D$7*'gemeenten info'!$F$7,F88&lt;=$F$3+'Selectie Benchmark Gemeenten'!$D$7*'gemeenten info'!$F$7),1,0)</f>
        <v>0</v>
      </c>
      <c r="H88" s="206">
        <v>9450</v>
      </c>
      <c r="I88" s="206">
        <v>304</v>
      </c>
      <c r="J88" s="209">
        <f t="shared" si="206"/>
        <v>4.2152466367713005E-2</v>
      </c>
      <c r="K88" s="208">
        <f>IF(AND(J88&gt;=$J$3-'Selectie Benchmark Gemeenten'!$D$8*'gemeenten info'!$J$7,J88&lt;=$J$3+'Selectie Benchmark Gemeenten'!$D$8*'gemeenten info'!$J$7),1,0)</f>
        <v>0</v>
      </c>
      <c r="L88" s="23">
        <v>0</v>
      </c>
      <c r="M88" s="210">
        <v>3.6363636363636362E-2</v>
      </c>
      <c r="N88" s="208">
        <f>IF(AND(M88&gt;=$M$3-'Selectie Benchmark Gemeenten'!$D$9*'gemeenten info'!$M$7,M88&lt;=$M$3+'Selectie Benchmark Gemeenten'!$D$9*'gemeenten info'!$M$7),1,0)</f>
        <v>0</v>
      </c>
      <c r="O88" s="29">
        <f t="shared" si="200"/>
        <v>0</v>
      </c>
      <c r="P88" s="29">
        <f t="shared" si="201"/>
        <v>0</v>
      </c>
      <c r="Q88" s="29">
        <f t="shared" si="202"/>
        <v>0</v>
      </c>
      <c r="S88" s="78">
        <v>8.6129999999999995</v>
      </c>
      <c r="T88" s="78">
        <v>-4.3010000000000002</v>
      </c>
      <c r="U88" s="211">
        <v>0.46100000000000002</v>
      </c>
      <c r="V88" s="211">
        <v>4.1000000000000002E-2</v>
      </c>
      <c r="X88" s="212">
        <v>761</v>
      </c>
      <c r="Y88" s="212">
        <v>13</v>
      </c>
      <c r="Z88" s="341">
        <f t="shared" si="207"/>
        <v>1.7082785808147174E-2</v>
      </c>
      <c r="AA88" s="212">
        <v>204</v>
      </c>
      <c r="AB88" s="212">
        <v>11</v>
      </c>
      <c r="AC88" s="212">
        <v>7</v>
      </c>
      <c r="AD88" s="212">
        <v>35</v>
      </c>
      <c r="AE88" s="212">
        <v>0</v>
      </c>
      <c r="AF88" s="372">
        <f t="shared" si="208"/>
        <v>0</v>
      </c>
      <c r="AG88" s="212">
        <v>0</v>
      </c>
      <c r="AH88" s="372">
        <f t="shared" si="209"/>
        <v>0</v>
      </c>
      <c r="AI88" s="212">
        <f t="shared" si="210"/>
        <v>162</v>
      </c>
      <c r="AJ88" s="212">
        <f t="shared" si="211"/>
        <v>11</v>
      </c>
      <c r="AK88" s="372">
        <f t="shared" si="212"/>
        <v>6.7901234567901231E-2</v>
      </c>
      <c r="AL88" s="341">
        <f t="shared" si="213"/>
        <v>0</v>
      </c>
      <c r="AM88" s="341">
        <f t="shared" si="214"/>
        <v>0</v>
      </c>
      <c r="AN88" s="341">
        <f t="shared" si="215"/>
        <v>1.4454664914586071E-2</v>
      </c>
      <c r="AO88" s="341">
        <f t="shared" si="216"/>
        <v>1.4454664914586071E-2</v>
      </c>
      <c r="AP88" s="214">
        <v>557</v>
      </c>
      <c r="AQ88" s="214">
        <v>2</v>
      </c>
      <c r="AR88" s="341">
        <f t="shared" si="217"/>
        <v>2.6281208935611039E-3</v>
      </c>
      <c r="AT88" s="1">
        <v>11</v>
      </c>
      <c r="AU88" s="1">
        <v>0</v>
      </c>
      <c r="AV88" s="1">
        <v>0</v>
      </c>
      <c r="AW88" s="1">
        <v>11</v>
      </c>
      <c r="AX88" s="1">
        <v>12</v>
      </c>
      <c r="AY88" s="1">
        <v>5</v>
      </c>
      <c r="AZ88" s="1">
        <v>0</v>
      </c>
      <c r="BA88" s="1">
        <v>7</v>
      </c>
      <c r="BB88" s="1">
        <v>9</v>
      </c>
      <c r="BC88" s="1">
        <v>6</v>
      </c>
      <c r="BD88" s="1">
        <v>0</v>
      </c>
      <c r="BE88" s="1">
        <v>3</v>
      </c>
      <c r="BF88" s="1">
        <v>13</v>
      </c>
      <c r="BG88" s="1">
        <v>0</v>
      </c>
      <c r="BH88" s="1">
        <v>0</v>
      </c>
      <c r="BI88" s="1">
        <v>13</v>
      </c>
      <c r="BJ88" s="1">
        <v>16</v>
      </c>
      <c r="BK88" s="1">
        <v>5</v>
      </c>
      <c r="BL88" s="1">
        <v>0</v>
      </c>
      <c r="BM88" s="1">
        <v>11</v>
      </c>
      <c r="BN88" s="125">
        <v>0</v>
      </c>
      <c r="BO88" s="124">
        <v>0</v>
      </c>
      <c r="BP88" s="126">
        <v>1</v>
      </c>
      <c r="BQ88" s="125">
        <v>0.41666666666666669</v>
      </c>
      <c r="BR88" s="124">
        <v>0</v>
      </c>
      <c r="BS88" s="126">
        <v>0.58333333333333337</v>
      </c>
      <c r="BT88" s="125">
        <v>0.66666666666666663</v>
      </c>
      <c r="BU88" s="124">
        <v>0</v>
      </c>
      <c r="BV88" s="126">
        <v>0.33333333333333331</v>
      </c>
      <c r="BW88" s="125">
        <v>0</v>
      </c>
      <c r="BX88" s="124">
        <v>0</v>
      </c>
      <c r="BY88" s="126">
        <v>1</v>
      </c>
      <c r="BZ88" s="125">
        <f t="shared" si="218"/>
        <v>0.3125</v>
      </c>
      <c r="CA88" s="124">
        <f t="shared" si="219"/>
        <v>0</v>
      </c>
      <c r="CB88" s="126">
        <f t="shared" si="220"/>
        <v>0.6875</v>
      </c>
      <c r="CD88" s="215">
        <f t="shared" si="221"/>
        <v>1320</v>
      </c>
      <c r="CE88" s="216">
        <f t="shared" si="222"/>
        <v>0.62878787878787878</v>
      </c>
      <c r="CF88" s="216">
        <f t="shared" si="223"/>
        <v>0.29545454545454547</v>
      </c>
      <c r="CG88" s="216">
        <f t="shared" si="224"/>
        <v>7.575757575757576E-2</v>
      </c>
      <c r="CH88" s="216">
        <f t="shared" si="225"/>
        <v>2.2727272727272728E-2</v>
      </c>
      <c r="CI88" s="216">
        <f t="shared" si="226"/>
        <v>0</v>
      </c>
      <c r="CJ88" s="216">
        <f t="shared" si="227"/>
        <v>5.3030303030303032E-2</v>
      </c>
      <c r="CK88" s="217">
        <f t="shared" si="228"/>
        <v>830</v>
      </c>
      <c r="CL88" s="218">
        <f t="shared" si="229"/>
        <v>390</v>
      </c>
      <c r="CM88" s="219">
        <f t="shared" si="230"/>
        <v>100</v>
      </c>
      <c r="CN88" s="219">
        <f t="shared" si="231"/>
        <v>30</v>
      </c>
      <c r="CO88" s="219">
        <f t="shared" si="232"/>
        <v>0</v>
      </c>
      <c r="CP88" s="219">
        <f t="shared" si="233"/>
        <v>70</v>
      </c>
      <c r="CR88" s="243">
        <v>278.42</v>
      </c>
      <c r="CS88" s="243">
        <v>845</v>
      </c>
      <c r="CT88" s="247">
        <f t="shared" si="203"/>
        <v>0.32949112426035504</v>
      </c>
      <c r="CV88" s="247">
        <f t="shared" si="204"/>
        <v>5.1845966553711521E-2</v>
      </c>
      <c r="CW88" s="211">
        <f t="shared" si="205"/>
        <v>0.29969799663416091</v>
      </c>
      <c r="CY88" s="300">
        <v>2.0253164556962026E-2</v>
      </c>
      <c r="CZ88" s="300">
        <v>1.5568862275449102E-2</v>
      </c>
      <c r="DA88" s="300">
        <v>1.0778443113772455E-2</v>
      </c>
      <c r="DB88" s="300">
        <v>1.4580801944106925E-2</v>
      </c>
      <c r="DC88" s="300">
        <v>1.2956419316843345E-2</v>
      </c>
      <c r="DE88" s="332" t="s">
        <v>640</v>
      </c>
      <c r="DF88" s="332" t="s">
        <v>640</v>
      </c>
      <c r="DG88" s="332" t="s">
        <v>640</v>
      </c>
      <c r="DH88" s="332" t="s">
        <v>640</v>
      </c>
      <c r="DL88" s="212">
        <v>790</v>
      </c>
      <c r="DM88" s="212">
        <v>16</v>
      </c>
      <c r="DN88" s="213">
        <v>2.0253164556962026E-2</v>
      </c>
      <c r="DO88" s="212">
        <v>208</v>
      </c>
      <c r="DP88" s="212">
        <v>10</v>
      </c>
      <c r="DQ88" s="213">
        <v>1.2658227848101266E-2</v>
      </c>
      <c r="DR88" s="214">
        <v>582</v>
      </c>
      <c r="DS88" s="214">
        <v>6</v>
      </c>
      <c r="DT88" s="213">
        <v>7.5949367088607592E-3</v>
      </c>
      <c r="DV88" s="215">
        <f t="shared" si="234"/>
        <v>1220</v>
      </c>
      <c r="DW88" s="216">
        <v>0.66666666666666663</v>
      </c>
      <c r="DX88" s="216">
        <v>0.25</v>
      </c>
      <c r="DY88" s="216">
        <v>8.3333333333333329E-2</v>
      </c>
      <c r="DZ88" s="216">
        <v>0</v>
      </c>
      <c r="EA88" s="216">
        <v>0</v>
      </c>
      <c r="EB88" s="216">
        <v>8.3333333333333329E-2</v>
      </c>
      <c r="EC88" s="217">
        <f t="shared" si="235"/>
        <v>850</v>
      </c>
      <c r="ED88" s="218">
        <v>300</v>
      </c>
      <c r="EE88" s="219">
        <f t="shared" si="236"/>
        <v>70</v>
      </c>
      <c r="EF88" s="219">
        <f t="shared" si="237"/>
        <v>20</v>
      </c>
      <c r="EG88" s="219">
        <f t="shared" si="238"/>
        <v>0</v>
      </c>
      <c r="EH88" s="219">
        <f t="shared" si="239"/>
        <v>50</v>
      </c>
      <c r="EI88" s="216">
        <v>7.6923076923076927E-2</v>
      </c>
      <c r="EJ88" s="511">
        <v>1.7875000000000002E-2</v>
      </c>
      <c r="EK88" s="3">
        <v>0.192</v>
      </c>
      <c r="EL88" s="3">
        <v>0.41100000000000003</v>
      </c>
      <c r="EM88" s="496">
        <f t="shared" si="240"/>
        <v>0.39700000000000002</v>
      </c>
      <c r="EN88" s="528">
        <v>5.6464200000000006E-2</v>
      </c>
      <c r="EO88" s="545">
        <f t="shared" si="241"/>
        <v>1270</v>
      </c>
      <c r="EP88" s="314">
        <f t="shared" si="242"/>
        <v>370</v>
      </c>
      <c r="EQ88" s="542">
        <v>360</v>
      </c>
      <c r="ER88" s="543">
        <v>0</v>
      </c>
      <c r="ES88" s="544">
        <v>10</v>
      </c>
      <c r="ET88" s="242">
        <v>0</v>
      </c>
      <c r="EU88" s="242">
        <v>0</v>
      </c>
      <c r="EV88" s="314">
        <f t="shared" si="243"/>
        <v>10</v>
      </c>
      <c r="EW88" s="314">
        <f t="shared" si="244"/>
        <v>590</v>
      </c>
      <c r="EX88" s="542">
        <v>410</v>
      </c>
      <c r="EY88" s="543">
        <v>140</v>
      </c>
      <c r="EZ88" s="544">
        <v>40</v>
      </c>
      <c r="FA88" s="242">
        <v>10</v>
      </c>
      <c r="FB88" s="242">
        <v>0</v>
      </c>
      <c r="FC88" s="314">
        <f t="shared" si="245"/>
        <v>30</v>
      </c>
      <c r="FD88" s="314">
        <f t="shared" si="246"/>
        <v>310</v>
      </c>
      <c r="FE88" s="542">
        <v>80</v>
      </c>
      <c r="FF88" s="543">
        <v>210</v>
      </c>
      <c r="FG88" s="544">
        <v>20</v>
      </c>
      <c r="FH88" s="242">
        <v>10</v>
      </c>
      <c r="FI88" s="242">
        <f>VLOOKUP($A88,'[3]Tabel 3'!$E$3350:$K$3691,7,FALSE)</f>
        <v>0</v>
      </c>
      <c r="FJ88" s="314">
        <f t="shared" si="247"/>
        <v>10</v>
      </c>
      <c r="FK88" s="545">
        <f t="shared" si="248"/>
        <v>1320</v>
      </c>
      <c r="FL88" s="314">
        <f t="shared" si="249"/>
        <v>360</v>
      </c>
      <c r="FM88" s="542">
        <v>350</v>
      </c>
      <c r="FN88" s="543">
        <v>0</v>
      </c>
      <c r="FO88" s="544">
        <v>10</v>
      </c>
      <c r="FP88" s="242">
        <v>0</v>
      </c>
      <c r="FQ88" s="242">
        <v>0</v>
      </c>
      <c r="FR88" s="314">
        <f t="shared" si="250"/>
        <v>10</v>
      </c>
      <c r="FS88" s="314">
        <f t="shared" si="251"/>
        <v>610</v>
      </c>
      <c r="FT88" s="542">
        <v>400</v>
      </c>
      <c r="FU88" s="543">
        <v>170</v>
      </c>
      <c r="FV88" s="544">
        <v>40</v>
      </c>
      <c r="FW88" s="242">
        <v>10</v>
      </c>
      <c r="FX88" s="242">
        <v>0</v>
      </c>
      <c r="FY88" s="314">
        <f t="shared" si="252"/>
        <v>30</v>
      </c>
      <c r="FZ88" s="314">
        <f t="shared" si="253"/>
        <v>350</v>
      </c>
      <c r="GA88" s="542">
        <v>80</v>
      </c>
      <c r="GB88" s="543">
        <v>220</v>
      </c>
      <c r="GC88" s="544">
        <v>50</v>
      </c>
      <c r="GD88" s="242">
        <v>20</v>
      </c>
      <c r="GE88" s="242">
        <v>0</v>
      </c>
      <c r="GF88" s="314">
        <f t="shared" si="254"/>
        <v>30</v>
      </c>
    </row>
    <row r="89" spans="1:188" hidden="1" x14ac:dyDescent="0.25">
      <c r="A89" s="622" t="s">
        <v>232</v>
      </c>
      <c r="B89" s="622" t="s">
        <v>63</v>
      </c>
      <c r="C89" s="622" t="s">
        <v>64</v>
      </c>
      <c r="D89" s="1">
        <v>2.4</v>
      </c>
      <c r="E89" s="206">
        <v>20700</v>
      </c>
      <c r="F89" s="207">
        <v>0.11599999999999999</v>
      </c>
      <c r="G89" s="208">
        <f>IF(AND(F89&gt;=$F$3-'Selectie Benchmark Gemeenten'!$D$7*'gemeenten info'!$F$7,F89&lt;=$F$3+'Selectie Benchmark Gemeenten'!$D$7*'gemeenten info'!$F$7),1,0)</f>
        <v>0</v>
      </c>
      <c r="H89" s="206">
        <v>45389</v>
      </c>
      <c r="I89" s="206">
        <v>169</v>
      </c>
      <c r="J89" s="209">
        <f t="shared" si="206"/>
        <v>2.1973094170403589E-2</v>
      </c>
      <c r="K89" s="208">
        <f>IF(AND(J89&gt;=$J$3-'Selectie Benchmark Gemeenten'!$D$8*'gemeenten info'!$J$7,J89&lt;=$J$3+'Selectie Benchmark Gemeenten'!$D$8*'gemeenten info'!$J$7),1,0)</f>
        <v>0</v>
      </c>
      <c r="L89" s="23">
        <v>1</v>
      </c>
      <c r="M89" s="210">
        <v>0.49285714285714288</v>
      </c>
      <c r="N89" s="208">
        <f>IF(AND(M89&gt;=$M$3-'Selectie Benchmark Gemeenten'!$D$9*'gemeenten info'!$M$7,M89&lt;=$M$3+'Selectie Benchmark Gemeenten'!$D$9*'gemeenten info'!$M$7),1,0)</f>
        <v>0</v>
      </c>
      <c r="O89" s="29">
        <f t="shared" si="200"/>
        <v>0</v>
      </c>
      <c r="P89" s="29">
        <f t="shared" si="201"/>
        <v>0</v>
      </c>
      <c r="Q89" s="29">
        <f t="shared" si="202"/>
        <v>0</v>
      </c>
      <c r="S89" s="78">
        <v>7.492</v>
      </c>
      <c r="T89" s="78">
        <v>-21</v>
      </c>
      <c r="U89" s="211">
        <v>0.63</v>
      </c>
      <c r="V89" s="211">
        <v>9.4E-2</v>
      </c>
      <c r="X89" s="212">
        <v>3373</v>
      </c>
      <c r="Y89" s="212">
        <v>104</v>
      </c>
      <c r="Z89" s="341">
        <f t="shared" si="207"/>
        <v>3.083308627334717E-2</v>
      </c>
      <c r="AA89" s="212">
        <v>1290</v>
      </c>
      <c r="AB89" s="212">
        <v>89</v>
      </c>
      <c r="AC89" s="212">
        <v>43</v>
      </c>
      <c r="AD89" s="212">
        <v>236</v>
      </c>
      <c r="AE89" s="212">
        <v>9</v>
      </c>
      <c r="AF89" s="372">
        <f t="shared" si="208"/>
        <v>0.20930232558139536</v>
      </c>
      <c r="AG89" s="212">
        <v>31</v>
      </c>
      <c r="AH89" s="372">
        <f t="shared" si="209"/>
        <v>0.13135593220338984</v>
      </c>
      <c r="AI89" s="212">
        <f t="shared" si="210"/>
        <v>1011</v>
      </c>
      <c r="AJ89" s="212">
        <f t="shared" si="211"/>
        <v>49</v>
      </c>
      <c r="AK89" s="372">
        <f t="shared" si="212"/>
        <v>4.8466864490603362E-2</v>
      </c>
      <c r="AL89" s="341">
        <f t="shared" si="213"/>
        <v>2.6682478505781204E-3</v>
      </c>
      <c r="AM89" s="341">
        <f t="shared" si="214"/>
        <v>9.1906314853246376E-3</v>
      </c>
      <c r="AN89" s="341">
        <f t="shared" si="215"/>
        <v>1.4527127186480878E-2</v>
      </c>
      <c r="AO89" s="341">
        <f t="shared" si="216"/>
        <v>2.6386006522383636E-2</v>
      </c>
      <c r="AP89" s="214">
        <v>2083</v>
      </c>
      <c r="AQ89" s="214">
        <v>15</v>
      </c>
      <c r="AR89" s="341">
        <f t="shared" si="217"/>
        <v>4.447079750963534E-3</v>
      </c>
      <c r="AT89" s="1">
        <v>77</v>
      </c>
      <c r="AU89" s="1">
        <v>27</v>
      </c>
      <c r="AV89" s="1">
        <v>21</v>
      </c>
      <c r="AW89" s="1">
        <v>29</v>
      </c>
      <c r="AX89" s="1">
        <v>76</v>
      </c>
      <c r="AY89" s="1">
        <v>15</v>
      </c>
      <c r="AZ89" s="1">
        <v>30</v>
      </c>
      <c r="BA89" s="1">
        <v>31</v>
      </c>
      <c r="BB89" s="1">
        <v>67</v>
      </c>
      <c r="BC89" s="1">
        <v>14</v>
      </c>
      <c r="BD89" s="1">
        <v>19</v>
      </c>
      <c r="BE89" s="1">
        <v>34</v>
      </c>
      <c r="BF89" s="1">
        <v>73</v>
      </c>
      <c r="BG89" s="1">
        <v>24</v>
      </c>
      <c r="BH89" s="1">
        <v>16</v>
      </c>
      <c r="BI89" s="1">
        <v>33</v>
      </c>
      <c r="BJ89" s="1">
        <v>99</v>
      </c>
      <c r="BK89" s="1">
        <v>34</v>
      </c>
      <c r="BL89" s="1">
        <v>26</v>
      </c>
      <c r="BM89" s="1">
        <v>39</v>
      </c>
      <c r="BN89" s="125">
        <v>0.35064935064935066</v>
      </c>
      <c r="BO89" s="124">
        <v>0.27272727272727271</v>
      </c>
      <c r="BP89" s="126">
        <v>0.37662337662337664</v>
      </c>
      <c r="BQ89" s="125">
        <v>0.19736842105263158</v>
      </c>
      <c r="BR89" s="124">
        <v>0.39473684210526316</v>
      </c>
      <c r="BS89" s="126">
        <v>0.40789473684210525</v>
      </c>
      <c r="BT89" s="125">
        <v>0.20895522388059701</v>
      </c>
      <c r="BU89" s="124">
        <v>0.28358208955223879</v>
      </c>
      <c r="BV89" s="126">
        <v>0.5074626865671642</v>
      </c>
      <c r="BW89" s="125">
        <v>0.32876712328767121</v>
      </c>
      <c r="BX89" s="124">
        <v>0.21917808219178081</v>
      </c>
      <c r="BY89" s="126">
        <v>0.45205479452054792</v>
      </c>
      <c r="BZ89" s="125">
        <f t="shared" si="218"/>
        <v>0.34343434343434343</v>
      </c>
      <c r="CA89" s="124">
        <f t="shared" si="219"/>
        <v>0.26262626262626265</v>
      </c>
      <c r="CB89" s="126">
        <f t="shared" si="220"/>
        <v>0.39393939393939392</v>
      </c>
      <c r="CD89" s="215">
        <f t="shared" si="221"/>
        <v>5850</v>
      </c>
      <c r="CE89" s="216">
        <f t="shared" si="222"/>
        <v>0.58119658119658124</v>
      </c>
      <c r="CF89" s="216">
        <f t="shared" si="223"/>
        <v>0.31965811965811963</v>
      </c>
      <c r="CG89" s="216">
        <f t="shared" si="224"/>
        <v>9.914529914529914E-2</v>
      </c>
      <c r="CH89" s="216">
        <f t="shared" si="225"/>
        <v>4.4444444444444446E-2</v>
      </c>
      <c r="CI89" s="216">
        <f t="shared" si="226"/>
        <v>3.4188034188034188E-3</v>
      </c>
      <c r="CJ89" s="216">
        <f t="shared" si="227"/>
        <v>5.128205128205128E-2</v>
      </c>
      <c r="CK89" s="217">
        <f t="shared" si="228"/>
        <v>3400</v>
      </c>
      <c r="CL89" s="218">
        <f t="shared" si="229"/>
        <v>1870</v>
      </c>
      <c r="CM89" s="219">
        <f t="shared" si="230"/>
        <v>580</v>
      </c>
      <c r="CN89" s="219">
        <f t="shared" si="231"/>
        <v>260</v>
      </c>
      <c r="CO89" s="219">
        <f t="shared" si="232"/>
        <v>20</v>
      </c>
      <c r="CP89" s="219">
        <f t="shared" si="233"/>
        <v>300</v>
      </c>
      <c r="CR89" s="243">
        <v>4408.58</v>
      </c>
      <c r="CS89" s="243">
        <v>3819</v>
      </c>
      <c r="CT89" s="247">
        <f t="shared" si="203"/>
        <v>1.1543807279392511</v>
      </c>
      <c r="CV89" s="247">
        <f t="shared" si="204"/>
        <v>2.6709633595831957E-2</v>
      </c>
      <c r="CW89" s="211">
        <f t="shared" si="205"/>
        <v>0.2658024678736825</v>
      </c>
      <c r="CY89" s="300">
        <v>2.8687337003767025E-2</v>
      </c>
      <c r="CZ89" s="300">
        <v>2.0715096481271282E-2</v>
      </c>
      <c r="DA89" s="300">
        <v>1.8316019682886823E-2</v>
      </c>
      <c r="DB89" s="300">
        <v>2.0100502512562814E-2</v>
      </c>
      <c r="DC89" s="300">
        <v>1.9723360655737706E-2</v>
      </c>
      <c r="DE89" s="332">
        <v>86</v>
      </c>
      <c r="DF89" s="332">
        <v>13</v>
      </c>
      <c r="DG89" s="332">
        <v>82</v>
      </c>
      <c r="DH89" s="332">
        <v>10</v>
      </c>
      <c r="DL89" s="212">
        <v>3451</v>
      </c>
      <c r="DM89" s="212">
        <v>99</v>
      </c>
      <c r="DN89" s="213">
        <v>2.8687337003767025E-2</v>
      </c>
      <c r="DO89" s="212">
        <v>1338</v>
      </c>
      <c r="DP89" s="212">
        <v>81</v>
      </c>
      <c r="DQ89" s="213">
        <v>2.3471457548536655E-2</v>
      </c>
      <c r="DR89" s="214">
        <v>2113</v>
      </c>
      <c r="DS89" s="214">
        <v>18</v>
      </c>
      <c r="DT89" s="213">
        <v>5.2158794552303678E-3</v>
      </c>
      <c r="DV89" s="215">
        <f t="shared" si="234"/>
        <v>5650</v>
      </c>
      <c r="DW89" s="216">
        <v>0.59649122807017541</v>
      </c>
      <c r="DX89" s="216">
        <v>0.2982456140350877</v>
      </c>
      <c r="DY89" s="216">
        <v>0.10526315789473684</v>
      </c>
      <c r="DZ89" s="216">
        <v>5.2631578947368418E-2</v>
      </c>
      <c r="EA89" s="216">
        <v>0</v>
      </c>
      <c r="EB89" s="216">
        <v>5.2631578947368418E-2</v>
      </c>
      <c r="EC89" s="217">
        <f t="shared" si="235"/>
        <v>3420</v>
      </c>
      <c r="ED89" s="218">
        <v>1700</v>
      </c>
      <c r="EE89" s="219">
        <f t="shared" si="236"/>
        <v>530</v>
      </c>
      <c r="EF89" s="219">
        <f t="shared" si="237"/>
        <v>90</v>
      </c>
      <c r="EG89" s="219">
        <f t="shared" si="238"/>
        <v>20</v>
      </c>
      <c r="EH89" s="219">
        <f t="shared" si="239"/>
        <v>420</v>
      </c>
      <c r="EI89" s="216">
        <v>8.771929824561403E-2</v>
      </c>
      <c r="EJ89" s="511">
        <v>2.8199999999999999E-2</v>
      </c>
      <c r="EK89" s="3">
        <v>0.308</v>
      </c>
      <c r="EL89" s="3">
        <v>0.51300000000000001</v>
      </c>
      <c r="EM89" s="496">
        <f t="shared" si="240"/>
        <v>0.17899999999999994</v>
      </c>
      <c r="EN89" s="528">
        <v>9.1309600000000005E-2</v>
      </c>
      <c r="EO89" s="545">
        <f t="shared" si="241"/>
        <v>5700</v>
      </c>
      <c r="EP89" s="314">
        <f t="shared" si="242"/>
        <v>1510</v>
      </c>
      <c r="EQ89" s="542">
        <v>1480</v>
      </c>
      <c r="ER89" s="543">
        <v>10</v>
      </c>
      <c r="ES89" s="544">
        <v>20</v>
      </c>
      <c r="ET89" s="242">
        <v>0</v>
      </c>
      <c r="EU89" s="242">
        <v>0</v>
      </c>
      <c r="EV89" s="314">
        <f t="shared" si="243"/>
        <v>20</v>
      </c>
      <c r="EW89" s="314">
        <f t="shared" si="244"/>
        <v>2430</v>
      </c>
      <c r="EX89" s="542">
        <v>1600</v>
      </c>
      <c r="EY89" s="543">
        <v>620</v>
      </c>
      <c r="EZ89" s="544">
        <v>210</v>
      </c>
      <c r="FA89" s="242">
        <v>40</v>
      </c>
      <c r="FB89" s="242">
        <v>10</v>
      </c>
      <c r="FC89" s="314">
        <f t="shared" si="245"/>
        <v>160</v>
      </c>
      <c r="FD89" s="314">
        <f t="shared" si="246"/>
        <v>1760</v>
      </c>
      <c r="FE89" s="542">
        <v>340</v>
      </c>
      <c r="FF89" s="543">
        <v>1120</v>
      </c>
      <c r="FG89" s="544">
        <v>300</v>
      </c>
      <c r="FH89" s="242">
        <v>50</v>
      </c>
      <c r="FI89" s="242">
        <f>VLOOKUP($A89,'[3]Tabel 3'!$E$3350:$K$3691,7,FALSE)</f>
        <v>10</v>
      </c>
      <c r="FJ89" s="314">
        <f t="shared" si="247"/>
        <v>240</v>
      </c>
      <c r="FK89" s="545">
        <f t="shared" si="248"/>
        <v>5850</v>
      </c>
      <c r="FL89" s="314">
        <f t="shared" si="249"/>
        <v>1480</v>
      </c>
      <c r="FM89" s="542">
        <v>1440</v>
      </c>
      <c r="FN89" s="543">
        <v>10</v>
      </c>
      <c r="FO89" s="544">
        <v>30</v>
      </c>
      <c r="FP89" s="242">
        <v>0</v>
      </c>
      <c r="FQ89" s="242">
        <v>0</v>
      </c>
      <c r="FR89" s="314">
        <f t="shared" si="250"/>
        <v>30</v>
      </c>
      <c r="FS89" s="314">
        <f t="shared" si="251"/>
        <v>2570</v>
      </c>
      <c r="FT89" s="542">
        <v>1580</v>
      </c>
      <c r="FU89" s="543">
        <v>710</v>
      </c>
      <c r="FV89" s="544">
        <v>280</v>
      </c>
      <c r="FW89" s="242">
        <v>110</v>
      </c>
      <c r="FX89" s="242">
        <v>10</v>
      </c>
      <c r="FY89" s="314">
        <f t="shared" si="252"/>
        <v>160</v>
      </c>
      <c r="FZ89" s="314">
        <f t="shared" si="253"/>
        <v>1800</v>
      </c>
      <c r="GA89" s="542">
        <v>380</v>
      </c>
      <c r="GB89" s="543">
        <v>1150</v>
      </c>
      <c r="GC89" s="544">
        <v>270</v>
      </c>
      <c r="GD89" s="242">
        <v>150</v>
      </c>
      <c r="GE89" s="242">
        <v>10</v>
      </c>
      <c r="GF89" s="314">
        <f t="shared" si="254"/>
        <v>110</v>
      </c>
    </row>
    <row r="90" spans="1:188" hidden="1" x14ac:dyDescent="0.25">
      <c r="A90" s="622" t="s">
        <v>233</v>
      </c>
      <c r="B90" s="622" t="s">
        <v>124</v>
      </c>
      <c r="C90" s="622" t="s">
        <v>125</v>
      </c>
      <c r="D90" s="1">
        <v>0.4</v>
      </c>
      <c r="E90" s="206">
        <v>8200</v>
      </c>
      <c r="F90" s="207">
        <v>4.9000000000000002E-2</v>
      </c>
      <c r="G90" s="208">
        <f>IF(AND(F90&gt;=$F$3-'Selectie Benchmark Gemeenten'!$D$7*'gemeenten info'!$F$7,F90&lt;=$F$3+'Selectie Benchmark Gemeenten'!$D$7*'gemeenten info'!$F$7),1,0)</f>
        <v>0</v>
      </c>
      <c r="H90" s="206">
        <v>19823</v>
      </c>
      <c r="I90" s="206">
        <v>240</v>
      </c>
      <c r="J90" s="209">
        <f t="shared" si="206"/>
        <v>3.2585949177877431E-2</v>
      </c>
      <c r="K90" s="208">
        <f>IF(AND(J90&gt;=$J$3-'Selectie Benchmark Gemeenten'!$D$8*'gemeenten info'!$J$7,J90&lt;=$J$3+'Selectie Benchmark Gemeenten'!$D$8*'gemeenten info'!$J$7),1,0)</f>
        <v>0</v>
      </c>
      <c r="L90" s="23">
        <v>0</v>
      </c>
      <c r="M90" s="210">
        <v>2.3706273489447819E-2</v>
      </c>
      <c r="N90" s="208">
        <f>IF(AND(M90&gt;=$M$3-'Selectie Benchmark Gemeenten'!$D$9*'gemeenten info'!$M$7,M90&lt;=$M$3+'Selectie Benchmark Gemeenten'!$D$9*'gemeenten info'!$M$7),1,0)</f>
        <v>0</v>
      </c>
      <c r="O90" s="29">
        <f t="shared" si="200"/>
        <v>0</v>
      </c>
      <c r="P90" s="29">
        <f t="shared" si="201"/>
        <v>0</v>
      </c>
      <c r="Q90" s="29">
        <f t="shared" si="202"/>
        <v>0</v>
      </c>
      <c r="S90" s="78">
        <v>8.077</v>
      </c>
      <c r="T90" s="78">
        <v>-6.0439999999999996</v>
      </c>
      <c r="U90" s="211">
        <v>0.51800000000000002</v>
      </c>
      <c r="V90" s="211">
        <v>0.06</v>
      </c>
      <c r="X90" s="212">
        <v>1372</v>
      </c>
      <c r="Y90" s="212">
        <v>24</v>
      </c>
      <c r="Z90" s="341">
        <f t="shared" si="207"/>
        <v>1.7492711370262391E-2</v>
      </c>
      <c r="AA90" s="212">
        <v>424</v>
      </c>
      <c r="AB90" s="212">
        <v>16</v>
      </c>
      <c r="AC90" s="212">
        <v>8</v>
      </c>
      <c r="AD90" s="212">
        <v>46</v>
      </c>
      <c r="AE90" s="212">
        <v>0</v>
      </c>
      <c r="AF90" s="372">
        <f t="shared" si="208"/>
        <v>0</v>
      </c>
      <c r="AG90" s="212">
        <v>0</v>
      </c>
      <c r="AH90" s="372">
        <f t="shared" si="209"/>
        <v>0</v>
      </c>
      <c r="AI90" s="212">
        <f t="shared" si="210"/>
        <v>370</v>
      </c>
      <c r="AJ90" s="212">
        <f t="shared" si="211"/>
        <v>16</v>
      </c>
      <c r="AK90" s="372">
        <f t="shared" si="212"/>
        <v>4.3243243243243246E-2</v>
      </c>
      <c r="AL90" s="341">
        <f t="shared" si="213"/>
        <v>0</v>
      </c>
      <c r="AM90" s="341">
        <f t="shared" si="214"/>
        <v>0</v>
      </c>
      <c r="AN90" s="341">
        <f t="shared" si="215"/>
        <v>1.1661807580174927E-2</v>
      </c>
      <c r="AO90" s="341">
        <f t="shared" si="216"/>
        <v>1.1661807580174927E-2</v>
      </c>
      <c r="AP90" s="214">
        <v>948</v>
      </c>
      <c r="AQ90" s="214">
        <v>8</v>
      </c>
      <c r="AR90" s="341">
        <f t="shared" si="217"/>
        <v>5.8309037900874635E-3</v>
      </c>
      <c r="AT90" s="1">
        <v>18</v>
      </c>
      <c r="AU90" s="1">
        <v>7</v>
      </c>
      <c r="AV90" s="1">
        <v>6</v>
      </c>
      <c r="AW90" s="1">
        <v>5</v>
      </c>
      <c r="AX90" s="1">
        <v>16</v>
      </c>
      <c r="AY90" s="1">
        <v>8</v>
      </c>
      <c r="AZ90" s="1">
        <v>0</v>
      </c>
      <c r="BA90" s="1">
        <v>8</v>
      </c>
      <c r="BB90" s="1">
        <v>16</v>
      </c>
      <c r="BC90" s="1">
        <v>7</v>
      </c>
      <c r="BD90" s="1">
        <v>0</v>
      </c>
      <c r="BE90" s="1">
        <v>9</v>
      </c>
      <c r="BF90" s="1">
        <v>14</v>
      </c>
      <c r="BG90" s="1">
        <v>0</v>
      </c>
      <c r="BH90" s="1">
        <v>0</v>
      </c>
      <c r="BI90" s="1">
        <v>14</v>
      </c>
      <c r="BJ90" s="1">
        <v>24</v>
      </c>
      <c r="BK90" s="1">
        <v>8</v>
      </c>
      <c r="BL90" s="1">
        <v>5</v>
      </c>
      <c r="BM90" s="1">
        <v>11</v>
      </c>
      <c r="BN90" s="125">
        <v>0.3888888888888889</v>
      </c>
      <c r="BO90" s="124">
        <v>0.33333333333333331</v>
      </c>
      <c r="BP90" s="126">
        <v>0.27777777777777779</v>
      </c>
      <c r="BQ90" s="125">
        <v>0.5</v>
      </c>
      <c r="BR90" s="124">
        <v>0</v>
      </c>
      <c r="BS90" s="126">
        <v>0.5</v>
      </c>
      <c r="BT90" s="125">
        <v>0.4375</v>
      </c>
      <c r="BU90" s="124">
        <v>0</v>
      </c>
      <c r="BV90" s="126">
        <v>0.5625</v>
      </c>
      <c r="BW90" s="125">
        <v>0</v>
      </c>
      <c r="BX90" s="124">
        <v>0</v>
      </c>
      <c r="BY90" s="126">
        <v>1</v>
      </c>
      <c r="BZ90" s="125">
        <f t="shared" si="218"/>
        <v>0.33333333333333331</v>
      </c>
      <c r="CA90" s="124">
        <f t="shared" si="219"/>
        <v>0.20833333333333334</v>
      </c>
      <c r="CB90" s="126">
        <f t="shared" si="220"/>
        <v>0.45833333333333331</v>
      </c>
      <c r="CD90" s="215">
        <f t="shared" si="221"/>
        <v>2570</v>
      </c>
      <c r="CE90" s="216">
        <f t="shared" si="222"/>
        <v>0.56809338521400776</v>
      </c>
      <c r="CF90" s="216">
        <f t="shared" si="223"/>
        <v>0.36186770428015563</v>
      </c>
      <c r="CG90" s="216">
        <f t="shared" si="224"/>
        <v>7.0038910505836577E-2</v>
      </c>
      <c r="CH90" s="216">
        <f t="shared" si="225"/>
        <v>3.1128404669260701E-2</v>
      </c>
      <c r="CI90" s="216">
        <f t="shared" si="226"/>
        <v>0</v>
      </c>
      <c r="CJ90" s="216">
        <f t="shared" si="227"/>
        <v>3.8910505836575876E-2</v>
      </c>
      <c r="CK90" s="217">
        <f t="shared" si="228"/>
        <v>1460</v>
      </c>
      <c r="CL90" s="218">
        <f t="shared" si="229"/>
        <v>930</v>
      </c>
      <c r="CM90" s="219">
        <f t="shared" si="230"/>
        <v>180</v>
      </c>
      <c r="CN90" s="219">
        <f t="shared" si="231"/>
        <v>80</v>
      </c>
      <c r="CO90" s="219">
        <f t="shared" si="232"/>
        <v>0</v>
      </c>
      <c r="CP90" s="219">
        <f t="shared" si="233"/>
        <v>100</v>
      </c>
      <c r="CR90" s="243">
        <v>694.59</v>
      </c>
      <c r="CS90" s="243">
        <v>1793</v>
      </c>
      <c r="CT90" s="247">
        <f t="shared" si="203"/>
        <v>0.38738984941438931</v>
      </c>
      <c r="CV90" s="247">
        <f t="shared" si="204"/>
        <v>4.5155316786709379E-2</v>
      </c>
      <c r="CW90" s="211">
        <f t="shared" si="205"/>
        <v>0.35699410959719163</v>
      </c>
      <c r="CY90" s="300">
        <v>1.6853932584269662E-2</v>
      </c>
      <c r="CZ90" s="300">
        <v>9.852216748768473E-3</v>
      </c>
      <c r="DA90" s="300">
        <v>1.1026878015161957E-2</v>
      </c>
      <c r="DB90" s="300">
        <v>1.1111111111111112E-2</v>
      </c>
      <c r="DC90" s="300">
        <v>1.2320328542094456E-2</v>
      </c>
      <c r="DE90" s="332">
        <v>76</v>
      </c>
      <c r="DF90" s="332">
        <v>7</v>
      </c>
      <c r="DG90" s="332">
        <v>64</v>
      </c>
      <c r="DH90" s="332">
        <v>19</v>
      </c>
      <c r="DL90" s="212">
        <v>1424</v>
      </c>
      <c r="DM90" s="212">
        <v>24</v>
      </c>
      <c r="DN90" s="213">
        <v>1.6853932584269662E-2</v>
      </c>
      <c r="DO90" s="212">
        <v>448</v>
      </c>
      <c r="DP90" s="212">
        <v>18</v>
      </c>
      <c r="DQ90" s="213">
        <v>1.2640449438202247E-2</v>
      </c>
      <c r="DR90" s="214">
        <v>976</v>
      </c>
      <c r="DS90" s="214">
        <v>6</v>
      </c>
      <c r="DT90" s="213">
        <v>4.2134831460674156E-3</v>
      </c>
      <c r="DV90" s="215">
        <f t="shared" si="234"/>
        <v>2570</v>
      </c>
      <c r="DW90" s="216">
        <v>0.57692307692307687</v>
      </c>
      <c r="DX90" s="216">
        <v>0.34615384615384615</v>
      </c>
      <c r="DY90" s="216">
        <v>7.6923076923076927E-2</v>
      </c>
      <c r="DZ90" s="216">
        <v>3.8461538461538464E-2</v>
      </c>
      <c r="EA90" s="216">
        <v>0</v>
      </c>
      <c r="EB90" s="216">
        <v>3.8461538461538464E-2</v>
      </c>
      <c r="EC90" s="217">
        <f t="shared" si="235"/>
        <v>1520</v>
      </c>
      <c r="ED90" s="218">
        <v>900</v>
      </c>
      <c r="EE90" s="219">
        <f t="shared" si="236"/>
        <v>150</v>
      </c>
      <c r="EF90" s="219">
        <f t="shared" si="237"/>
        <v>50</v>
      </c>
      <c r="EG90" s="219">
        <f t="shared" si="238"/>
        <v>0</v>
      </c>
      <c r="EH90" s="219">
        <f t="shared" si="239"/>
        <v>100</v>
      </c>
      <c r="EI90" s="216">
        <v>0.04</v>
      </c>
      <c r="EJ90" s="511">
        <v>1.6475E-2</v>
      </c>
      <c r="EK90" s="3">
        <v>0.24</v>
      </c>
      <c r="EL90" s="3">
        <v>0.44600000000000001</v>
      </c>
      <c r="EM90" s="496">
        <f t="shared" si="240"/>
        <v>0.314</v>
      </c>
      <c r="EN90" s="528">
        <v>5.1739400000000005E-2</v>
      </c>
      <c r="EO90" s="545">
        <f t="shared" si="241"/>
        <v>2610</v>
      </c>
      <c r="EP90" s="314">
        <f t="shared" si="242"/>
        <v>660</v>
      </c>
      <c r="EQ90" s="542">
        <v>650</v>
      </c>
      <c r="ER90" s="543">
        <v>0</v>
      </c>
      <c r="ES90" s="544">
        <v>10</v>
      </c>
      <c r="ET90" s="242">
        <v>0</v>
      </c>
      <c r="EU90" s="242">
        <v>0</v>
      </c>
      <c r="EV90" s="314">
        <f t="shared" si="243"/>
        <v>10</v>
      </c>
      <c r="EW90" s="314">
        <f t="shared" si="244"/>
        <v>1080</v>
      </c>
      <c r="EX90" s="542">
        <v>710</v>
      </c>
      <c r="EY90" s="543">
        <v>300</v>
      </c>
      <c r="EZ90" s="544">
        <v>70</v>
      </c>
      <c r="FA90" s="242">
        <v>20</v>
      </c>
      <c r="FB90" s="242">
        <v>0</v>
      </c>
      <c r="FC90" s="314">
        <f t="shared" si="245"/>
        <v>50</v>
      </c>
      <c r="FD90" s="314">
        <f t="shared" si="246"/>
        <v>870</v>
      </c>
      <c r="FE90" s="542">
        <v>160</v>
      </c>
      <c r="FF90" s="543">
        <v>640</v>
      </c>
      <c r="FG90" s="544">
        <v>70</v>
      </c>
      <c r="FH90" s="242">
        <v>30</v>
      </c>
      <c r="FI90" s="242">
        <f>VLOOKUP($A90,'[3]Tabel 3'!$E$3350:$K$3691,7,FALSE)</f>
        <v>0</v>
      </c>
      <c r="FJ90" s="314">
        <f t="shared" si="247"/>
        <v>40</v>
      </c>
      <c r="FK90" s="545">
        <f t="shared" si="248"/>
        <v>2570</v>
      </c>
      <c r="FL90" s="314">
        <f t="shared" si="249"/>
        <v>660</v>
      </c>
      <c r="FM90" s="542">
        <v>650</v>
      </c>
      <c r="FN90" s="543">
        <v>0</v>
      </c>
      <c r="FO90" s="544">
        <v>10</v>
      </c>
      <c r="FP90" s="242">
        <v>0</v>
      </c>
      <c r="FQ90" s="242">
        <v>0</v>
      </c>
      <c r="FR90" s="314">
        <f t="shared" si="250"/>
        <v>10</v>
      </c>
      <c r="FS90" s="314">
        <f t="shared" si="251"/>
        <v>1070</v>
      </c>
      <c r="FT90" s="542">
        <v>670</v>
      </c>
      <c r="FU90" s="543">
        <v>310</v>
      </c>
      <c r="FV90" s="544">
        <v>90</v>
      </c>
      <c r="FW90" s="242">
        <v>40</v>
      </c>
      <c r="FX90" s="242">
        <v>0</v>
      </c>
      <c r="FY90" s="314">
        <f t="shared" si="252"/>
        <v>50</v>
      </c>
      <c r="FZ90" s="314">
        <f t="shared" si="253"/>
        <v>840</v>
      </c>
      <c r="GA90" s="542">
        <v>140</v>
      </c>
      <c r="GB90" s="543">
        <v>620</v>
      </c>
      <c r="GC90" s="544">
        <v>80</v>
      </c>
      <c r="GD90" s="242">
        <v>40</v>
      </c>
      <c r="GE90" s="242">
        <v>0</v>
      </c>
      <c r="GF90" s="314">
        <f t="shared" si="254"/>
        <v>40</v>
      </c>
    </row>
    <row r="91" spans="1:188" hidden="1" x14ac:dyDescent="0.25">
      <c r="A91" s="622" t="s">
        <v>234</v>
      </c>
      <c r="B91" s="622" t="s">
        <v>128</v>
      </c>
      <c r="C91" s="622" t="s">
        <v>129</v>
      </c>
      <c r="D91" s="1">
        <v>0.5</v>
      </c>
      <c r="E91" s="206">
        <v>11000</v>
      </c>
      <c r="F91" s="207">
        <v>4.7E-2</v>
      </c>
      <c r="G91" s="208">
        <f>IF(AND(F91&gt;=$F$3-'Selectie Benchmark Gemeenten'!$D$7*'gemeenten info'!$F$7,F91&lt;=$F$3+'Selectie Benchmark Gemeenten'!$D$7*'gemeenten info'!$F$7),1,0)</f>
        <v>0</v>
      </c>
      <c r="H91" s="206">
        <v>25857</v>
      </c>
      <c r="I91" s="206">
        <v>333</v>
      </c>
      <c r="J91" s="209">
        <f t="shared" si="206"/>
        <v>4.6487294469357253E-2</v>
      </c>
      <c r="K91" s="208">
        <f>IF(AND(J91&gt;=$J$3-'Selectie Benchmark Gemeenten'!$D$8*'gemeenten info'!$J$7,J91&lt;=$J$3+'Selectie Benchmark Gemeenten'!$D$8*'gemeenten info'!$J$7),1,0)</f>
        <v>0</v>
      </c>
      <c r="L91" s="23">
        <v>0</v>
      </c>
      <c r="M91" s="210">
        <v>0.04</v>
      </c>
      <c r="N91" s="208">
        <f>IF(AND(M91&gt;=$M$3-'Selectie Benchmark Gemeenten'!$D$9*'gemeenten info'!$M$7,M91&lt;=$M$3+'Selectie Benchmark Gemeenten'!$D$9*'gemeenten info'!$M$7),1,0)</f>
        <v>0</v>
      </c>
      <c r="O91" s="29">
        <f t="shared" si="200"/>
        <v>0</v>
      </c>
      <c r="P91" s="29">
        <f t="shared" si="201"/>
        <v>0</v>
      </c>
      <c r="Q91" s="29">
        <f t="shared" si="202"/>
        <v>0</v>
      </c>
      <c r="S91" s="78">
        <v>8.3480000000000008</v>
      </c>
      <c r="T91" s="78">
        <v>13.333</v>
      </c>
      <c r="U91" s="211">
        <v>0.40600000000000003</v>
      </c>
      <c r="V91" s="211">
        <v>8.8999999999999996E-2</v>
      </c>
      <c r="X91" s="212">
        <v>1421</v>
      </c>
      <c r="Y91" s="212">
        <v>33</v>
      </c>
      <c r="Z91" s="341">
        <f t="shared" si="207"/>
        <v>2.322308233638283E-2</v>
      </c>
      <c r="AA91" s="212">
        <v>364</v>
      </c>
      <c r="AB91" s="212">
        <v>24</v>
      </c>
      <c r="AC91" s="212">
        <v>12</v>
      </c>
      <c r="AD91" s="212">
        <v>60</v>
      </c>
      <c r="AE91" s="212">
        <v>5</v>
      </c>
      <c r="AF91" s="372">
        <f t="shared" si="208"/>
        <v>0.41666666666666669</v>
      </c>
      <c r="AG91" s="212">
        <v>8</v>
      </c>
      <c r="AH91" s="372">
        <f t="shared" si="209"/>
        <v>0.13333333333333333</v>
      </c>
      <c r="AI91" s="212">
        <f t="shared" si="210"/>
        <v>292</v>
      </c>
      <c r="AJ91" s="212">
        <f t="shared" si="211"/>
        <v>11</v>
      </c>
      <c r="AK91" s="372">
        <f t="shared" si="212"/>
        <v>3.7671232876712327E-2</v>
      </c>
      <c r="AL91" s="341">
        <f t="shared" si="213"/>
        <v>3.518648838845883E-3</v>
      </c>
      <c r="AM91" s="341">
        <f t="shared" si="214"/>
        <v>5.629838142153413E-3</v>
      </c>
      <c r="AN91" s="341">
        <f t="shared" si="215"/>
        <v>7.7410274454609426E-3</v>
      </c>
      <c r="AO91" s="341">
        <f t="shared" si="216"/>
        <v>1.688951442646024E-2</v>
      </c>
      <c r="AP91" s="214">
        <v>1057</v>
      </c>
      <c r="AQ91" s="214">
        <v>9</v>
      </c>
      <c r="AR91" s="341">
        <f t="shared" si="217"/>
        <v>6.3335679099225895E-3</v>
      </c>
      <c r="AT91" s="1">
        <v>29</v>
      </c>
      <c r="AU91" s="1">
        <v>9</v>
      </c>
      <c r="AV91" s="1">
        <v>7</v>
      </c>
      <c r="AW91" s="1">
        <v>13</v>
      </c>
      <c r="AX91" s="1">
        <v>28</v>
      </c>
      <c r="AY91" s="1">
        <v>9</v>
      </c>
      <c r="AZ91" s="1">
        <v>7</v>
      </c>
      <c r="BA91" s="1">
        <v>12</v>
      </c>
      <c r="BB91" s="1">
        <v>19</v>
      </c>
      <c r="BC91" s="1">
        <v>8</v>
      </c>
      <c r="BD91" s="1">
        <v>5</v>
      </c>
      <c r="BE91" s="1">
        <v>6</v>
      </c>
      <c r="BF91" s="1">
        <v>21</v>
      </c>
      <c r="BG91" s="1">
        <v>9</v>
      </c>
      <c r="BH91" s="1">
        <v>0</v>
      </c>
      <c r="BI91" s="1">
        <v>12</v>
      </c>
      <c r="BJ91" s="1">
        <v>27</v>
      </c>
      <c r="BK91" s="1">
        <v>12</v>
      </c>
      <c r="BL91" s="1">
        <v>5</v>
      </c>
      <c r="BM91" s="1">
        <v>10</v>
      </c>
      <c r="BN91" s="125">
        <v>0.31034482758620691</v>
      </c>
      <c r="BO91" s="124">
        <v>0.2413793103448276</v>
      </c>
      <c r="BP91" s="126">
        <v>0.44827586206896552</v>
      </c>
      <c r="BQ91" s="125">
        <v>0.32142857142857145</v>
      </c>
      <c r="BR91" s="124">
        <v>0.25</v>
      </c>
      <c r="BS91" s="126">
        <v>0.42857142857142855</v>
      </c>
      <c r="BT91" s="125">
        <v>0.42105263157894735</v>
      </c>
      <c r="BU91" s="124">
        <v>0.26315789473684209</v>
      </c>
      <c r="BV91" s="126">
        <v>0.31578947368421051</v>
      </c>
      <c r="BW91" s="125">
        <v>0.42857142857142855</v>
      </c>
      <c r="BX91" s="124">
        <v>0</v>
      </c>
      <c r="BY91" s="126">
        <v>0.5714285714285714</v>
      </c>
      <c r="BZ91" s="125">
        <f t="shared" si="218"/>
        <v>0.44444444444444442</v>
      </c>
      <c r="CA91" s="124">
        <f t="shared" si="219"/>
        <v>0.18518518518518517</v>
      </c>
      <c r="CB91" s="126">
        <f t="shared" si="220"/>
        <v>0.37037037037037035</v>
      </c>
      <c r="CD91" s="215">
        <f t="shared" si="221"/>
        <v>2910</v>
      </c>
      <c r="CE91" s="216">
        <f t="shared" si="222"/>
        <v>0.61168384879725091</v>
      </c>
      <c r="CF91" s="216">
        <f t="shared" si="223"/>
        <v>0.3127147766323024</v>
      </c>
      <c r="CG91" s="216">
        <f t="shared" si="224"/>
        <v>7.560137457044673E-2</v>
      </c>
      <c r="CH91" s="216">
        <f t="shared" si="225"/>
        <v>2.4054982817869417E-2</v>
      </c>
      <c r="CI91" s="216">
        <f t="shared" si="226"/>
        <v>0</v>
      </c>
      <c r="CJ91" s="216">
        <f t="shared" si="227"/>
        <v>5.1546391752577317E-2</v>
      </c>
      <c r="CK91" s="217">
        <f t="shared" si="228"/>
        <v>1780</v>
      </c>
      <c r="CL91" s="218">
        <f t="shared" si="229"/>
        <v>910</v>
      </c>
      <c r="CM91" s="219">
        <f t="shared" si="230"/>
        <v>220</v>
      </c>
      <c r="CN91" s="219">
        <f t="shared" si="231"/>
        <v>70</v>
      </c>
      <c r="CO91" s="219">
        <f t="shared" si="232"/>
        <v>0</v>
      </c>
      <c r="CP91" s="219">
        <f t="shared" si="233"/>
        <v>150</v>
      </c>
      <c r="CR91" s="243">
        <v>660.51</v>
      </c>
      <c r="CS91" s="243">
        <v>2117</v>
      </c>
      <c r="CT91" s="247">
        <f t="shared" si="203"/>
        <v>0.31200283419933866</v>
      </c>
      <c r="CV91" s="247">
        <f t="shared" si="204"/>
        <v>7.4432280065589398E-2</v>
      </c>
      <c r="CW91" s="211">
        <f t="shared" si="205"/>
        <v>0.49410813481665594</v>
      </c>
      <c r="CY91" s="300">
        <v>1.8633540372670808E-2</v>
      </c>
      <c r="CZ91" s="300">
        <v>1.390728476821192E-2</v>
      </c>
      <c r="DA91" s="300">
        <v>1.2132822477650063E-2</v>
      </c>
      <c r="DB91" s="300">
        <v>1.7083587553386213E-2</v>
      </c>
      <c r="DC91" s="300">
        <v>1.6533637400228049E-2</v>
      </c>
      <c r="DE91" s="332" t="s">
        <v>640</v>
      </c>
      <c r="DF91" s="332" t="s">
        <v>640</v>
      </c>
      <c r="DG91" s="332" t="s">
        <v>640</v>
      </c>
      <c r="DH91" s="332" t="s">
        <v>640</v>
      </c>
      <c r="DL91" s="212">
        <v>1449</v>
      </c>
      <c r="DM91" s="212">
        <v>27</v>
      </c>
      <c r="DN91" s="213">
        <v>1.8633540372670808E-2</v>
      </c>
      <c r="DO91" s="212">
        <v>374</v>
      </c>
      <c r="DP91" s="212">
        <v>24</v>
      </c>
      <c r="DQ91" s="213">
        <v>1.6563146997929608E-2</v>
      </c>
      <c r="DR91" s="214">
        <v>1075</v>
      </c>
      <c r="DS91" s="214">
        <v>3</v>
      </c>
      <c r="DT91" s="213">
        <v>2.070393374741201E-3</v>
      </c>
      <c r="DV91" s="215">
        <f t="shared" si="234"/>
        <v>2980</v>
      </c>
      <c r="DW91" s="216">
        <v>0.6333333333333333</v>
      </c>
      <c r="DX91" s="216">
        <v>0.3</v>
      </c>
      <c r="DY91" s="216">
        <v>6.6666666666666666E-2</v>
      </c>
      <c r="DZ91" s="216">
        <v>3.3333333333333333E-2</v>
      </c>
      <c r="EA91" s="216">
        <v>0</v>
      </c>
      <c r="EB91" s="216">
        <v>3.3333333333333333E-2</v>
      </c>
      <c r="EC91" s="217">
        <f t="shared" si="235"/>
        <v>1870</v>
      </c>
      <c r="ED91" s="218">
        <v>900</v>
      </c>
      <c r="EE91" s="219">
        <f t="shared" si="236"/>
        <v>210</v>
      </c>
      <c r="EF91" s="219">
        <f t="shared" si="237"/>
        <v>40</v>
      </c>
      <c r="EG91" s="219">
        <f t="shared" si="238"/>
        <v>0</v>
      </c>
      <c r="EH91" s="219">
        <f t="shared" si="239"/>
        <v>170</v>
      </c>
      <c r="EI91" s="216">
        <v>6.4516129032258063E-2</v>
      </c>
      <c r="EJ91" s="511">
        <v>1.6125E-2</v>
      </c>
      <c r="EK91" s="3">
        <v>0.19699999999999998</v>
      </c>
      <c r="EL91" s="3">
        <v>0.41200000000000003</v>
      </c>
      <c r="EM91" s="496">
        <f t="shared" si="240"/>
        <v>0.39100000000000001</v>
      </c>
      <c r="EN91" s="528">
        <v>5.0558199999999998E-2</v>
      </c>
      <c r="EO91" s="545">
        <f t="shared" si="241"/>
        <v>2970</v>
      </c>
      <c r="EP91" s="314">
        <f t="shared" si="242"/>
        <v>830</v>
      </c>
      <c r="EQ91" s="542">
        <v>780</v>
      </c>
      <c r="ER91" s="543">
        <v>30</v>
      </c>
      <c r="ES91" s="544">
        <v>20</v>
      </c>
      <c r="ET91" s="242">
        <v>0</v>
      </c>
      <c r="EU91" s="242">
        <v>0</v>
      </c>
      <c r="EV91" s="314">
        <f t="shared" si="243"/>
        <v>20</v>
      </c>
      <c r="EW91" s="314">
        <f t="shared" si="244"/>
        <v>1290</v>
      </c>
      <c r="EX91" s="542">
        <v>900</v>
      </c>
      <c r="EY91" s="543">
        <v>290</v>
      </c>
      <c r="EZ91" s="544">
        <v>100</v>
      </c>
      <c r="FA91" s="242">
        <v>20</v>
      </c>
      <c r="FB91" s="242">
        <v>0</v>
      </c>
      <c r="FC91" s="314">
        <f t="shared" si="245"/>
        <v>80</v>
      </c>
      <c r="FD91" s="314">
        <f t="shared" si="246"/>
        <v>850</v>
      </c>
      <c r="FE91" s="542">
        <v>190</v>
      </c>
      <c r="FF91" s="543">
        <v>570</v>
      </c>
      <c r="FG91" s="544">
        <v>90</v>
      </c>
      <c r="FH91" s="242">
        <v>20</v>
      </c>
      <c r="FI91" s="242">
        <f>VLOOKUP($A91,'[3]Tabel 3'!$E$3350:$K$3691,7,FALSE)</f>
        <v>0</v>
      </c>
      <c r="FJ91" s="314">
        <f t="shared" si="247"/>
        <v>70</v>
      </c>
      <c r="FK91" s="545">
        <f t="shared" si="248"/>
        <v>2910</v>
      </c>
      <c r="FL91" s="314">
        <f t="shared" si="249"/>
        <v>800</v>
      </c>
      <c r="FM91" s="542">
        <v>750</v>
      </c>
      <c r="FN91" s="543">
        <v>20</v>
      </c>
      <c r="FO91" s="544">
        <v>30</v>
      </c>
      <c r="FP91" s="242">
        <v>0</v>
      </c>
      <c r="FQ91" s="242">
        <v>0</v>
      </c>
      <c r="FR91" s="314">
        <f t="shared" si="250"/>
        <v>30</v>
      </c>
      <c r="FS91" s="314">
        <f t="shared" si="251"/>
        <v>1240</v>
      </c>
      <c r="FT91" s="542">
        <v>830</v>
      </c>
      <c r="FU91" s="543">
        <v>310</v>
      </c>
      <c r="FV91" s="544">
        <v>100</v>
      </c>
      <c r="FW91" s="242">
        <v>30</v>
      </c>
      <c r="FX91" s="242">
        <v>0</v>
      </c>
      <c r="FY91" s="314">
        <f t="shared" si="252"/>
        <v>70</v>
      </c>
      <c r="FZ91" s="314">
        <f t="shared" si="253"/>
        <v>870</v>
      </c>
      <c r="GA91" s="542">
        <v>200</v>
      </c>
      <c r="GB91" s="543">
        <v>580</v>
      </c>
      <c r="GC91" s="544">
        <v>90</v>
      </c>
      <c r="GD91" s="242">
        <v>40</v>
      </c>
      <c r="GE91" s="242">
        <v>0</v>
      </c>
      <c r="GF91" s="314">
        <f t="shared" si="254"/>
        <v>50</v>
      </c>
    </row>
    <row r="92" spans="1:188" hidden="1" x14ac:dyDescent="0.25">
      <c r="A92" s="622" t="s">
        <v>235</v>
      </c>
      <c r="B92" s="622" t="s">
        <v>124</v>
      </c>
      <c r="C92" s="622" t="s">
        <v>125</v>
      </c>
      <c r="D92" s="1">
        <v>12.1</v>
      </c>
      <c r="E92" s="206">
        <v>109600</v>
      </c>
      <c r="F92" s="207">
        <v>0.111</v>
      </c>
      <c r="G92" s="208">
        <f>IF(AND(F92&gt;=$F$3-'Selectie Benchmark Gemeenten'!$D$7*'gemeenten info'!$F$7,F92&lt;=$F$3+'Selectie Benchmark Gemeenten'!$D$7*'gemeenten info'!$F$7),1,0)</f>
        <v>0</v>
      </c>
      <c r="H92" s="206">
        <v>238326</v>
      </c>
      <c r="I92" s="206">
        <v>2708</v>
      </c>
      <c r="J92" s="209">
        <f t="shared" si="206"/>
        <v>0.4014947683109118</v>
      </c>
      <c r="K92" s="208">
        <f>IF(AND(J92&gt;=$J$3-'Selectie Benchmark Gemeenten'!$D$8*'gemeenten info'!$J$7,J92&lt;=$J$3+'Selectie Benchmark Gemeenten'!$D$8*'gemeenten info'!$J$7),1,0)</f>
        <v>0</v>
      </c>
      <c r="L92" s="23">
        <v>1</v>
      </c>
      <c r="M92" s="210">
        <v>0.31685458224920499</v>
      </c>
      <c r="N92" s="208">
        <f>IF(AND(M92&gt;=$M$3-'Selectie Benchmark Gemeenten'!$D$9*'gemeenten info'!$M$7,M92&lt;=$M$3+'Selectie Benchmark Gemeenten'!$D$9*'gemeenten info'!$M$7),1,0)</f>
        <v>1</v>
      </c>
      <c r="O92" s="29">
        <f t="shared" si="200"/>
        <v>0</v>
      </c>
      <c r="P92" s="29">
        <f t="shared" si="201"/>
        <v>0</v>
      </c>
      <c r="Q92" s="29">
        <f t="shared" si="202"/>
        <v>0</v>
      </c>
      <c r="S92" s="78">
        <v>8.218</v>
      </c>
      <c r="T92" s="78">
        <v>2.98</v>
      </c>
      <c r="U92" s="211">
        <v>0.46100000000000002</v>
      </c>
      <c r="V92" s="211">
        <v>7.0000000000000007E-2</v>
      </c>
      <c r="X92" s="212">
        <v>14398</v>
      </c>
      <c r="Y92" s="212">
        <v>413</v>
      </c>
      <c r="Z92" s="341">
        <f t="shared" si="207"/>
        <v>2.8684539519377692E-2</v>
      </c>
      <c r="AA92" s="212">
        <v>3997</v>
      </c>
      <c r="AB92" s="212">
        <v>310</v>
      </c>
      <c r="AC92" s="212">
        <v>153</v>
      </c>
      <c r="AD92" s="212">
        <v>542</v>
      </c>
      <c r="AE92" s="212">
        <v>36</v>
      </c>
      <c r="AF92" s="372">
        <f t="shared" si="208"/>
        <v>0.23529411764705882</v>
      </c>
      <c r="AG92" s="212">
        <v>86</v>
      </c>
      <c r="AH92" s="372">
        <f t="shared" si="209"/>
        <v>0.15867158671586715</v>
      </c>
      <c r="AI92" s="212">
        <f t="shared" si="210"/>
        <v>3302</v>
      </c>
      <c r="AJ92" s="212">
        <f t="shared" si="211"/>
        <v>188</v>
      </c>
      <c r="AK92" s="372">
        <f t="shared" si="212"/>
        <v>5.6935190793458511E-2</v>
      </c>
      <c r="AL92" s="341">
        <f t="shared" si="213"/>
        <v>2.5003472704542297E-3</v>
      </c>
      <c r="AM92" s="341">
        <f t="shared" si="214"/>
        <v>5.9730518127517713E-3</v>
      </c>
      <c r="AN92" s="341">
        <f t="shared" si="215"/>
        <v>1.3057369079038756E-2</v>
      </c>
      <c r="AO92" s="341">
        <f t="shared" si="216"/>
        <v>2.1530768162244755E-2</v>
      </c>
      <c r="AP92" s="214">
        <v>10401</v>
      </c>
      <c r="AQ92" s="214">
        <v>103</v>
      </c>
      <c r="AR92" s="341">
        <f t="shared" si="217"/>
        <v>7.1537713571329349E-3</v>
      </c>
      <c r="AT92" s="1">
        <v>429</v>
      </c>
      <c r="AU92" s="1">
        <v>161</v>
      </c>
      <c r="AV92" s="1">
        <v>107</v>
      </c>
      <c r="AW92" s="1">
        <v>161</v>
      </c>
      <c r="AX92" s="1">
        <v>407</v>
      </c>
      <c r="AY92" s="1">
        <v>143</v>
      </c>
      <c r="AZ92" s="1">
        <v>97</v>
      </c>
      <c r="BA92" s="1">
        <v>167</v>
      </c>
      <c r="BB92" s="1">
        <v>326</v>
      </c>
      <c r="BC92" s="1">
        <v>131</v>
      </c>
      <c r="BD92" s="1">
        <v>56</v>
      </c>
      <c r="BE92" s="1">
        <v>139</v>
      </c>
      <c r="BF92" s="1">
        <v>377</v>
      </c>
      <c r="BG92" s="1">
        <v>143</v>
      </c>
      <c r="BH92" s="1">
        <v>67</v>
      </c>
      <c r="BI92" s="1">
        <v>167</v>
      </c>
      <c r="BJ92" s="1">
        <v>448</v>
      </c>
      <c r="BK92" s="1">
        <v>162</v>
      </c>
      <c r="BL92" s="1">
        <v>96</v>
      </c>
      <c r="BM92" s="1">
        <v>190</v>
      </c>
      <c r="BN92" s="125">
        <v>0.3752913752913753</v>
      </c>
      <c r="BO92" s="124">
        <v>0.24941724941724941</v>
      </c>
      <c r="BP92" s="126">
        <v>0.3752913752913753</v>
      </c>
      <c r="BQ92" s="125">
        <v>0.35135135135135137</v>
      </c>
      <c r="BR92" s="124">
        <v>0.23832923832923833</v>
      </c>
      <c r="BS92" s="126">
        <v>0.41031941031941033</v>
      </c>
      <c r="BT92" s="125">
        <v>0.40184049079754602</v>
      </c>
      <c r="BU92" s="124">
        <v>0.17177914110429449</v>
      </c>
      <c r="BV92" s="126">
        <v>0.42638036809815949</v>
      </c>
      <c r="BW92" s="125">
        <v>0.37931034482758619</v>
      </c>
      <c r="BX92" s="124">
        <v>0.17771883289124668</v>
      </c>
      <c r="BY92" s="126">
        <v>0.44297082228116713</v>
      </c>
      <c r="BZ92" s="125">
        <f t="shared" si="218"/>
        <v>0.36160714285714285</v>
      </c>
      <c r="CA92" s="124">
        <f t="shared" si="219"/>
        <v>0.21428571428571427</v>
      </c>
      <c r="CB92" s="126">
        <f t="shared" si="220"/>
        <v>0.42410714285714285</v>
      </c>
      <c r="CD92" s="215">
        <f t="shared" si="221"/>
        <v>43230</v>
      </c>
      <c r="CE92" s="216">
        <f t="shared" si="222"/>
        <v>0.58292852185981958</v>
      </c>
      <c r="CF92" s="216">
        <f t="shared" si="223"/>
        <v>0.31575294934073561</v>
      </c>
      <c r="CG92" s="216">
        <f t="shared" si="224"/>
        <v>0.10131852879944483</v>
      </c>
      <c r="CH92" s="216">
        <f t="shared" si="225"/>
        <v>2.5445292620865138E-2</v>
      </c>
      <c r="CI92" s="216">
        <f t="shared" si="226"/>
        <v>2.7758501040943788E-3</v>
      </c>
      <c r="CJ92" s="216">
        <f t="shared" si="227"/>
        <v>7.3097386074485307E-2</v>
      </c>
      <c r="CK92" s="217">
        <f t="shared" si="228"/>
        <v>25200</v>
      </c>
      <c r="CL92" s="218">
        <f t="shared" si="229"/>
        <v>13650</v>
      </c>
      <c r="CM92" s="219">
        <f t="shared" si="230"/>
        <v>4380</v>
      </c>
      <c r="CN92" s="219">
        <f t="shared" si="231"/>
        <v>1100</v>
      </c>
      <c r="CO92" s="219">
        <f t="shared" si="232"/>
        <v>120</v>
      </c>
      <c r="CP92" s="219">
        <f t="shared" si="233"/>
        <v>3160</v>
      </c>
      <c r="CR92" s="243">
        <v>20408.310000000001</v>
      </c>
      <c r="CS92" s="243">
        <v>20194</v>
      </c>
      <c r="CT92" s="247">
        <f t="shared" si="203"/>
        <v>1.0106125581855998</v>
      </c>
      <c r="CV92" s="247">
        <f t="shared" si="204"/>
        <v>2.8383319885591361E-2</v>
      </c>
      <c r="CW92" s="211">
        <f t="shared" si="205"/>
        <v>0.25841927494934858</v>
      </c>
      <c r="CY92" s="300">
        <v>3.0956329463792152E-2</v>
      </c>
      <c r="CZ92" s="300">
        <v>2.598208132322536E-2</v>
      </c>
      <c r="DA92" s="300">
        <v>2.2379350586943091E-2</v>
      </c>
      <c r="DB92" s="300">
        <v>2.7882441597588545E-2</v>
      </c>
      <c r="DC92" s="300">
        <v>2.937350222526532E-2</v>
      </c>
      <c r="DE92" s="332">
        <v>832</v>
      </c>
      <c r="DF92" s="332">
        <v>144</v>
      </c>
      <c r="DG92" s="332">
        <v>796</v>
      </c>
      <c r="DH92" s="332">
        <v>113</v>
      </c>
      <c r="DL92" s="212">
        <v>14472</v>
      </c>
      <c r="DM92" s="212">
        <v>448</v>
      </c>
      <c r="DN92" s="213">
        <v>3.0956329463792152E-2</v>
      </c>
      <c r="DO92" s="212">
        <v>4144</v>
      </c>
      <c r="DP92" s="212">
        <v>340</v>
      </c>
      <c r="DQ92" s="213">
        <v>2.3493642896627972E-2</v>
      </c>
      <c r="DR92" s="214">
        <v>10328</v>
      </c>
      <c r="DS92" s="214">
        <v>108</v>
      </c>
      <c r="DT92" s="213">
        <v>7.462686567164179E-3</v>
      </c>
      <c r="DV92" s="215">
        <f t="shared" si="234"/>
        <v>42490</v>
      </c>
      <c r="DW92" s="216">
        <v>0.60705882352941176</v>
      </c>
      <c r="DX92" s="216">
        <v>0.30117647058823527</v>
      </c>
      <c r="DY92" s="216">
        <v>9.1764705882352943E-2</v>
      </c>
      <c r="DZ92" s="216">
        <v>2.823529411764706E-2</v>
      </c>
      <c r="EA92" s="216">
        <v>2.352941176470588E-3</v>
      </c>
      <c r="EB92" s="216">
        <v>6.1176470588235297E-2</v>
      </c>
      <c r="EC92" s="217">
        <f t="shared" si="235"/>
        <v>26010</v>
      </c>
      <c r="ED92" s="218">
        <v>12800</v>
      </c>
      <c r="EE92" s="219">
        <f t="shared" si="236"/>
        <v>3680</v>
      </c>
      <c r="EF92" s="219">
        <f t="shared" si="237"/>
        <v>440</v>
      </c>
      <c r="EG92" s="219">
        <f t="shared" si="238"/>
        <v>110</v>
      </c>
      <c r="EH92" s="219">
        <f t="shared" si="239"/>
        <v>3130</v>
      </c>
      <c r="EI92" s="216">
        <v>8.6956521739130432E-2</v>
      </c>
      <c r="EJ92" s="511">
        <v>2.7324999999999999E-2</v>
      </c>
      <c r="EK92" s="3">
        <v>0.24100000000000002</v>
      </c>
      <c r="EL92" s="3">
        <v>0.35</v>
      </c>
      <c r="EM92" s="496">
        <f t="shared" si="240"/>
        <v>0.40900000000000003</v>
      </c>
      <c r="EN92" s="528">
        <v>8.8356600000000007E-2</v>
      </c>
      <c r="EO92" s="545">
        <f t="shared" si="241"/>
        <v>42500</v>
      </c>
      <c r="EP92" s="314">
        <f t="shared" si="242"/>
        <v>6720</v>
      </c>
      <c r="EQ92" s="542">
        <v>6580</v>
      </c>
      <c r="ER92" s="543">
        <v>80</v>
      </c>
      <c r="ES92" s="544">
        <v>60</v>
      </c>
      <c r="ET92" s="242">
        <v>0</v>
      </c>
      <c r="EU92" s="242">
        <v>0</v>
      </c>
      <c r="EV92" s="314">
        <f t="shared" si="243"/>
        <v>60</v>
      </c>
      <c r="EW92" s="314">
        <f t="shared" si="244"/>
        <v>18150</v>
      </c>
      <c r="EX92" s="542">
        <v>13250</v>
      </c>
      <c r="EY92" s="543">
        <v>3250</v>
      </c>
      <c r="EZ92" s="544">
        <v>1650</v>
      </c>
      <c r="FA92" s="242">
        <v>180</v>
      </c>
      <c r="FB92" s="242">
        <v>50</v>
      </c>
      <c r="FC92" s="314">
        <f t="shared" si="245"/>
        <v>1420</v>
      </c>
      <c r="FD92" s="314">
        <f t="shared" si="246"/>
        <v>17630</v>
      </c>
      <c r="FE92" s="542">
        <v>6180</v>
      </c>
      <c r="FF92" s="543">
        <v>9480</v>
      </c>
      <c r="FG92" s="544">
        <v>1970</v>
      </c>
      <c r="FH92" s="242">
        <v>260</v>
      </c>
      <c r="FI92" s="242">
        <f>VLOOKUP($A92,'[3]Tabel 3'!$E$3350:$K$3691,7,FALSE)</f>
        <v>60</v>
      </c>
      <c r="FJ92" s="314">
        <f t="shared" si="247"/>
        <v>1650</v>
      </c>
      <c r="FK92" s="545">
        <f t="shared" si="248"/>
        <v>43230</v>
      </c>
      <c r="FL92" s="314">
        <f t="shared" si="249"/>
        <v>6830</v>
      </c>
      <c r="FM92" s="542">
        <v>6650</v>
      </c>
      <c r="FN92" s="543">
        <v>100</v>
      </c>
      <c r="FO92" s="544">
        <v>80</v>
      </c>
      <c r="FP92" s="242">
        <v>0</v>
      </c>
      <c r="FQ92" s="242">
        <v>0</v>
      </c>
      <c r="FR92" s="314">
        <f t="shared" si="250"/>
        <v>80</v>
      </c>
      <c r="FS92" s="314">
        <f t="shared" si="251"/>
        <v>18270</v>
      </c>
      <c r="FT92" s="542">
        <v>12630</v>
      </c>
      <c r="FU92" s="543">
        <v>3540</v>
      </c>
      <c r="FV92" s="544">
        <v>2100</v>
      </c>
      <c r="FW92" s="242">
        <v>410</v>
      </c>
      <c r="FX92" s="242">
        <v>60</v>
      </c>
      <c r="FY92" s="314">
        <f t="shared" si="252"/>
        <v>1630</v>
      </c>
      <c r="FZ92" s="314">
        <f t="shared" si="253"/>
        <v>18130</v>
      </c>
      <c r="GA92" s="542">
        <v>5920</v>
      </c>
      <c r="GB92" s="543">
        <v>10010</v>
      </c>
      <c r="GC92" s="544">
        <v>2200</v>
      </c>
      <c r="GD92" s="242">
        <v>690</v>
      </c>
      <c r="GE92" s="242">
        <v>60</v>
      </c>
      <c r="GF92" s="314">
        <f t="shared" si="254"/>
        <v>1450</v>
      </c>
    </row>
    <row r="93" spans="1:188" hidden="1" x14ac:dyDescent="0.25">
      <c r="A93" s="622" t="s">
        <v>236</v>
      </c>
      <c r="B93" s="622" t="s">
        <v>88</v>
      </c>
      <c r="C93" s="622" t="s">
        <v>89</v>
      </c>
      <c r="D93" s="1">
        <v>0.6</v>
      </c>
      <c r="E93" s="206">
        <v>9400</v>
      </c>
      <c r="F93" s="207">
        <v>0.06</v>
      </c>
      <c r="G93" s="208">
        <f>IF(AND(F93&gt;=$F$3-'Selectie Benchmark Gemeenten'!$D$7*'gemeenten info'!$F$7,F93&lt;=$F$3+'Selectie Benchmark Gemeenten'!$D$7*'gemeenten info'!$F$7),1,0)</f>
        <v>0</v>
      </c>
      <c r="H93" s="206">
        <v>23740</v>
      </c>
      <c r="I93" s="206">
        <v>372</v>
      </c>
      <c r="J93" s="209">
        <f t="shared" si="206"/>
        <v>5.2316890881913304E-2</v>
      </c>
      <c r="K93" s="208">
        <f>IF(AND(J93&gt;=$J$3-'Selectie Benchmark Gemeenten'!$D$8*'gemeenten info'!$J$7,J93&lt;=$J$3+'Selectie Benchmark Gemeenten'!$D$8*'gemeenten info'!$J$7),1,0)</f>
        <v>0</v>
      </c>
      <c r="L93" s="23">
        <v>0</v>
      </c>
      <c r="M93" s="210">
        <v>0.11662531017369727</v>
      </c>
      <c r="N93" s="208">
        <f>IF(AND(M93&gt;=$M$3-'Selectie Benchmark Gemeenten'!$D$9*'gemeenten info'!$M$7,M93&lt;=$M$3+'Selectie Benchmark Gemeenten'!$D$9*'gemeenten info'!$M$7),1,0)</f>
        <v>1</v>
      </c>
      <c r="O93" s="29">
        <f t="shared" si="200"/>
        <v>0</v>
      </c>
      <c r="P93" s="29">
        <f t="shared" si="201"/>
        <v>0</v>
      </c>
      <c r="Q93" s="29">
        <f t="shared" si="202"/>
        <v>0</v>
      </c>
      <c r="S93" s="78">
        <v>7.367</v>
      </c>
      <c r="T93" s="78">
        <v>-20.995999999999999</v>
      </c>
      <c r="U93" s="211">
        <v>0.60899999999999999</v>
      </c>
      <c r="V93" s="211">
        <v>4.3999999999999997E-2</v>
      </c>
      <c r="X93" s="212">
        <v>2106</v>
      </c>
      <c r="Y93" s="212">
        <v>28</v>
      </c>
      <c r="Z93" s="341">
        <f t="shared" si="207"/>
        <v>1.3295346628679962E-2</v>
      </c>
      <c r="AA93" s="212">
        <v>711</v>
      </c>
      <c r="AB93" s="212">
        <v>27</v>
      </c>
      <c r="AC93" s="212">
        <v>7</v>
      </c>
      <c r="AD93" s="212">
        <v>144</v>
      </c>
      <c r="AE93" s="212">
        <v>0</v>
      </c>
      <c r="AF93" s="372">
        <f t="shared" si="208"/>
        <v>0</v>
      </c>
      <c r="AG93" s="212">
        <v>14</v>
      </c>
      <c r="AH93" s="372">
        <f t="shared" si="209"/>
        <v>9.7222222222222224E-2</v>
      </c>
      <c r="AI93" s="212">
        <f t="shared" si="210"/>
        <v>560</v>
      </c>
      <c r="AJ93" s="212">
        <f t="shared" si="211"/>
        <v>13</v>
      </c>
      <c r="AK93" s="372">
        <f t="shared" si="212"/>
        <v>2.3214285714285715E-2</v>
      </c>
      <c r="AL93" s="341">
        <f t="shared" si="213"/>
        <v>0</v>
      </c>
      <c r="AM93" s="341">
        <f t="shared" si="214"/>
        <v>6.6476733143399809E-3</v>
      </c>
      <c r="AN93" s="341">
        <f t="shared" si="215"/>
        <v>6.1728395061728392E-3</v>
      </c>
      <c r="AO93" s="341">
        <f t="shared" si="216"/>
        <v>1.282051282051282E-2</v>
      </c>
      <c r="AP93" s="214">
        <v>1395</v>
      </c>
      <c r="AQ93" s="214">
        <v>1</v>
      </c>
      <c r="AR93" s="341">
        <f t="shared" si="217"/>
        <v>4.7483380816714152E-4</v>
      </c>
      <c r="AT93" s="1">
        <v>25</v>
      </c>
      <c r="AU93" s="1">
        <v>12</v>
      </c>
      <c r="AV93" s="1">
        <v>5</v>
      </c>
      <c r="AW93" s="1">
        <v>8</v>
      </c>
      <c r="AX93" s="1">
        <v>38</v>
      </c>
      <c r="AY93" s="1">
        <v>20</v>
      </c>
      <c r="AZ93" s="1">
        <v>6</v>
      </c>
      <c r="BA93" s="1">
        <v>12</v>
      </c>
      <c r="BB93" s="1">
        <v>33</v>
      </c>
      <c r="BC93" s="1">
        <v>15</v>
      </c>
      <c r="BD93" s="1">
        <v>10</v>
      </c>
      <c r="BE93" s="1">
        <v>8</v>
      </c>
      <c r="BF93" s="1">
        <v>36</v>
      </c>
      <c r="BG93" s="1">
        <v>21</v>
      </c>
      <c r="BH93" s="1">
        <v>6</v>
      </c>
      <c r="BI93" s="1">
        <v>9</v>
      </c>
      <c r="BJ93" s="1">
        <v>35</v>
      </c>
      <c r="BK93" s="1">
        <v>14</v>
      </c>
      <c r="BL93" s="1">
        <v>7</v>
      </c>
      <c r="BM93" s="1">
        <v>14</v>
      </c>
      <c r="BN93" s="125">
        <v>0.48</v>
      </c>
      <c r="BO93" s="124">
        <v>0.2</v>
      </c>
      <c r="BP93" s="126">
        <v>0.32</v>
      </c>
      <c r="BQ93" s="125">
        <v>0.52631578947368418</v>
      </c>
      <c r="BR93" s="124">
        <v>0.15789473684210525</v>
      </c>
      <c r="BS93" s="126">
        <v>0.31578947368421051</v>
      </c>
      <c r="BT93" s="125">
        <v>0.45454545454545453</v>
      </c>
      <c r="BU93" s="124">
        <v>0.30303030303030304</v>
      </c>
      <c r="BV93" s="126">
        <v>0.24242424242424243</v>
      </c>
      <c r="BW93" s="125">
        <v>0.58333333333333337</v>
      </c>
      <c r="BX93" s="124">
        <v>0.16666666666666666</v>
      </c>
      <c r="BY93" s="126">
        <v>0.25</v>
      </c>
      <c r="BZ93" s="125">
        <f t="shared" si="218"/>
        <v>0.4</v>
      </c>
      <c r="CA93" s="124">
        <f t="shared" si="219"/>
        <v>0.2</v>
      </c>
      <c r="CB93" s="126">
        <f t="shared" si="220"/>
        <v>0.4</v>
      </c>
      <c r="CD93" s="215">
        <f t="shared" si="221"/>
        <v>3480</v>
      </c>
      <c r="CE93" s="216">
        <f t="shared" si="222"/>
        <v>0.54597701149425293</v>
      </c>
      <c r="CF93" s="216">
        <f t="shared" si="223"/>
        <v>0.40229885057471265</v>
      </c>
      <c r="CG93" s="216">
        <f t="shared" si="224"/>
        <v>5.1724137931034482E-2</v>
      </c>
      <c r="CH93" s="216">
        <f t="shared" si="225"/>
        <v>2.5862068965517241E-2</v>
      </c>
      <c r="CI93" s="216">
        <f t="shared" si="226"/>
        <v>0</v>
      </c>
      <c r="CJ93" s="216">
        <f t="shared" si="227"/>
        <v>2.5862068965517241E-2</v>
      </c>
      <c r="CK93" s="217">
        <f t="shared" si="228"/>
        <v>1900</v>
      </c>
      <c r="CL93" s="218">
        <f t="shared" si="229"/>
        <v>1400</v>
      </c>
      <c r="CM93" s="219">
        <f t="shared" si="230"/>
        <v>180</v>
      </c>
      <c r="CN93" s="219">
        <f t="shared" si="231"/>
        <v>90</v>
      </c>
      <c r="CO93" s="219">
        <f t="shared" si="232"/>
        <v>0</v>
      </c>
      <c r="CP93" s="219">
        <f t="shared" si="233"/>
        <v>90</v>
      </c>
      <c r="CR93" s="243">
        <v>1547.41</v>
      </c>
      <c r="CS93" s="243">
        <v>2602</v>
      </c>
      <c r="CT93" s="247">
        <f t="shared" si="203"/>
        <v>0.59470023059185251</v>
      </c>
      <c r="CV93" s="247">
        <f t="shared" si="204"/>
        <v>2.2356383846443575E-2</v>
      </c>
      <c r="CW93" s="211">
        <f t="shared" si="205"/>
        <v>0.22158911047799937</v>
      </c>
      <c r="CY93" s="300">
        <v>1.6286644951140065E-2</v>
      </c>
      <c r="CZ93" s="300">
        <v>1.6846045858680395E-2</v>
      </c>
      <c r="DA93" s="300">
        <v>1.5082266910420476E-2</v>
      </c>
      <c r="DB93" s="300">
        <v>1.7543859649122806E-2</v>
      </c>
      <c r="DC93" s="300">
        <v>1.1526048870447211E-2</v>
      </c>
      <c r="DE93" s="332">
        <v>99</v>
      </c>
      <c r="DF93" s="332">
        <v>11</v>
      </c>
      <c r="DG93" s="332">
        <v>82</v>
      </c>
      <c r="DH93" s="332">
        <v>2</v>
      </c>
      <c r="DL93" s="212">
        <v>2149</v>
      </c>
      <c r="DM93" s="212">
        <v>35</v>
      </c>
      <c r="DN93" s="213">
        <v>1.6286644951140065E-2</v>
      </c>
      <c r="DO93" s="212">
        <v>753</v>
      </c>
      <c r="DP93" s="212">
        <v>32</v>
      </c>
      <c r="DQ93" s="213">
        <v>1.4890646812470917E-2</v>
      </c>
      <c r="DR93" s="214">
        <v>1396</v>
      </c>
      <c r="DS93" s="214">
        <v>3</v>
      </c>
      <c r="DT93" s="213">
        <v>1.3959981386691485E-3</v>
      </c>
      <c r="DV93" s="215">
        <f t="shared" si="234"/>
        <v>3410</v>
      </c>
      <c r="DW93" s="216">
        <v>0.55882352941176472</v>
      </c>
      <c r="DX93" s="216">
        <v>0.38235294117647056</v>
      </c>
      <c r="DY93" s="216">
        <v>5.8823529411764705E-2</v>
      </c>
      <c r="DZ93" s="216">
        <v>2.9411764705882353E-2</v>
      </c>
      <c r="EA93" s="216">
        <v>0</v>
      </c>
      <c r="EB93" s="216">
        <v>2.9411764705882353E-2</v>
      </c>
      <c r="EC93" s="217">
        <f t="shared" si="235"/>
        <v>1920</v>
      </c>
      <c r="ED93" s="218">
        <v>1300</v>
      </c>
      <c r="EE93" s="219">
        <f t="shared" si="236"/>
        <v>190</v>
      </c>
      <c r="EF93" s="219">
        <f t="shared" si="237"/>
        <v>60</v>
      </c>
      <c r="EG93" s="219">
        <f t="shared" si="238"/>
        <v>10</v>
      </c>
      <c r="EH93" s="219">
        <f t="shared" si="239"/>
        <v>120</v>
      </c>
      <c r="EI93" s="216">
        <v>5.8823529411764705E-2</v>
      </c>
      <c r="EJ93" s="511">
        <v>1.84E-2</v>
      </c>
      <c r="EK93" s="3">
        <v>0.31</v>
      </c>
      <c r="EL93" s="3">
        <v>0.45399999999999996</v>
      </c>
      <c r="EM93" s="496">
        <f t="shared" si="240"/>
        <v>0.23599999999999999</v>
      </c>
      <c r="EN93" s="528">
        <v>5.8236000000000003E-2</v>
      </c>
      <c r="EO93" s="545">
        <f t="shared" si="241"/>
        <v>3440</v>
      </c>
      <c r="EP93" s="314">
        <f t="shared" si="242"/>
        <v>890</v>
      </c>
      <c r="EQ93" s="542">
        <v>880</v>
      </c>
      <c r="ER93" s="543">
        <v>10</v>
      </c>
      <c r="ES93" s="544">
        <v>0</v>
      </c>
      <c r="ET93" s="242">
        <v>0</v>
      </c>
      <c r="EU93" s="242">
        <v>0</v>
      </c>
      <c r="EV93" s="314">
        <f t="shared" si="243"/>
        <v>0</v>
      </c>
      <c r="EW93" s="314">
        <f t="shared" si="244"/>
        <v>1530</v>
      </c>
      <c r="EX93" s="542">
        <v>890</v>
      </c>
      <c r="EY93" s="543">
        <v>540</v>
      </c>
      <c r="EZ93" s="544">
        <v>100</v>
      </c>
      <c r="FA93" s="242">
        <v>30</v>
      </c>
      <c r="FB93" s="242">
        <v>10</v>
      </c>
      <c r="FC93" s="314">
        <f t="shared" si="245"/>
        <v>60</v>
      </c>
      <c r="FD93" s="314">
        <f t="shared" si="246"/>
        <v>1020</v>
      </c>
      <c r="FE93" s="542">
        <v>150</v>
      </c>
      <c r="FF93" s="543">
        <v>780</v>
      </c>
      <c r="FG93" s="544">
        <v>90</v>
      </c>
      <c r="FH93" s="242">
        <v>30</v>
      </c>
      <c r="FI93" s="242">
        <f>VLOOKUP($A93,'[3]Tabel 3'!$E$3350:$K$3691,7,FALSE)</f>
        <v>0</v>
      </c>
      <c r="FJ93" s="314">
        <f t="shared" si="247"/>
        <v>60</v>
      </c>
      <c r="FK93" s="545">
        <f t="shared" si="248"/>
        <v>3480</v>
      </c>
      <c r="FL93" s="314">
        <f t="shared" si="249"/>
        <v>870</v>
      </c>
      <c r="FM93" s="542">
        <v>860</v>
      </c>
      <c r="FN93" s="543">
        <v>10</v>
      </c>
      <c r="FO93" s="544">
        <v>0</v>
      </c>
      <c r="FP93" s="242">
        <v>0</v>
      </c>
      <c r="FQ93" s="242">
        <v>0</v>
      </c>
      <c r="FR93" s="314">
        <f t="shared" si="250"/>
        <v>0</v>
      </c>
      <c r="FS93" s="314">
        <f t="shared" si="251"/>
        <v>1560</v>
      </c>
      <c r="FT93" s="542">
        <v>870</v>
      </c>
      <c r="FU93" s="543">
        <v>600</v>
      </c>
      <c r="FV93" s="544">
        <v>90</v>
      </c>
      <c r="FW93" s="242">
        <v>40</v>
      </c>
      <c r="FX93" s="242">
        <v>0</v>
      </c>
      <c r="FY93" s="314">
        <f t="shared" si="252"/>
        <v>50</v>
      </c>
      <c r="FZ93" s="314">
        <f t="shared" si="253"/>
        <v>1050</v>
      </c>
      <c r="GA93" s="542">
        <v>170</v>
      </c>
      <c r="GB93" s="543">
        <v>790</v>
      </c>
      <c r="GC93" s="544">
        <v>90</v>
      </c>
      <c r="GD93" s="242">
        <v>50</v>
      </c>
      <c r="GE93" s="242">
        <v>0</v>
      </c>
      <c r="GF93" s="314">
        <f t="shared" si="254"/>
        <v>40</v>
      </c>
    </row>
    <row r="94" spans="1:188" hidden="1" x14ac:dyDescent="0.25">
      <c r="A94" s="622" t="s">
        <v>237</v>
      </c>
      <c r="B94" s="622" t="s">
        <v>75</v>
      </c>
      <c r="C94" s="622" t="s">
        <v>76</v>
      </c>
      <c r="D94" s="1">
        <v>5.3</v>
      </c>
      <c r="E94" s="206">
        <v>47700</v>
      </c>
      <c r="F94" s="207">
        <v>0.11</v>
      </c>
      <c r="G94" s="208">
        <f>IF(AND(F94&gt;=$F$3-'Selectie Benchmark Gemeenten'!$D$7*'gemeenten info'!$F$7,F94&lt;=$F$3+'Selectie Benchmark Gemeenten'!$D$7*'gemeenten info'!$F$7),1,0)</f>
        <v>0</v>
      </c>
      <c r="H94" s="206">
        <v>107856</v>
      </c>
      <c r="I94" s="206">
        <v>322</v>
      </c>
      <c r="J94" s="209">
        <f t="shared" si="206"/>
        <v>4.4843049327354258E-2</v>
      </c>
      <c r="K94" s="208">
        <f>IF(AND(J94&gt;=$J$3-'Selectie Benchmark Gemeenten'!$D$8*'gemeenten info'!$J$7,J94&lt;=$J$3+'Selectie Benchmark Gemeenten'!$D$8*'gemeenten info'!$J$7),1,0)</f>
        <v>0</v>
      </c>
      <c r="L94" s="23">
        <v>1</v>
      </c>
      <c r="M94" s="210">
        <v>0.6428571428571429</v>
      </c>
      <c r="N94" s="208">
        <f>IF(AND(M94&gt;=$M$3-'Selectie Benchmark Gemeenten'!$D$9*'gemeenten info'!$M$7,M94&lt;=$M$3+'Selectie Benchmark Gemeenten'!$D$9*'gemeenten info'!$M$7),1,0)</f>
        <v>0</v>
      </c>
      <c r="O94" s="29">
        <f t="shared" si="200"/>
        <v>0</v>
      </c>
      <c r="P94" s="29">
        <f t="shared" si="201"/>
        <v>0</v>
      </c>
      <c r="Q94" s="29">
        <f t="shared" si="202"/>
        <v>0</v>
      </c>
      <c r="S94" s="78">
        <v>7.4329999999999998</v>
      </c>
      <c r="T94" s="78">
        <v>-17.640999999999998</v>
      </c>
      <c r="U94" s="211">
        <v>0.624</v>
      </c>
      <c r="V94" s="211">
        <v>0.105</v>
      </c>
      <c r="X94" s="212">
        <v>8128</v>
      </c>
      <c r="Y94" s="212">
        <v>260</v>
      </c>
      <c r="Z94" s="341">
        <f t="shared" si="207"/>
        <v>3.1988188976377951E-2</v>
      </c>
      <c r="AA94" s="212">
        <v>3071</v>
      </c>
      <c r="AB94" s="212">
        <v>236</v>
      </c>
      <c r="AC94" s="212">
        <v>60</v>
      </c>
      <c r="AD94" s="212">
        <v>558</v>
      </c>
      <c r="AE94" s="212">
        <v>27</v>
      </c>
      <c r="AF94" s="372">
        <f t="shared" si="208"/>
        <v>0.45</v>
      </c>
      <c r="AG94" s="212">
        <v>80</v>
      </c>
      <c r="AH94" s="372">
        <f t="shared" si="209"/>
        <v>0.14336917562724014</v>
      </c>
      <c r="AI94" s="212">
        <f t="shared" si="210"/>
        <v>2453</v>
      </c>
      <c r="AJ94" s="212">
        <f t="shared" si="211"/>
        <v>129</v>
      </c>
      <c r="AK94" s="372">
        <f t="shared" si="212"/>
        <v>5.2588666938442725E-2</v>
      </c>
      <c r="AL94" s="341">
        <f t="shared" si="213"/>
        <v>3.3218503937007876E-3</v>
      </c>
      <c r="AM94" s="341">
        <f t="shared" si="214"/>
        <v>9.8425196850393699E-3</v>
      </c>
      <c r="AN94" s="341">
        <f t="shared" si="215"/>
        <v>1.5871062992125984E-2</v>
      </c>
      <c r="AO94" s="341">
        <f t="shared" si="216"/>
        <v>2.9035433070866142E-2</v>
      </c>
      <c r="AP94" s="214">
        <v>5057</v>
      </c>
      <c r="AQ94" s="214">
        <v>24</v>
      </c>
      <c r="AR94" s="341">
        <f t="shared" si="217"/>
        <v>2.952755905511811E-3</v>
      </c>
      <c r="AT94" s="1">
        <v>199</v>
      </c>
      <c r="AU94" s="1">
        <v>75</v>
      </c>
      <c r="AV94" s="1">
        <v>49</v>
      </c>
      <c r="AW94" s="1">
        <v>75</v>
      </c>
      <c r="AX94" s="1">
        <v>222</v>
      </c>
      <c r="AY94" s="1">
        <v>76</v>
      </c>
      <c r="AZ94" s="1">
        <v>59</v>
      </c>
      <c r="BA94" s="1">
        <v>87</v>
      </c>
      <c r="BB94" s="1">
        <v>188</v>
      </c>
      <c r="BC94" s="1">
        <v>74</v>
      </c>
      <c r="BD94" s="1">
        <v>39</v>
      </c>
      <c r="BE94" s="1">
        <v>75</v>
      </c>
      <c r="BF94" s="1">
        <v>202</v>
      </c>
      <c r="BG94" s="1">
        <v>86</v>
      </c>
      <c r="BH94" s="1">
        <v>46</v>
      </c>
      <c r="BI94" s="1">
        <v>70</v>
      </c>
      <c r="BJ94" s="1">
        <v>255</v>
      </c>
      <c r="BK94" s="1">
        <v>121</v>
      </c>
      <c r="BL94" s="1">
        <v>56</v>
      </c>
      <c r="BM94" s="1">
        <v>78</v>
      </c>
      <c r="BN94" s="125">
        <v>0.37688442211055279</v>
      </c>
      <c r="BO94" s="124">
        <v>0.24623115577889448</v>
      </c>
      <c r="BP94" s="126">
        <v>0.37688442211055279</v>
      </c>
      <c r="BQ94" s="125">
        <v>0.34234234234234234</v>
      </c>
      <c r="BR94" s="124">
        <v>0.26576576576576577</v>
      </c>
      <c r="BS94" s="126">
        <v>0.39189189189189189</v>
      </c>
      <c r="BT94" s="125">
        <v>0.39361702127659576</v>
      </c>
      <c r="BU94" s="124">
        <v>0.20744680851063829</v>
      </c>
      <c r="BV94" s="126">
        <v>0.39893617021276595</v>
      </c>
      <c r="BW94" s="125">
        <v>0.42574257425742573</v>
      </c>
      <c r="BX94" s="124">
        <v>0.22772277227722773</v>
      </c>
      <c r="BY94" s="126">
        <v>0.34653465346534651</v>
      </c>
      <c r="BZ94" s="125">
        <f t="shared" si="218"/>
        <v>0.47450980392156861</v>
      </c>
      <c r="CA94" s="124">
        <f t="shared" si="219"/>
        <v>0.2196078431372549</v>
      </c>
      <c r="CB94" s="126">
        <f t="shared" si="220"/>
        <v>0.30588235294117649</v>
      </c>
      <c r="CD94" s="215">
        <f t="shared" si="221"/>
        <v>14810</v>
      </c>
      <c r="CE94" s="216">
        <f t="shared" si="222"/>
        <v>0.56110735989196492</v>
      </c>
      <c r="CF94" s="216">
        <f t="shared" si="223"/>
        <v>0.3571910871033086</v>
      </c>
      <c r="CG94" s="216">
        <f t="shared" si="224"/>
        <v>8.1701553004726535E-2</v>
      </c>
      <c r="CH94" s="216">
        <f t="shared" si="225"/>
        <v>4.1188386225523295E-2</v>
      </c>
      <c r="CI94" s="216">
        <f t="shared" si="226"/>
        <v>3.37609723160027E-3</v>
      </c>
      <c r="CJ94" s="216">
        <f t="shared" si="227"/>
        <v>3.7137069547602972E-2</v>
      </c>
      <c r="CK94" s="217">
        <f t="shared" si="228"/>
        <v>8310</v>
      </c>
      <c r="CL94" s="218">
        <f t="shared" si="229"/>
        <v>5290</v>
      </c>
      <c r="CM94" s="219">
        <f t="shared" si="230"/>
        <v>1210</v>
      </c>
      <c r="CN94" s="219">
        <f t="shared" si="231"/>
        <v>610</v>
      </c>
      <c r="CO94" s="219">
        <f t="shared" si="232"/>
        <v>50</v>
      </c>
      <c r="CP94" s="219">
        <f t="shared" si="233"/>
        <v>550</v>
      </c>
      <c r="CR94" s="243">
        <v>9191.5400000000009</v>
      </c>
      <c r="CS94" s="243">
        <v>9286</v>
      </c>
      <c r="CT94" s="247">
        <f t="shared" si="203"/>
        <v>0.98982769760930445</v>
      </c>
      <c r="CV94" s="247">
        <f t="shared" si="204"/>
        <v>3.2316926525331517E-2</v>
      </c>
      <c r="CW94" s="211">
        <f t="shared" si="205"/>
        <v>0.29080171796707227</v>
      </c>
      <c r="CY94" s="300">
        <v>3.0745116952013502E-2</v>
      </c>
      <c r="CZ94" s="300">
        <v>2.3879891240099302E-2</v>
      </c>
      <c r="DA94" s="300">
        <v>2.149308334286041E-2</v>
      </c>
      <c r="DB94" s="300">
        <v>2.4699599465954607E-2</v>
      </c>
      <c r="DC94" s="300">
        <v>2.188737351517818E-2</v>
      </c>
      <c r="DE94" s="332">
        <v>411</v>
      </c>
      <c r="DF94" s="332">
        <v>72</v>
      </c>
      <c r="DG94" s="332">
        <v>397</v>
      </c>
      <c r="DH94" s="332">
        <v>43</v>
      </c>
      <c r="DL94" s="212">
        <v>8294</v>
      </c>
      <c r="DM94" s="212">
        <v>255</v>
      </c>
      <c r="DN94" s="213">
        <v>3.0745116952013502E-2</v>
      </c>
      <c r="DO94" s="212">
        <v>3186</v>
      </c>
      <c r="DP94" s="212">
        <v>235</v>
      </c>
      <c r="DQ94" s="213">
        <v>2.8333735230286955E-2</v>
      </c>
      <c r="DR94" s="214">
        <v>5108</v>
      </c>
      <c r="DS94" s="214">
        <v>20</v>
      </c>
      <c r="DT94" s="213">
        <v>2.4113817217265494E-3</v>
      </c>
      <c r="DV94" s="215">
        <f t="shared" si="234"/>
        <v>14480</v>
      </c>
      <c r="DW94" s="216">
        <v>0.59027777777777779</v>
      </c>
      <c r="DX94" s="216">
        <v>0.34027777777777779</v>
      </c>
      <c r="DY94" s="216">
        <v>6.9444444444444448E-2</v>
      </c>
      <c r="DZ94" s="216">
        <v>4.1666666666666664E-2</v>
      </c>
      <c r="EA94" s="216">
        <v>0</v>
      </c>
      <c r="EB94" s="216">
        <v>2.7777777777777776E-2</v>
      </c>
      <c r="EC94" s="217">
        <f t="shared" si="235"/>
        <v>8490</v>
      </c>
      <c r="ED94" s="218">
        <v>4900</v>
      </c>
      <c r="EE94" s="219">
        <f t="shared" si="236"/>
        <v>1090</v>
      </c>
      <c r="EF94" s="219">
        <f t="shared" si="237"/>
        <v>220</v>
      </c>
      <c r="EG94" s="219">
        <f t="shared" si="238"/>
        <v>40</v>
      </c>
      <c r="EH94" s="219">
        <f t="shared" si="239"/>
        <v>830</v>
      </c>
      <c r="EI94" s="216">
        <v>8.3333333333333329E-2</v>
      </c>
      <c r="EJ94" s="511">
        <v>2.7150000000000001E-2</v>
      </c>
      <c r="EK94" s="3">
        <v>0.32600000000000001</v>
      </c>
      <c r="EL94" s="3">
        <v>0.495</v>
      </c>
      <c r="EM94" s="496">
        <f t="shared" si="240"/>
        <v>0.17899999999999994</v>
      </c>
      <c r="EN94" s="528">
        <v>8.7765999999999997E-2</v>
      </c>
      <c r="EO94" s="545">
        <f t="shared" si="241"/>
        <v>14470</v>
      </c>
      <c r="EP94" s="314">
        <f t="shared" si="242"/>
        <v>3740</v>
      </c>
      <c r="EQ94" s="542">
        <v>3690</v>
      </c>
      <c r="ER94" s="543">
        <v>20</v>
      </c>
      <c r="ES94" s="544">
        <v>30</v>
      </c>
      <c r="ET94" s="242">
        <v>0</v>
      </c>
      <c r="EU94" s="242">
        <v>0</v>
      </c>
      <c r="EV94" s="314">
        <f t="shared" si="243"/>
        <v>30</v>
      </c>
      <c r="EW94" s="314">
        <f t="shared" si="244"/>
        <v>6350</v>
      </c>
      <c r="EX94" s="542">
        <v>3920</v>
      </c>
      <c r="EY94" s="543">
        <v>1930</v>
      </c>
      <c r="EZ94" s="544">
        <v>500</v>
      </c>
      <c r="FA94" s="242">
        <v>110</v>
      </c>
      <c r="FB94" s="242">
        <v>20</v>
      </c>
      <c r="FC94" s="314">
        <f t="shared" si="245"/>
        <v>370</v>
      </c>
      <c r="FD94" s="314">
        <f t="shared" si="246"/>
        <v>4380</v>
      </c>
      <c r="FE94" s="542">
        <v>880</v>
      </c>
      <c r="FF94" s="543">
        <v>2940</v>
      </c>
      <c r="FG94" s="544">
        <v>560</v>
      </c>
      <c r="FH94" s="242">
        <v>110</v>
      </c>
      <c r="FI94" s="242">
        <f>VLOOKUP($A94,'[3]Tabel 3'!$E$3350:$K$3691,7,FALSE)</f>
        <v>20</v>
      </c>
      <c r="FJ94" s="314">
        <f t="shared" si="247"/>
        <v>430</v>
      </c>
      <c r="FK94" s="545">
        <f t="shared" si="248"/>
        <v>14810</v>
      </c>
      <c r="FL94" s="314">
        <f t="shared" si="249"/>
        <v>3630</v>
      </c>
      <c r="FM94" s="542">
        <v>3570</v>
      </c>
      <c r="FN94" s="543">
        <v>30</v>
      </c>
      <c r="FO94" s="544">
        <v>30</v>
      </c>
      <c r="FP94" s="242">
        <v>0</v>
      </c>
      <c r="FQ94" s="242">
        <v>0</v>
      </c>
      <c r="FR94" s="314">
        <f t="shared" si="250"/>
        <v>30</v>
      </c>
      <c r="FS94" s="314">
        <f t="shared" si="251"/>
        <v>6480</v>
      </c>
      <c r="FT94" s="542">
        <v>3810</v>
      </c>
      <c r="FU94" s="543">
        <v>2060</v>
      </c>
      <c r="FV94" s="544">
        <v>610</v>
      </c>
      <c r="FW94" s="242">
        <v>260</v>
      </c>
      <c r="FX94" s="242">
        <v>30</v>
      </c>
      <c r="FY94" s="314">
        <f t="shared" si="252"/>
        <v>320</v>
      </c>
      <c r="FZ94" s="314">
        <f t="shared" si="253"/>
        <v>4700</v>
      </c>
      <c r="GA94" s="542">
        <v>930</v>
      </c>
      <c r="GB94" s="543">
        <v>3200</v>
      </c>
      <c r="GC94" s="544">
        <v>570</v>
      </c>
      <c r="GD94" s="242">
        <v>350</v>
      </c>
      <c r="GE94" s="242">
        <v>20</v>
      </c>
      <c r="GF94" s="314">
        <f t="shared" si="254"/>
        <v>200</v>
      </c>
    </row>
    <row r="95" spans="1:188" hidden="1" x14ac:dyDescent="0.25">
      <c r="A95" s="622" t="s">
        <v>238</v>
      </c>
      <c r="B95" s="622" t="s">
        <v>98</v>
      </c>
      <c r="C95" s="622" t="s">
        <v>99</v>
      </c>
      <c r="D95" s="1">
        <v>0.8</v>
      </c>
      <c r="E95" s="206">
        <v>8500</v>
      </c>
      <c r="F95" s="207">
        <v>9.0999999999999998E-2</v>
      </c>
      <c r="G95" s="208">
        <f>IF(AND(F95&gt;=$F$3-'Selectie Benchmark Gemeenten'!$D$7*'gemeenten info'!$F$7,F95&lt;=$F$3+'Selectie Benchmark Gemeenten'!$D$7*'gemeenten info'!$F$7),1,0)</f>
        <v>0</v>
      </c>
      <c r="H95" s="206">
        <v>18620</v>
      </c>
      <c r="I95" s="206">
        <v>1470</v>
      </c>
      <c r="J95" s="209">
        <f t="shared" si="206"/>
        <v>0.21644245142002991</v>
      </c>
      <c r="K95" s="208">
        <f>IF(AND(J95&gt;=$J$3-'Selectie Benchmark Gemeenten'!$D$8*'gemeenten info'!$J$7,J95&lt;=$J$3+'Selectie Benchmark Gemeenten'!$D$8*'gemeenten info'!$J$7),1,0)</f>
        <v>1</v>
      </c>
      <c r="L95" s="23">
        <v>0</v>
      </c>
      <c r="M95" s="210">
        <v>9.2091007583965337E-2</v>
      </c>
      <c r="N95" s="208">
        <f>IF(AND(M95&gt;=$M$3-'Selectie Benchmark Gemeenten'!$D$9*'gemeenten info'!$M$7,M95&lt;=$M$3+'Selectie Benchmark Gemeenten'!$D$9*'gemeenten info'!$M$7),1,0)</f>
        <v>1</v>
      </c>
      <c r="O95" s="29">
        <f t="shared" si="200"/>
        <v>0</v>
      </c>
      <c r="P95" s="29">
        <f t="shared" si="201"/>
        <v>0</v>
      </c>
      <c r="Q95" s="29">
        <f t="shared" si="202"/>
        <v>0</v>
      </c>
      <c r="S95" s="78">
        <v>7.7140000000000004</v>
      </c>
      <c r="T95" s="78">
        <v>18.75</v>
      </c>
      <c r="U95" s="211">
        <v>0.56200000000000006</v>
      </c>
      <c r="V95" s="211">
        <v>8.8999999999999996E-2</v>
      </c>
      <c r="X95" s="212">
        <v>1372</v>
      </c>
      <c r="Y95" s="212">
        <v>48</v>
      </c>
      <c r="Z95" s="341">
        <f t="shared" si="207"/>
        <v>3.4985422740524783E-2</v>
      </c>
      <c r="AA95" s="212">
        <v>437</v>
      </c>
      <c r="AB95" s="212">
        <v>42</v>
      </c>
      <c r="AC95" s="212">
        <v>18</v>
      </c>
      <c r="AD95" s="212">
        <v>79</v>
      </c>
      <c r="AE95" s="212">
        <v>6</v>
      </c>
      <c r="AF95" s="372">
        <f t="shared" si="208"/>
        <v>0.33333333333333331</v>
      </c>
      <c r="AG95" s="212">
        <v>9</v>
      </c>
      <c r="AH95" s="372">
        <f t="shared" si="209"/>
        <v>0.11392405063291139</v>
      </c>
      <c r="AI95" s="212">
        <f t="shared" si="210"/>
        <v>340</v>
      </c>
      <c r="AJ95" s="212">
        <f t="shared" si="211"/>
        <v>27</v>
      </c>
      <c r="AK95" s="372">
        <f t="shared" si="212"/>
        <v>7.9411764705882348E-2</v>
      </c>
      <c r="AL95" s="341">
        <f t="shared" si="213"/>
        <v>4.3731778425655978E-3</v>
      </c>
      <c r="AM95" s="341">
        <f t="shared" si="214"/>
        <v>6.5597667638483967E-3</v>
      </c>
      <c r="AN95" s="341">
        <f t="shared" si="215"/>
        <v>1.9679300291545191E-2</v>
      </c>
      <c r="AO95" s="341">
        <f t="shared" si="216"/>
        <v>3.0612244897959183E-2</v>
      </c>
      <c r="AP95" s="214">
        <v>935</v>
      </c>
      <c r="AQ95" s="214">
        <v>6</v>
      </c>
      <c r="AR95" s="341">
        <f t="shared" si="217"/>
        <v>4.3731778425655978E-3</v>
      </c>
      <c r="AT95" s="1">
        <v>35</v>
      </c>
      <c r="AU95" s="1">
        <v>13</v>
      </c>
      <c r="AV95" s="1">
        <v>9</v>
      </c>
      <c r="AW95" s="1">
        <v>13</v>
      </c>
      <c r="AX95" s="1">
        <v>31</v>
      </c>
      <c r="AY95" s="1">
        <v>5</v>
      </c>
      <c r="AZ95" s="1">
        <v>11</v>
      </c>
      <c r="BA95" s="1">
        <v>15</v>
      </c>
      <c r="BB95" s="1">
        <v>29</v>
      </c>
      <c r="BC95" s="1">
        <v>8</v>
      </c>
      <c r="BD95" s="1">
        <v>8</v>
      </c>
      <c r="BE95" s="1">
        <v>13</v>
      </c>
      <c r="BF95" s="1">
        <v>35</v>
      </c>
      <c r="BG95" s="1">
        <v>14</v>
      </c>
      <c r="BH95" s="1">
        <v>7</v>
      </c>
      <c r="BI95" s="1">
        <v>14</v>
      </c>
      <c r="BJ95" s="1">
        <v>44</v>
      </c>
      <c r="BK95" s="1">
        <v>15</v>
      </c>
      <c r="BL95" s="1">
        <v>0</v>
      </c>
      <c r="BM95" s="1">
        <v>29</v>
      </c>
      <c r="BN95" s="125">
        <v>0.37142857142857144</v>
      </c>
      <c r="BO95" s="124">
        <v>0.25714285714285712</v>
      </c>
      <c r="BP95" s="126">
        <v>0.37142857142857144</v>
      </c>
      <c r="BQ95" s="125">
        <v>0.16129032258064516</v>
      </c>
      <c r="BR95" s="124">
        <v>0.35483870967741937</v>
      </c>
      <c r="BS95" s="126">
        <v>0.4838709677419355</v>
      </c>
      <c r="BT95" s="125">
        <v>0.27586206896551724</v>
      </c>
      <c r="BU95" s="124">
        <v>0.27586206896551724</v>
      </c>
      <c r="BV95" s="126">
        <v>0.44827586206896552</v>
      </c>
      <c r="BW95" s="125">
        <v>0.4</v>
      </c>
      <c r="BX95" s="124">
        <v>0.2</v>
      </c>
      <c r="BY95" s="126">
        <v>0.4</v>
      </c>
      <c r="BZ95" s="125">
        <f t="shared" si="218"/>
        <v>0.34090909090909088</v>
      </c>
      <c r="CA95" s="124">
        <f t="shared" si="219"/>
        <v>0</v>
      </c>
      <c r="CB95" s="126">
        <f t="shared" si="220"/>
        <v>0.65909090909090906</v>
      </c>
      <c r="CD95" s="215">
        <f t="shared" si="221"/>
        <v>2450</v>
      </c>
      <c r="CE95" s="216">
        <f t="shared" si="222"/>
        <v>0.53061224489795922</v>
      </c>
      <c r="CF95" s="216">
        <f t="shared" si="223"/>
        <v>0.3836734693877551</v>
      </c>
      <c r="CG95" s="216">
        <f t="shared" si="224"/>
        <v>8.5714285714285715E-2</v>
      </c>
      <c r="CH95" s="216">
        <f t="shared" si="225"/>
        <v>4.0816326530612242E-2</v>
      </c>
      <c r="CI95" s="216">
        <f t="shared" si="226"/>
        <v>0</v>
      </c>
      <c r="CJ95" s="216">
        <f t="shared" si="227"/>
        <v>4.4897959183673466E-2</v>
      </c>
      <c r="CK95" s="217">
        <f t="shared" si="228"/>
        <v>1300</v>
      </c>
      <c r="CL95" s="218">
        <f t="shared" si="229"/>
        <v>940</v>
      </c>
      <c r="CM95" s="219">
        <f t="shared" si="230"/>
        <v>210</v>
      </c>
      <c r="CN95" s="219">
        <f t="shared" si="231"/>
        <v>100</v>
      </c>
      <c r="CO95" s="219">
        <f t="shared" si="232"/>
        <v>0</v>
      </c>
      <c r="CP95" s="219">
        <f t="shared" si="233"/>
        <v>110</v>
      </c>
      <c r="CR95" s="243">
        <v>1362.44</v>
      </c>
      <c r="CS95" s="243">
        <v>1664</v>
      </c>
      <c r="CT95" s="247">
        <f t="shared" si="203"/>
        <v>0.81877403846153851</v>
      </c>
      <c r="CV95" s="247">
        <f t="shared" si="204"/>
        <v>4.2729032794275881E-2</v>
      </c>
      <c r="CW95" s="211">
        <f t="shared" si="205"/>
        <v>0.38445519495082181</v>
      </c>
      <c r="CY95" s="300">
        <v>3.1428571428571431E-2</v>
      </c>
      <c r="CZ95" s="300">
        <v>2.5307302964569775E-2</v>
      </c>
      <c r="DA95" s="300">
        <v>2.1370670596904937E-2</v>
      </c>
      <c r="DB95" s="300">
        <v>2.3290758827948909E-2</v>
      </c>
      <c r="DC95" s="300">
        <v>2.5735294117647058E-2</v>
      </c>
      <c r="DE95" s="332">
        <v>118</v>
      </c>
      <c r="DF95" s="332">
        <v>25</v>
      </c>
      <c r="DG95" s="332">
        <v>98</v>
      </c>
      <c r="DH95" s="332">
        <v>10</v>
      </c>
      <c r="DL95" s="212">
        <v>1400</v>
      </c>
      <c r="DM95" s="212">
        <v>44</v>
      </c>
      <c r="DN95" s="213">
        <v>3.1428571428571431E-2</v>
      </c>
      <c r="DO95" s="212">
        <v>442</v>
      </c>
      <c r="DP95" s="212">
        <v>37</v>
      </c>
      <c r="DQ95" s="213">
        <v>2.642857142857143E-2</v>
      </c>
      <c r="DR95" s="214">
        <v>958</v>
      </c>
      <c r="DS95" s="214">
        <v>7</v>
      </c>
      <c r="DT95" s="213">
        <v>5.0000000000000001E-3</v>
      </c>
      <c r="DV95" s="215">
        <f t="shared" si="234"/>
        <v>2420</v>
      </c>
      <c r="DW95" s="216">
        <v>0.54166666666666663</v>
      </c>
      <c r="DX95" s="216">
        <v>0.375</v>
      </c>
      <c r="DY95" s="216">
        <v>8.3333333333333329E-2</v>
      </c>
      <c r="DZ95" s="216">
        <v>4.1666666666666664E-2</v>
      </c>
      <c r="EA95" s="216">
        <v>0</v>
      </c>
      <c r="EB95" s="216">
        <v>4.1666666666666664E-2</v>
      </c>
      <c r="EC95" s="217">
        <f t="shared" si="235"/>
        <v>1310</v>
      </c>
      <c r="ED95" s="218">
        <v>900</v>
      </c>
      <c r="EE95" s="219">
        <f t="shared" si="236"/>
        <v>210</v>
      </c>
      <c r="EF95" s="219">
        <f t="shared" si="237"/>
        <v>40</v>
      </c>
      <c r="EG95" s="219">
        <f t="shared" si="238"/>
        <v>10</v>
      </c>
      <c r="EH95" s="219">
        <f t="shared" si="239"/>
        <v>160</v>
      </c>
      <c r="EI95" s="216">
        <v>8.3333333333333329E-2</v>
      </c>
      <c r="EJ95" s="511">
        <v>2.3824999999999999E-2</v>
      </c>
      <c r="EK95" s="3">
        <v>0.3</v>
      </c>
      <c r="EL95" s="3">
        <v>0.45799999999999996</v>
      </c>
      <c r="EM95" s="496">
        <f t="shared" si="240"/>
        <v>0.24199999999999999</v>
      </c>
      <c r="EN95" s="528">
        <v>7.654459999999999E-2</v>
      </c>
      <c r="EO95" s="545">
        <f t="shared" si="241"/>
        <v>2380</v>
      </c>
      <c r="EP95" s="314">
        <f t="shared" si="242"/>
        <v>610</v>
      </c>
      <c r="EQ95" s="542">
        <v>590</v>
      </c>
      <c r="ER95" s="543">
        <v>10</v>
      </c>
      <c r="ES95" s="544">
        <v>10</v>
      </c>
      <c r="ET95" s="242">
        <v>0</v>
      </c>
      <c r="EU95" s="242">
        <v>0</v>
      </c>
      <c r="EV95" s="314">
        <f t="shared" si="243"/>
        <v>10</v>
      </c>
      <c r="EW95" s="314">
        <f t="shared" si="244"/>
        <v>990</v>
      </c>
      <c r="EX95" s="542">
        <v>590</v>
      </c>
      <c r="EY95" s="543">
        <v>300</v>
      </c>
      <c r="EZ95" s="544">
        <v>100</v>
      </c>
      <c r="FA95" s="242">
        <v>20</v>
      </c>
      <c r="FB95" s="242">
        <v>10</v>
      </c>
      <c r="FC95" s="314">
        <f t="shared" si="245"/>
        <v>70</v>
      </c>
      <c r="FD95" s="314">
        <f t="shared" si="246"/>
        <v>780</v>
      </c>
      <c r="FE95" s="542">
        <v>130</v>
      </c>
      <c r="FF95" s="543">
        <v>550</v>
      </c>
      <c r="FG95" s="544">
        <v>100</v>
      </c>
      <c r="FH95" s="242">
        <v>20</v>
      </c>
      <c r="FI95" s="242">
        <f>VLOOKUP($A95,'[3]Tabel 3'!$E$3350:$K$3691,7,FALSE)</f>
        <v>0</v>
      </c>
      <c r="FJ95" s="314">
        <f t="shared" si="247"/>
        <v>80</v>
      </c>
      <c r="FK95" s="545">
        <f t="shared" si="248"/>
        <v>2450</v>
      </c>
      <c r="FL95" s="314">
        <f t="shared" si="249"/>
        <v>630</v>
      </c>
      <c r="FM95" s="542">
        <v>610</v>
      </c>
      <c r="FN95" s="543">
        <v>10</v>
      </c>
      <c r="FO95" s="544">
        <v>10</v>
      </c>
      <c r="FP95" s="242">
        <v>0</v>
      </c>
      <c r="FQ95" s="242">
        <v>0</v>
      </c>
      <c r="FR95" s="314">
        <f t="shared" si="250"/>
        <v>10</v>
      </c>
      <c r="FS95" s="314">
        <f t="shared" si="251"/>
        <v>1010</v>
      </c>
      <c r="FT95" s="542">
        <v>560</v>
      </c>
      <c r="FU95" s="543">
        <v>350</v>
      </c>
      <c r="FV95" s="544">
        <v>100</v>
      </c>
      <c r="FW95" s="242">
        <v>40</v>
      </c>
      <c r="FX95" s="242">
        <v>0</v>
      </c>
      <c r="FY95" s="314">
        <f t="shared" si="252"/>
        <v>60</v>
      </c>
      <c r="FZ95" s="314">
        <f t="shared" si="253"/>
        <v>810</v>
      </c>
      <c r="GA95" s="542">
        <v>130</v>
      </c>
      <c r="GB95" s="543">
        <v>580</v>
      </c>
      <c r="GC95" s="544">
        <v>100</v>
      </c>
      <c r="GD95" s="242">
        <v>60</v>
      </c>
      <c r="GE95" s="242">
        <v>0</v>
      </c>
      <c r="GF95" s="314">
        <f t="shared" si="254"/>
        <v>40</v>
      </c>
    </row>
    <row r="96" spans="1:188" hidden="1" x14ac:dyDescent="0.25">
      <c r="A96" s="622" t="s">
        <v>239</v>
      </c>
      <c r="B96" s="622" t="s">
        <v>82</v>
      </c>
      <c r="C96" s="622" t="s">
        <v>83</v>
      </c>
      <c r="D96" s="1">
        <v>10.5</v>
      </c>
      <c r="E96" s="206">
        <v>69200</v>
      </c>
      <c r="F96" s="207">
        <v>0.152</v>
      </c>
      <c r="G96" s="208">
        <f>IF(AND(F96&gt;=$F$3-'Selectie Benchmark Gemeenten'!$D$7*'gemeenten info'!$F$7,F96&lt;=$F$3+'Selectie Benchmark Gemeenten'!$D$7*'gemeenten info'!$F$7),1,0)</f>
        <v>0</v>
      </c>
      <c r="H96" s="206">
        <v>160640</v>
      </c>
      <c r="I96" s="206">
        <v>1141</v>
      </c>
      <c r="J96" s="209">
        <f t="shared" si="206"/>
        <v>0.1672645739910314</v>
      </c>
      <c r="K96" s="208">
        <f>IF(AND(J96&gt;=$J$3-'Selectie Benchmark Gemeenten'!$D$8*'gemeenten info'!$J$7,J96&lt;=$J$3+'Selectie Benchmark Gemeenten'!$D$8*'gemeenten info'!$J$7),1,0)</f>
        <v>1</v>
      </c>
      <c r="L96" s="23">
        <v>1</v>
      </c>
      <c r="M96" s="210">
        <v>0.25937031484257872</v>
      </c>
      <c r="N96" s="208">
        <f>IF(AND(M96&gt;=$M$3-'Selectie Benchmark Gemeenten'!$D$9*'gemeenten info'!$M$7,M96&lt;=$M$3+'Selectie Benchmark Gemeenten'!$D$9*'gemeenten info'!$M$7),1,0)</f>
        <v>1</v>
      </c>
      <c r="O96" s="29">
        <f t="shared" si="200"/>
        <v>0</v>
      </c>
      <c r="P96" s="29">
        <f t="shared" si="201"/>
        <v>0</v>
      </c>
      <c r="Q96" s="29">
        <f t="shared" si="202"/>
        <v>0</v>
      </c>
      <c r="S96" s="78">
        <v>7.782</v>
      </c>
      <c r="T96" s="78">
        <v>-11.48</v>
      </c>
      <c r="U96" s="211">
        <v>0.54700000000000004</v>
      </c>
      <c r="V96" s="211">
        <v>0.1</v>
      </c>
      <c r="X96" s="212">
        <v>11231</v>
      </c>
      <c r="Y96" s="212">
        <v>337</v>
      </c>
      <c r="Z96" s="341">
        <f t="shared" si="207"/>
        <v>3.0006232748642152E-2</v>
      </c>
      <c r="AA96" s="212">
        <v>3584</v>
      </c>
      <c r="AB96" s="212">
        <v>298</v>
      </c>
      <c r="AC96" s="212">
        <v>132</v>
      </c>
      <c r="AD96" s="212">
        <v>542</v>
      </c>
      <c r="AE96" s="212">
        <v>39</v>
      </c>
      <c r="AF96" s="372">
        <f t="shared" si="208"/>
        <v>0.29545454545454547</v>
      </c>
      <c r="AG96" s="212">
        <v>83</v>
      </c>
      <c r="AH96" s="372">
        <f t="shared" si="209"/>
        <v>0.15313653136531366</v>
      </c>
      <c r="AI96" s="212">
        <f t="shared" si="210"/>
        <v>2910</v>
      </c>
      <c r="AJ96" s="212">
        <f t="shared" si="211"/>
        <v>176</v>
      </c>
      <c r="AK96" s="372">
        <f t="shared" si="212"/>
        <v>6.0481099656357389E-2</v>
      </c>
      <c r="AL96" s="341">
        <f t="shared" si="213"/>
        <v>3.4725313863413765E-3</v>
      </c>
      <c r="AM96" s="341">
        <f t="shared" si="214"/>
        <v>7.3902591042649809E-3</v>
      </c>
      <c r="AN96" s="341">
        <f t="shared" si="215"/>
        <v>1.5670910871694418E-2</v>
      </c>
      <c r="AO96" s="341">
        <f t="shared" si="216"/>
        <v>2.6533701362300776E-2</v>
      </c>
      <c r="AP96" s="214">
        <v>7647</v>
      </c>
      <c r="AQ96" s="214">
        <v>39</v>
      </c>
      <c r="AR96" s="341">
        <f t="shared" si="217"/>
        <v>3.4725313863413765E-3</v>
      </c>
      <c r="AT96" s="1">
        <v>304</v>
      </c>
      <c r="AU96" s="1">
        <v>103</v>
      </c>
      <c r="AV96" s="1">
        <v>53</v>
      </c>
      <c r="AW96" s="1">
        <v>148</v>
      </c>
      <c r="AX96" s="1">
        <v>321</v>
      </c>
      <c r="AY96" s="1">
        <v>93</v>
      </c>
      <c r="AZ96" s="1">
        <v>80</v>
      </c>
      <c r="BA96" s="1">
        <v>148</v>
      </c>
      <c r="BB96" s="1">
        <v>291</v>
      </c>
      <c r="BC96" s="1">
        <v>101</v>
      </c>
      <c r="BD96" s="1">
        <v>68</v>
      </c>
      <c r="BE96" s="1">
        <v>122</v>
      </c>
      <c r="BF96" s="1">
        <v>293</v>
      </c>
      <c r="BG96" s="1">
        <v>117</v>
      </c>
      <c r="BH96" s="1">
        <v>61</v>
      </c>
      <c r="BI96" s="1">
        <v>115</v>
      </c>
      <c r="BJ96" s="1">
        <v>364</v>
      </c>
      <c r="BK96" s="1">
        <v>138</v>
      </c>
      <c r="BL96" s="1">
        <v>82</v>
      </c>
      <c r="BM96" s="1">
        <v>144</v>
      </c>
      <c r="BN96" s="125">
        <v>0.33881578947368424</v>
      </c>
      <c r="BO96" s="124">
        <v>0.17434210526315788</v>
      </c>
      <c r="BP96" s="126">
        <v>0.48684210526315791</v>
      </c>
      <c r="BQ96" s="125">
        <v>0.28971962616822428</v>
      </c>
      <c r="BR96" s="124">
        <v>0.24922118380062305</v>
      </c>
      <c r="BS96" s="126">
        <v>0.46105919003115264</v>
      </c>
      <c r="BT96" s="125">
        <v>0.34707903780068727</v>
      </c>
      <c r="BU96" s="124">
        <v>0.23367697594501718</v>
      </c>
      <c r="BV96" s="126">
        <v>0.41924398625429554</v>
      </c>
      <c r="BW96" s="125">
        <v>0.39931740614334471</v>
      </c>
      <c r="BX96" s="124">
        <v>0.20819112627986347</v>
      </c>
      <c r="BY96" s="126">
        <v>0.39249146757679182</v>
      </c>
      <c r="BZ96" s="125">
        <f t="shared" si="218"/>
        <v>0.37912087912087911</v>
      </c>
      <c r="CA96" s="124">
        <f t="shared" si="219"/>
        <v>0.22527472527472528</v>
      </c>
      <c r="CB96" s="126">
        <f t="shared" si="220"/>
        <v>0.39560439560439559</v>
      </c>
      <c r="CD96" s="215">
        <f t="shared" si="221"/>
        <v>31660</v>
      </c>
      <c r="CE96" s="216">
        <f t="shared" si="222"/>
        <v>0.63550221099178772</v>
      </c>
      <c r="CF96" s="216">
        <f t="shared" si="223"/>
        <v>0.25426405559065068</v>
      </c>
      <c r="CG96" s="216">
        <f t="shared" si="224"/>
        <v>0.1102337334175616</v>
      </c>
      <c r="CH96" s="216">
        <f t="shared" si="225"/>
        <v>3.3164876816171827E-2</v>
      </c>
      <c r="CI96" s="216">
        <f t="shared" si="226"/>
        <v>2.2109917877447885E-3</v>
      </c>
      <c r="CJ96" s="216">
        <f t="shared" si="227"/>
        <v>7.4857864813644981E-2</v>
      </c>
      <c r="CK96" s="217">
        <f t="shared" si="228"/>
        <v>20120</v>
      </c>
      <c r="CL96" s="218">
        <f t="shared" si="229"/>
        <v>8050</v>
      </c>
      <c r="CM96" s="219">
        <f t="shared" si="230"/>
        <v>3490</v>
      </c>
      <c r="CN96" s="219">
        <f t="shared" si="231"/>
        <v>1050</v>
      </c>
      <c r="CO96" s="219">
        <f t="shared" si="232"/>
        <v>70</v>
      </c>
      <c r="CP96" s="219">
        <f t="shared" si="233"/>
        <v>2370</v>
      </c>
      <c r="CR96" s="243">
        <v>17152.830000000002</v>
      </c>
      <c r="CS96" s="243">
        <v>14019</v>
      </c>
      <c r="CT96" s="247">
        <f t="shared" si="203"/>
        <v>1.2235416220843143</v>
      </c>
      <c r="CV96" s="247">
        <f t="shared" si="204"/>
        <v>2.4524080102421249E-2</v>
      </c>
      <c r="CW96" s="211">
        <f t="shared" si="205"/>
        <v>0.19740942597790889</v>
      </c>
      <c r="CY96" s="300">
        <v>3.1826527935647463E-2</v>
      </c>
      <c r="CZ96" s="300">
        <v>2.5339444780766236E-2</v>
      </c>
      <c r="DA96" s="300">
        <v>2.4770173646578141E-2</v>
      </c>
      <c r="DB96" s="300">
        <v>2.6918238993710691E-2</v>
      </c>
      <c r="DC96" s="300">
        <v>2.5240783792759881E-2</v>
      </c>
      <c r="DE96" s="332">
        <v>513</v>
      </c>
      <c r="DF96" s="332">
        <v>74</v>
      </c>
      <c r="DG96" s="332">
        <v>506</v>
      </c>
      <c r="DH96" s="332">
        <v>95</v>
      </c>
      <c r="DL96" s="212">
        <v>11437</v>
      </c>
      <c r="DM96" s="212">
        <v>364</v>
      </c>
      <c r="DN96" s="213">
        <v>3.1826527935647463E-2</v>
      </c>
      <c r="DO96" s="212">
        <v>3817</v>
      </c>
      <c r="DP96" s="212">
        <v>318</v>
      </c>
      <c r="DQ96" s="213">
        <v>2.7804494185538167E-2</v>
      </c>
      <c r="DR96" s="214">
        <v>7620</v>
      </c>
      <c r="DS96" s="214">
        <v>46</v>
      </c>
      <c r="DT96" s="213">
        <v>4.0220337501092945E-3</v>
      </c>
      <c r="DV96" s="215">
        <f t="shared" si="234"/>
        <v>31230</v>
      </c>
      <c r="DW96" s="216">
        <v>0.65705128205128205</v>
      </c>
      <c r="DX96" s="216">
        <v>0.24038461538461539</v>
      </c>
      <c r="DY96" s="216">
        <v>0.10256410256410256</v>
      </c>
      <c r="DZ96" s="216">
        <v>3.5256410256410256E-2</v>
      </c>
      <c r="EA96" s="216">
        <v>3.205128205128205E-3</v>
      </c>
      <c r="EB96" s="216">
        <v>6.4102564102564097E-2</v>
      </c>
      <c r="EC96" s="217">
        <f t="shared" si="235"/>
        <v>20620</v>
      </c>
      <c r="ED96" s="218">
        <v>7500</v>
      </c>
      <c r="EE96" s="219">
        <f t="shared" si="236"/>
        <v>3110</v>
      </c>
      <c r="EF96" s="219">
        <f t="shared" si="237"/>
        <v>410</v>
      </c>
      <c r="EG96" s="219">
        <f t="shared" si="238"/>
        <v>80</v>
      </c>
      <c r="EH96" s="219">
        <f t="shared" si="239"/>
        <v>2620</v>
      </c>
      <c r="EI96" s="216">
        <v>9.7402597402597407E-2</v>
      </c>
      <c r="EJ96" s="511">
        <v>3.4500000000000003E-2</v>
      </c>
      <c r="EK96" s="3">
        <v>0.27399999999999997</v>
      </c>
      <c r="EL96" s="3">
        <v>0.436</v>
      </c>
      <c r="EM96" s="496">
        <f t="shared" si="240"/>
        <v>0.28999999999999998</v>
      </c>
      <c r="EN96" s="528">
        <v>0.1125712</v>
      </c>
      <c r="EO96" s="545">
        <f t="shared" si="241"/>
        <v>31300</v>
      </c>
      <c r="EP96" s="314">
        <f t="shared" si="242"/>
        <v>5210</v>
      </c>
      <c r="EQ96" s="542">
        <v>5060</v>
      </c>
      <c r="ER96" s="543">
        <v>40</v>
      </c>
      <c r="ES96" s="544">
        <v>110</v>
      </c>
      <c r="ET96" s="242">
        <v>0</v>
      </c>
      <c r="EU96" s="242">
        <v>0</v>
      </c>
      <c r="EV96" s="314">
        <f t="shared" si="243"/>
        <v>110</v>
      </c>
      <c r="EW96" s="314">
        <f t="shared" si="244"/>
        <v>15030</v>
      </c>
      <c r="EX96" s="542">
        <v>11170</v>
      </c>
      <c r="EY96" s="543">
        <v>2330</v>
      </c>
      <c r="EZ96" s="544">
        <v>1530</v>
      </c>
      <c r="FA96" s="242">
        <v>180</v>
      </c>
      <c r="FB96" s="242">
        <v>40</v>
      </c>
      <c r="FC96" s="314">
        <f t="shared" si="245"/>
        <v>1310</v>
      </c>
      <c r="FD96" s="314">
        <f t="shared" si="246"/>
        <v>11060</v>
      </c>
      <c r="FE96" s="542">
        <v>4390</v>
      </c>
      <c r="FF96" s="543">
        <v>5200</v>
      </c>
      <c r="FG96" s="544">
        <v>1470</v>
      </c>
      <c r="FH96" s="242">
        <v>230</v>
      </c>
      <c r="FI96" s="242">
        <f>VLOOKUP($A96,'[3]Tabel 3'!$E$3350:$K$3691,7,FALSE)</f>
        <v>40</v>
      </c>
      <c r="FJ96" s="314">
        <f t="shared" si="247"/>
        <v>1200</v>
      </c>
      <c r="FK96" s="545">
        <f t="shared" si="248"/>
        <v>31660</v>
      </c>
      <c r="FL96" s="314">
        <f t="shared" si="249"/>
        <v>5220</v>
      </c>
      <c r="FM96" s="542">
        <v>5100</v>
      </c>
      <c r="FN96" s="543">
        <v>60</v>
      </c>
      <c r="FO96" s="544">
        <v>60</v>
      </c>
      <c r="FP96" s="242">
        <v>0</v>
      </c>
      <c r="FQ96" s="242">
        <v>0</v>
      </c>
      <c r="FR96" s="314">
        <f t="shared" si="250"/>
        <v>60</v>
      </c>
      <c r="FS96" s="314">
        <f t="shared" si="251"/>
        <v>15080</v>
      </c>
      <c r="FT96" s="542">
        <v>10650</v>
      </c>
      <c r="FU96" s="543">
        <v>2640</v>
      </c>
      <c r="FV96" s="544">
        <v>1790</v>
      </c>
      <c r="FW96" s="242">
        <v>380</v>
      </c>
      <c r="FX96" s="242">
        <v>30</v>
      </c>
      <c r="FY96" s="314">
        <f t="shared" si="252"/>
        <v>1380</v>
      </c>
      <c r="FZ96" s="314">
        <f t="shared" si="253"/>
        <v>11360</v>
      </c>
      <c r="GA96" s="542">
        <v>4370</v>
      </c>
      <c r="GB96" s="543">
        <v>5350</v>
      </c>
      <c r="GC96" s="544">
        <v>1640</v>
      </c>
      <c r="GD96" s="242">
        <v>670</v>
      </c>
      <c r="GE96" s="242">
        <v>40</v>
      </c>
      <c r="GF96" s="314">
        <f t="shared" si="254"/>
        <v>930</v>
      </c>
    </row>
    <row r="97" spans="1:188" hidden="1" x14ac:dyDescent="0.25">
      <c r="A97" s="622" t="s">
        <v>240</v>
      </c>
      <c r="B97" s="622" t="s">
        <v>80</v>
      </c>
      <c r="C97" s="622" t="s">
        <v>81</v>
      </c>
      <c r="D97" s="1">
        <v>1</v>
      </c>
      <c r="E97" s="206">
        <v>14100</v>
      </c>
      <c r="F97" s="207">
        <v>7.0000000000000007E-2</v>
      </c>
      <c r="G97" s="208">
        <f>IF(AND(F97&gt;=$F$3-'Selectie Benchmark Gemeenten'!$D$7*'gemeenten info'!$F$7,F97&lt;=$F$3+'Selectie Benchmark Gemeenten'!$D$7*'gemeenten info'!$F$7),1,0)</f>
        <v>0</v>
      </c>
      <c r="H97" s="206">
        <v>33257</v>
      </c>
      <c r="I97" s="206">
        <v>213</v>
      </c>
      <c r="J97" s="209">
        <f t="shared" si="206"/>
        <v>2.8550074738415546E-2</v>
      </c>
      <c r="K97" s="208">
        <f>IF(AND(J97&gt;=$J$3-'Selectie Benchmark Gemeenten'!$D$8*'gemeenten info'!$J$7,J97&lt;=$J$3+'Selectie Benchmark Gemeenten'!$D$8*'gemeenten info'!$J$7),1,0)</f>
        <v>0</v>
      </c>
      <c r="L97" s="23">
        <v>0</v>
      </c>
      <c r="M97" s="210">
        <v>7.2049054675523763E-2</v>
      </c>
      <c r="N97" s="208">
        <f>IF(AND(M97&gt;=$M$3-'Selectie Benchmark Gemeenten'!$D$9*'gemeenten info'!$M$7,M97&lt;=$M$3+'Selectie Benchmark Gemeenten'!$D$9*'gemeenten info'!$M$7),1,0)</f>
        <v>1</v>
      </c>
      <c r="O97" s="29">
        <f t="shared" si="200"/>
        <v>0</v>
      </c>
      <c r="P97" s="29">
        <f t="shared" si="201"/>
        <v>0</v>
      </c>
      <c r="Q97" s="29">
        <f t="shared" si="202"/>
        <v>0</v>
      </c>
      <c r="S97" s="78">
        <v>7.4029999999999996</v>
      </c>
      <c r="T97" s="78">
        <v>-11.548999999999999</v>
      </c>
      <c r="U97" s="211">
        <v>0.56399999999999995</v>
      </c>
      <c r="V97" s="211">
        <v>7.2999999999999995E-2</v>
      </c>
      <c r="X97" s="212">
        <v>2426</v>
      </c>
      <c r="Y97" s="212">
        <v>54</v>
      </c>
      <c r="Z97" s="341">
        <f t="shared" si="207"/>
        <v>2.2258862324814509E-2</v>
      </c>
      <c r="AA97" s="212">
        <v>794</v>
      </c>
      <c r="AB97" s="212">
        <v>48</v>
      </c>
      <c r="AC97" s="212">
        <v>14</v>
      </c>
      <c r="AD97" s="212">
        <v>143</v>
      </c>
      <c r="AE97" s="212">
        <v>0</v>
      </c>
      <c r="AF97" s="372">
        <f t="shared" si="208"/>
        <v>0</v>
      </c>
      <c r="AG97" s="212">
        <v>15</v>
      </c>
      <c r="AH97" s="372">
        <f t="shared" si="209"/>
        <v>0.1048951048951049</v>
      </c>
      <c r="AI97" s="212">
        <f t="shared" si="210"/>
        <v>637</v>
      </c>
      <c r="AJ97" s="212">
        <f t="shared" si="211"/>
        <v>33</v>
      </c>
      <c r="AK97" s="372">
        <f t="shared" si="212"/>
        <v>5.1805337519623233E-2</v>
      </c>
      <c r="AL97" s="341">
        <f t="shared" si="213"/>
        <v>0</v>
      </c>
      <c r="AM97" s="341">
        <f t="shared" si="214"/>
        <v>6.1830173124484749E-3</v>
      </c>
      <c r="AN97" s="341">
        <f t="shared" si="215"/>
        <v>1.3602638087386645E-2</v>
      </c>
      <c r="AO97" s="341">
        <f t="shared" si="216"/>
        <v>1.9785655399835119E-2</v>
      </c>
      <c r="AP97" s="214">
        <v>1632</v>
      </c>
      <c r="AQ97" s="214">
        <v>6</v>
      </c>
      <c r="AR97" s="341">
        <f t="shared" si="217"/>
        <v>2.4732069249793899E-3</v>
      </c>
      <c r="AT97" s="1">
        <v>53</v>
      </c>
      <c r="AU97" s="1">
        <v>19</v>
      </c>
      <c r="AV97" s="1">
        <v>15</v>
      </c>
      <c r="AW97" s="1">
        <v>19</v>
      </c>
      <c r="AX97" s="1">
        <v>55</v>
      </c>
      <c r="AY97" s="1">
        <v>23</v>
      </c>
      <c r="AZ97" s="1">
        <v>14</v>
      </c>
      <c r="BA97" s="1">
        <v>18</v>
      </c>
      <c r="BB97" s="1">
        <v>43</v>
      </c>
      <c r="BC97" s="1">
        <v>29</v>
      </c>
      <c r="BD97" s="1">
        <v>6</v>
      </c>
      <c r="BE97" s="1">
        <v>8</v>
      </c>
      <c r="BF97" s="1">
        <v>41</v>
      </c>
      <c r="BG97" s="1">
        <v>16</v>
      </c>
      <c r="BH97" s="1">
        <v>8</v>
      </c>
      <c r="BI97" s="1">
        <v>17</v>
      </c>
      <c r="BJ97" s="1">
        <v>62</v>
      </c>
      <c r="BK97" s="1">
        <v>28</v>
      </c>
      <c r="BL97" s="1">
        <v>12</v>
      </c>
      <c r="BM97" s="1">
        <v>22</v>
      </c>
      <c r="BN97" s="125">
        <v>0.35849056603773582</v>
      </c>
      <c r="BO97" s="124">
        <v>0.28301886792452829</v>
      </c>
      <c r="BP97" s="126">
        <v>0.35849056603773582</v>
      </c>
      <c r="BQ97" s="125">
        <v>0.41818181818181815</v>
      </c>
      <c r="BR97" s="124">
        <v>0.25454545454545452</v>
      </c>
      <c r="BS97" s="126">
        <v>0.32727272727272727</v>
      </c>
      <c r="BT97" s="125">
        <v>0.67441860465116277</v>
      </c>
      <c r="BU97" s="124">
        <v>0.13953488372093023</v>
      </c>
      <c r="BV97" s="126">
        <v>0.18604651162790697</v>
      </c>
      <c r="BW97" s="125">
        <v>0.3902439024390244</v>
      </c>
      <c r="BX97" s="124">
        <v>0.1951219512195122</v>
      </c>
      <c r="BY97" s="126">
        <v>0.41463414634146339</v>
      </c>
      <c r="BZ97" s="125">
        <f t="shared" si="218"/>
        <v>0.45161290322580644</v>
      </c>
      <c r="CA97" s="124">
        <f t="shared" si="219"/>
        <v>0.19354838709677419</v>
      </c>
      <c r="CB97" s="126">
        <f t="shared" si="220"/>
        <v>0.35483870967741937</v>
      </c>
      <c r="CD97" s="215">
        <f t="shared" si="221"/>
        <v>4190</v>
      </c>
      <c r="CE97" s="216">
        <f t="shared" si="222"/>
        <v>0.56324582338902152</v>
      </c>
      <c r="CF97" s="216">
        <f t="shared" si="223"/>
        <v>0.37470167064439142</v>
      </c>
      <c r="CG97" s="216">
        <f t="shared" si="224"/>
        <v>6.205250596658711E-2</v>
      </c>
      <c r="CH97" s="216">
        <f t="shared" si="225"/>
        <v>2.6252983293556086E-2</v>
      </c>
      <c r="CI97" s="216">
        <f t="shared" si="226"/>
        <v>0</v>
      </c>
      <c r="CJ97" s="216">
        <f t="shared" si="227"/>
        <v>3.5799522673031027E-2</v>
      </c>
      <c r="CK97" s="217">
        <f t="shared" si="228"/>
        <v>2360</v>
      </c>
      <c r="CL97" s="218">
        <f t="shared" si="229"/>
        <v>1570</v>
      </c>
      <c r="CM97" s="219">
        <f t="shared" si="230"/>
        <v>260</v>
      </c>
      <c r="CN97" s="219">
        <f t="shared" si="231"/>
        <v>110</v>
      </c>
      <c r="CO97" s="219">
        <f t="shared" si="232"/>
        <v>0</v>
      </c>
      <c r="CP97" s="219">
        <f t="shared" si="233"/>
        <v>150</v>
      </c>
      <c r="CR97" s="243">
        <v>2081.06</v>
      </c>
      <c r="CS97" s="243">
        <v>2936</v>
      </c>
      <c r="CT97" s="247">
        <f t="shared" si="203"/>
        <v>0.70880790190735687</v>
      </c>
      <c r="CV97" s="247">
        <f t="shared" si="204"/>
        <v>3.1403236709011469E-2</v>
      </c>
      <c r="CW97" s="211">
        <f t="shared" si="205"/>
        <v>0.31798374749735009</v>
      </c>
      <c r="CY97" s="300">
        <v>2.4869634977938228E-2</v>
      </c>
      <c r="CZ97" s="300">
        <v>1.6205533596837945E-2</v>
      </c>
      <c r="DA97" s="300">
        <v>1.6374714394516376E-2</v>
      </c>
      <c r="DB97" s="300">
        <v>2.0072992700729927E-2</v>
      </c>
      <c r="DC97" s="300">
        <v>1.9168173598553346E-2</v>
      </c>
      <c r="DE97" s="332">
        <v>59</v>
      </c>
      <c r="DF97" s="332">
        <v>9</v>
      </c>
      <c r="DG97" s="332">
        <v>63</v>
      </c>
      <c r="DH97" s="332">
        <v>12</v>
      </c>
      <c r="DL97" s="212">
        <v>2493</v>
      </c>
      <c r="DM97" s="212">
        <v>62</v>
      </c>
      <c r="DN97" s="213">
        <v>2.4869634977938228E-2</v>
      </c>
      <c r="DO97" s="212">
        <v>843</v>
      </c>
      <c r="DP97" s="212">
        <v>57</v>
      </c>
      <c r="DQ97" s="213">
        <v>2.2864019253910951E-2</v>
      </c>
      <c r="DR97" s="214">
        <v>1650</v>
      </c>
      <c r="DS97" s="214">
        <v>5</v>
      </c>
      <c r="DT97" s="213">
        <v>2.0056157240272766E-3</v>
      </c>
      <c r="DV97" s="215">
        <f t="shared" si="234"/>
        <v>4210</v>
      </c>
      <c r="DW97" s="216">
        <v>0.59523809523809523</v>
      </c>
      <c r="DX97" s="216">
        <v>0.35714285714285715</v>
      </c>
      <c r="DY97" s="216">
        <v>4.7619047619047616E-2</v>
      </c>
      <c r="DZ97" s="216">
        <v>2.3809523809523808E-2</v>
      </c>
      <c r="EA97" s="216">
        <v>0</v>
      </c>
      <c r="EB97" s="216">
        <v>2.3809523809523808E-2</v>
      </c>
      <c r="EC97" s="217">
        <f t="shared" si="235"/>
        <v>2470</v>
      </c>
      <c r="ED97" s="218">
        <v>1500</v>
      </c>
      <c r="EE97" s="219">
        <f t="shared" si="236"/>
        <v>240</v>
      </c>
      <c r="EF97" s="219">
        <f t="shared" si="237"/>
        <v>60</v>
      </c>
      <c r="EG97" s="219">
        <f t="shared" si="238"/>
        <v>0</v>
      </c>
      <c r="EH97" s="219">
        <f t="shared" si="239"/>
        <v>180</v>
      </c>
      <c r="EI97" s="216">
        <v>7.1428571428571425E-2</v>
      </c>
      <c r="EJ97" s="511">
        <v>2.0150000000000001E-2</v>
      </c>
      <c r="EK97" s="3">
        <v>0.29100000000000004</v>
      </c>
      <c r="EL97" s="3">
        <v>0.46500000000000002</v>
      </c>
      <c r="EM97" s="496">
        <f t="shared" si="240"/>
        <v>0.24399999999999994</v>
      </c>
      <c r="EN97" s="528">
        <v>6.4142000000000005E-2</v>
      </c>
      <c r="EO97" s="545">
        <f t="shared" si="241"/>
        <v>4210</v>
      </c>
      <c r="EP97" s="314">
        <f t="shared" si="242"/>
        <v>1100</v>
      </c>
      <c r="EQ97" s="542">
        <v>1090</v>
      </c>
      <c r="ER97" s="543">
        <v>10</v>
      </c>
      <c r="ES97" s="544">
        <v>0</v>
      </c>
      <c r="ET97" s="242">
        <v>0</v>
      </c>
      <c r="EU97" s="242">
        <v>0</v>
      </c>
      <c r="EV97" s="314">
        <f t="shared" si="243"/>
        <v>0</v>
      </c>
      <c r="EW97" s="314">
        <f t="shared" si="244"/>
        <v>1850</v>
      </c>
      <c r="EX97" s="542">
        <v>1140</v>
      </c>
      <c r="EY97" s="543">
        <v>590</v>
      </c>
      <c r="EZ97" s="544">
        <v>120</v>
      </c>
      <c r="FA97" s="242">
        <v>30</v>
      </c>
      <c r="FB97" s="242">
        <v>0</v>
      </c>
      <c r="FC97" s="314">
        <f t="shared" si="245"/>
        <v>90</v>
      </c>
      <c r="FD97" s="314">
        <f t="shared" si="246"/>
        <v>1260</v>
      </c>
      <c r="FE97" s="542">
        <v>240</v>
      </c>
      <c r="FF97" s="543">
        <v>900</v>
      </c>
      <c r="FG97" s="544">
        <v>120</v>
      </c>
      <c r="FH97" s="242">
        <v>30</v>
      </c>
      <c r="FI97" s="242">
        <f>VLOOKUP($A97,'[3]Tabel 3'!$E$3350:$K$3691,7,FALSE)</f>
        <v>0</v>
      </c>
      <c r="FJ97" s="314">
        <f t="shared" si="247"/>
        <v>90</v>
      </c>
      <c r="FK97" s="545">
        <f t="shared" si="248"/>
        <v>4190</v>
      </c>
      <c r="FL97" s="314">
        <f t="shared" si="249"/>
        <v>1090</v>
      </c>
      <c r="FM97" s="542">
        <v>1060</v>
      </c>
      <c r="FN97" s="543">
        <v>20</v>
      </c>
      <c r="FO97" s="544">
        <v>10</v>
      </c>
      <c r="FP97" s="242">
        <v>0</v>
      </c>
      <c r="FQ97" s="242">
        <v>0</v>
      </c>
      <c r="FR97" s="314">
        <f t="shared" si="250"/>
        <v>10</v>
      </c>
      <c r="FS97" s="314">
        <f t="shared" si="251"/>
        <v>1820</v>
      </c>
      <c r="FT97" s="542">
        <v>1070</v>
      </c>
      <c r="FU97" s="543">
        <v>630</v>
      </c>
      <c r="FV97" s="544">
        <v>120</v>
      </c>
      <c r="FW97" s="242">
        <v>50</v>
      </c>
      <c r="FX97" s="242">
        <v>0</v>
      </c>
      <c r="FY97" s="314">
        <f t="shared" si="252"/>
        <v>70</v>
      </c>
      <c r="FZ97" s="314">
        <f t="shared" si="253"/>
        <v>1280</v>
      </c>
      <c r="GA97" s="542">
        <v>230</v>
      </c>
      <c r="GB97" s="543">
        <v>920</v>
      </c>
      <c r="GC97" s="544">
        <v>130</v>
      </c>
      <c r="GD97" s="242">
        <v>60</v>
      </c>
      <c r="GE97" s="242">
        <v>0</v>
      </c>
      <c r="GF97" s="314">
        <f t="shared" si="254"/>
        <v>70</v>
      </c>
    </row>
    <row r="98" spans="1:188" hidden="1" x14ac:dyDescent="0.25">
      <c r="A98" s="622" t="s">
        <v>241</v>
      </c>
      <c r="B98" s="622" t="s">
        <v>88</v>
      </c>
      <c r="C98" s="622" t="s">
        <v>89</v>
      </c>
      <c r="D98" s="1">
        <v>0.7</v>
      </c>
      <c r="E98" s="206">
        <v>11200</v>
      </c>
      <c r="F98" s="207">
        <v>6.4000000000000001E-2</v>
      </c>
      <c r="G98" s="208">
        <f>IF(AND(F98&gt;=$F$3-'Selectie Benchmark Gemeenten'!$D$7*'gemeenten info'!$F$7,F98&lt;=$F$3+'Selectie Benchmark Gemeenten'!$D$7*'gemeenten info'!$F$7),1,0)</f>
        <v>0</v>
      </c>
      <c r="H98" s="206">
        <v>27258</v>
      </c>
      <c r="I98" s="206">
        <v>318</v>
      </c>
      <c r="J98" s="209">
        <f t="shared" si="206"/>
        <v>4.4245142002989533E-2</v>
      </c>
      <c r="K98" s="208">
        <f>IF(AND(J98&gt;=$J$3-'Selectie Benchmark Gemeenten'!$D$8*'gemeenten info'!$J$7,J98&lt;=$J$3+'Selectie Benchmark Gemeenten'!$D$8*'gemeenten info'!$J$7),1,0)</f>
        <v>0</v>
      </c>
      <c r="L98" s="23">
        <v>0</v>
      </c>
      <c r="M98" s="210">
        <v>0.13895781637717122</v>
      </c>
      <c r="N98" s="208">
        <f>IF(AND(M98&gt;=$M$3-'Selectie Benchmark Gemeenten'!$D$9*'gemeenten info'!$M$7,M98&lt;=$M$3+'Selectie Benchmark Gemeenten'!$D$9*'gemeenten info'!$M$7),1,0)</f>
        <v>1</v>
      </c>
      <c r="O98" s="29">
        <f t="shared" si="200"/>
        <v>0</v>
      </c>
      <c r="P98" s="29">
        <f t="shared" si="201"/>
        <v>0</v>
      </c>
      <c r="Q98" s="29">
        <f t="shared" si="202"/>
        <v>0</v>
      </c>
      <c r="S98" s="78">
        <v>8.3710000000000004</v>
      </c>
      <c r="T98" s="78">
        <v>-9.8480000000000008</v>
      </c>
      <c r="U98" s="211">
        <v>0.46200000000000002</v>
      </c>
      <c r="V98" s="211">
        <v>0.109</v>
      </c>
      <c r="X98" s="212">
        <v>2023</v>
      </c>
      <c r="Y98" s="212">
        <v>48</v>
      </c>
      <c r="Z98" s="341">
        <f t="shared" si="207"/>
        <v>2.3727137913989126E-2</v>
      </c>
      <c r="AA98" s="212">
        <v>602</v>
      </c>
      <c r="AB98" s="212">
        <v>42</v>
      </c>
      <c r="AC98" s="212">
        <v>10</v>
      </c>
      <c r="AD98" s="212">
        <v>79</v>
      </c>
      <c r="AE98" s="212">
        <v>0</v>
      </c>
      <c r="AF98" s="372">
        <f t="shared" si="208"/>
        <v>0</v>
      </c>
      <c r="AG98" s="212">
        <v>10</v>
      </c>
      <c r="AH98" s="372">
        <f t="shared" si="209"/>
        <v>0.12658227848101267</v>
      </c>
      <c r="AI98" s="212">
        <f t="shared" si="210"/>
        <v>513</v>
      </c>
      <c r="AJ98" s="212">
        <f t="shared" si="211"/>
        <v>32</v>
      </c>
      <c r="AK98" s="372">
        <f t="shared" si="212"/>
        <v>6.2378167641325533E-2</v>
      </c>
      <c r="AL98" s="341">
        <f t="shared" si="213"/>
        <v>0</v>
      </c>
      <c r="AM98" s="341">
        <f t="shared" si="214"/>
        <v>4.9431537320810681E-3</v>
      </c>
      <c r="AN98" s="341">
        <f t="shared" si="215"/>
        <v>1.5818091942659415E-2</v>
      </c>
      <c r="AO98" s="341">
        <f t="shared" si="216"/>
        <v>2.0761245674740483E-2</v>
      </c>
      <c r="AP98" s="214">
        <v>1421</v>
      </c>
      <c r="AQ98" s="214">
        <v>6</v>
      </c>
      <c r="AR98" s="341">
        <f t="shared" si="217"/>
        <v>2.9658922392486408E-3</v>
      </c>
      <c r="AT98" s="1">
        <v>46</v>
      </c>
      <c r="AU98" s="1">
        <v>25</v>
      </c>
      <c r="AV98" s="1">
        <v>8</v>
      </c>
      <c r="AW98" s="1">
        <v>13</v>
      </c>
      <c r="AX98" s="1">
        <v>46</v>
      </c>
      <c r="AY98" s="1">
        <v>16</v>
      </c>
      <c r="AZ98" s="1">
        <v>11</v>
      </c>
      <c r="BA98" s="1">
        <v>19</v>
      </c>
      <c r="BB98" s="1">
        <v>26</v>
      </c>
      <c r="BC98" s="1">
        <v>13</v>
      </c>
      <c r="BD98" s="1">
        <v>7</v>
      </c>
      <c r="BE98" s="1">
        <v>6</v>
      </c>
      <c r="BF98" s="1">
        <v>33</v>
      </c>
      <c r="BG98" s="1">
        <v>21</v>
      </c>
      <c r="BH98" s="1">
        <v>5</v>
      </c>
      <c r="BI98" s="1">
        <v>7</v>
      </c>
      <c r="BJ98" s="1">
        <v>56</v>
      </c>
      <c r="BK98" s="1">
        <v>29</v>
      </c>
      <c r="BL98" s="1">
        <v>6</v>
      </c>
      <c r="BM98" s="1">
        <v>21</v>
      </c>
      <c r="BN98" s="125">
        <v>0.54347826086956519</v>
      </c>
      <c r="BO98" s="124">
        <v>0.17391304347826086</v>
      </c>
      <c r="BP98" s="126">
        <v>0.28260869565217389</v>
      </c>
      <c r="BQ98" s="125">
        <v>0.34782608695652173</v>
      </c>
      <c r="BR98" s="124">
        <v>0.2391304347826087</v>
      </c>
      <c r="BS98" s="126">
        <v>0.41304347826086957</v>
      </c>
      <c r="BT98" s="125">
        <v>0.5</v>
      </c>
      <c r="BU98" s="124">
        <v>0.26923076923076922</v>
      </c>
      <c r="BV98" s="126">
        <v>0.23076923076923078</v>
      </c>
      <c r="BW98" s="125">
        <v>0.63636363636363635</v>
      </c>
      <c r="BX98" s="124">
        <v>0.15151515151515152</v>
      </c>
      <c r="BY98" s="126">
        <v>0.21212121212121213</v>
      </c>
      <c r="BZ98" s="125">
        <f t="shared" si="218"/>
        <v>0.5178571428571429</v>
      </c>
      <c r="CA98" s="124">
        <f t="shared" si="219"/>
        <v>0.10714285714285714</v>
      </c>
      <c r="CB98" s="126">
        <f t="shared" si="220"/>
        <v>0.375</v>
      </c>
      <c r="CD98" s="215">
        <f t="shared" si="221"/>
        <v>3900</v>
      </c>
      <c r="CE98" s="216">
        <f t="shared" si="222"/>
        <v>0.55384615384615388</v>
      </c>
      <c r="CF98" s="216">
        <f t="shared" si="223"/>
        <v>0.35384615384615387</v>
      </c>
      <c r="CG98" s="216">
        <f t="shared" si="224"/>
        <v>9.2307692307692313E-2</v>
      </c>
      <c r="CH98" s="216">
        <f t="shared" si="225"/>
        <v>5.3846153846153849E-2</v>
      </c>
      <c r="CI98" s="216">
        <f t="shared" si="226"/>
        <v>2.5641025641025641E-3</v>
      </c>
      <c r="CJ98" s="216">
        <f t="shared" si="227"/>
        <v>3.5897435897435895E-2</v>
      </c>
      <c r="CK98" s="217">
        <f t="shared" si="228"/>
        <v>2160</v>
      </c>
      <c r="CL98" s="218">
        <f t="shared" si="229"/>
        <v>1380</v>
      </c>
      <c r="CM98" s="219">
        <f t="shared" si="230"/>
        <v>360</v>
      </c>
      <c r="CN98" s="219">
        <f t="shared" si="231"/>
        <v>210</v>
      </c>
      <c r="CO98" s="219">
        <f t="shared" si="232"/>
        <v>10</v>
      </c>
      <c r="CP98" s="219">
        <f t="shared" si="233"/>
        <v>140</v>
      </c>
      <c r="CR98" s="243">
        <v>1243.83</v>
      </c>
      <c r="CS98" s="243">
        <v>2452</v>
      </c>
      <c r="CT98" s="247">
        <f t="shared" si="203"/>
        <v>0.50727161500815654</v>
      </c>
      <c r="CV98" s="247">
        <f t="shared" si="204"/>
        <v>4.677403034586828E-2</v>
      </c>
      <c r="CW98" s="211">
        <f t="shared" si="205"/>
        <v>0.37073652990608008</v>
      </c>
      <c r="CY98" s="300">
        <v>2.6781444285031087E-2</v>
      </c>
      <c r="CZ98" s="300">
        <v>1.5449438202247191E-2</v>
      </c>
      <c r="DA98" s="300">
        <v>1.2014787430683918E-2</v>
      </c>
      <c r="DB98" s="300">
        <v>2.1325915623551229E-2</v>
      </c>
      <c r="DC98" s="300">
        <v>2.0795660036166366E-2</v>
      </c>
      <c r="DE98" s="332">
        <v>146</v>
      </c>
      <c r="DF98" s="332">
        <v>38</v>
      </c>
      <c r="DG98" s="332">
        <v>151</v>
      </c>
      <c r="DH98" s="332">
        <v>41</v>
      </c>
      <c r="DL98" s="212">
        <v>2091</v>
      </c>
      <c r="DM98" s="212">
        <v>56</v>
      </c>
      <c r="DN98" s="213">
        <v>2.6781444285031087E-2</v>
      </c>
      <c r="DO98" s="212">
        <v>641</v>
      </c>
      <c r="DP98" s="212">
        <v>52</v>
      </c>
      <c r="DQ98" s="213">
        <v>2.4868483978957436E-2</v>
      </c>
      <c r="DR98" s="214">
        <v>1450</v>
      </c>
      <c r="DS98" s="214">
        <v>4</v>
      </c>
      <c r="DT98" s="213">
        <v>1.9129603060736491E-3</v>
      </c>
      <c r="DV98" s="215">
        <f t="shared" si="234"/>
        <v>3860</v>
      </c>
      <c r="DW98" s="216">
        <v>0.57894736842105265</v>
      </c>
      <c r="DX98" s="216">
        <v>0.34210526315789475</v>
      </c>
      <c r="DY98" s="216">
        <v>7.8947368421052627E-2</v>
      </c>
      <c r="DZ98" s="216">
        <v>5.2631578947368418E-2</v>
      </c>
      <c r="EA98" s="216">
        <v>0</v>
      </c>
      <c r="EB98" s="216">
        <v>2.6315789473684209E-2</v>
      </c>
      <c r="EC98" s="217">
        <f t="shared" si="235"/>
        <v>2250</v>
      </c>
      <c r="ED98" s="218">
        <v>1300</v>
      </c>
      <c r="EE98" s="219">
        <f t="shared" si="236"/>
        <v>310</v>
      </c>
      <c r="EF98" s="219">
        <f t="shared" si="237"/>
        <v>140</v>
      </c>
      <c r="EG98" s="219">
        <f t="shared" si="238"/>
        <v>10</v>
      </c>
      <c r="EH98" s="219">
        <f t="shared" si="239"/>
        <v>160</v>
      </c>
      <c r="EI98" s="216">
        <v>7.8947368421052627E-2</v>
      </c>
      <c r="EJ98" s="511">
        <v>1.9099999999999999E-2</v>
      </c>
      <c r="EK98" s="3">
        <v>0.27100000000000002</v>
      </c>
      <c r="EL98" s="3">
        <v>0.43799999999999994</v>
      </c>
      <c r="EM98" s="496">
        <f t="shared" si="240"/>
        <v>0.29100000000000004</v>
      </c>
      <c r="EN98" s="528">
        <v>6.0598400000000004E-2</v>
      </c>
      <c r="EO98" s="545">
        <f t="shared" si="241"/>
        <v>3880</v>
      </c>
      <c r="EP98" s="314">
        <f t="shared" si="242"/>
        <v>1070</v>
      </c>
      <c r="EQ98" s="542">
        <v>1050</v>
      </c>
      <c r="ER98" s="543">
        <v>10</v>
      </c>
      <c r="ES98" s="544">
        <v>10</v>
      </c>
      <c r="ET98" s="242">
        <v>0</v>
      </c>
      <c r="EU98" s="242">
        <v>0</v>
      </c>
      <c r="EV98" s="314">
        <f t="shared" si="243"/>
        <v>10</v>
      </c>
      <c r="EW98" s="314">
        <f t="shared" si="244"/>
        <v>1660</v>
      </c>
      <c r="EX98" s="542">
        <v>1000</v>
      </c>
      <c r="EY98" s="543">
        <v>510</v>
      </c>
      <c r="EZ98" s="544">
        <v>150</v>
      </c>
      <c r="FA98" s="242">
        <v>70</v>
      </c>
      <c r="FB98" s="242">
        <v>0</v>
      </c>
      <c r="FC98" s="314">
        <f t="shared" si="245"/>
        <v>80</v>
      </c>
      <c r="FD98" s="314">
        <f t="shared" si="246"/>
        <v>1150</v>
      </c>
      <c r="FE98" s="542">
        <v>200</v>
      </c>
      <c r="FF98" s="543">
        <v>800</v>
      </c>
      <c r="FG98" s="544">
        <v>150</v>
      </c>
      <c r="FH98" s="242">
        <v>70</v>
      </c>
      <c r="FI98" s="242">
        <f>VLOOKUP($A98,'[3]Tabel 3'!$E$3350:$K$3691,7,FALSE)</f>
        <v>10</v>
      </c>
      <c r="FJ98" s="314">
        <f t="shared" si="247"/>
        <v>70</v>
      </c>
      <c r="FK98" s="545">
        <f t="shared" si="248"/>
        <v>3900</v>
      </c>
      <c r="FL98" s="314">
        <f t="shared" si="249"/>
        <v>1030</v>
      </c>
      <c r="FM98" s="542">
        <v>1010</v>
      </c>
      <c r="FN98" s="543">
        <v>10</v>
      </c>
      <c r="FO98" s="544">
        <v>10</v>
      </c>
      <c r="FP98" s="242">
        <v>0</v>
      </c>
      <c r="FQ98" s="242">
        <v>0</v>
      </c>
      <c r="FR98" s="314">
        <f t="shared" si="250"/>
        <v>10</v>
      </c>
      <c r="FS98" s="314">
        <f t="shared" si="251"/>
        <v>1690</v>
      </c>
      <c r="FT98" s="542">
        <v>940</v>
      </c>
      <c r="FU98" s="543">
        <v>560</v>
      </c>
      <c r="FV98" s="544">
        <v>190</v>
      </c>
      <c r="FW98" s="242">
        <v>110</v>
      </c>
      <c r="FX98" s="242">
        <v>0</v>
      </c>
      <c r="FY98" s="314">
        <f t="shared" si="252"/>
        <v>80</v>
      </c>
      <c r="FZ98" s="314">
        <f t="shared" si="253"/>
        <v>1180</v>
      </c>
      <c r="GA98" s="542">
        <v>210</v>
      </c>
      <c r="GB98" s="543">
        <v>810</v>
      </c>
      <c r="GC98" s="544">
        <v>160</v>
      </c>
      <c r="GD98" s="242">
        <v>100</v>
      </c>
      <c r="GE98" s="242">
        <v>10</v>
      </c>
      <c r="GF98" s="314">
        <f t="shared" si="254"/>
        <v>50</v>
      </c>
    </row>
    <row r="99" spans="1:188" hidden="1" x14ac:dyDescent="0.25">
      <c r="A99" s="622" t="s">
        <v>242</v>
      </c>
      <c r="B99" s="622" t="s">
        <v>119</v>
      </c>
      <c r="C99" s="622" t="s">
        <v>120</v>
      </c>
      <c r="D99" s="1">
        <v>1.4</v>
      </c>
      <c r="E99" s="206">
        <v>18700</v>
      </c>
      <c r="F99" s="207">
        <v>7.4999999999999997E-2</v>
      </c>
      <c r="G99" s="208">
        <f>IF(AND(F99&gt;=$F$3-'Selectie Benchmark Gemeenten'!$D$7*'gemeenten info'!$F$7,F99&lt;=$F$3+'Selectie Benchmark Gemeenten'!$D$7*'gemeenten info'!$F$7),1,0)</f>
        <v>0</v>
      </c>
      <c r="H99" s="206">
        <v>44152</v>
      </c>
      <c r="I99" s="206">
        <v>799</v>
      </c>
      <c r="J99" s="209">
        <f t="shared" si="206"/>
        <v>0.11614349775784753</v>
      </c>
      <c r="K99" s="208">
        <f>IF(AND(J99&gt;=$J$3-'Selectie Benchmark Gemeenten'!$D$8*'gemeenten info'!$J$7,J99&lt;=$J$3+'Selectie Benchmark Gemeenten'!$D$8*'gemeenten info'!$J$7),1,0)</f>
        <v>1</v>
      </c>
      <c r="L99" s="23">
        <v>0</v>
      </c>
      <c r="M99" s="210">
        <v>6.0420032310177708E-2</v>
      </c>
      <c r="N99" s="208">
        <f>IF(AND(M99&gt;=$M$3-'Selectie Benchmark Gemeenten'!$D$9*'gemeenten info'!$M$7,M99&lt;=$M$3+'Selectie Benchmark Gemeenten'!$D$9*'gemeenten info'!$M$7),1,0)</f>
        <v>0</v>
      </c>
      <c r="O99" s="29">
        <f t="shared" si="200"/>
        <v>0</v>
      </c>
      <c r="P99" s="29">
        <f t="shared" si="201"/>
        <v>0</v>
      </c>
      <c r="Q99" s="29">
        <f t="shared" si="202"/>
        <v>0</v>
      </c>
      <c r="S99" s="78">
        <v>7.9139999999999997</v>
      </c>
      <c r="T99" s="78">
        <v>13.053000000000001</v>
      </c>
      <c r="U99" s="211">
        <v>0.48699999999999999</v>
      </c>
      <c r="V99" s="211">
        <v>6.2E-2</v>
      </c>
      <c r="X99" s="212">
        <v>3583</v>
      </c>
      <c r="Y99" s="212">
        <v>101</v>
      </c>
      <c r="Z99" s="341">
        <f t="shared" si="207"/>
        <v>2.8188668713368687E-2</v>
      </c>
      <c r="AA99" s="212">
        <v>1028</v>
      </c>
      <c r="AB99" s="212">
        <v>83</v>
      </c>
      <c r="AC99" s="212">
        <v>29</v>
      </c>
      <c r="AD99" s="212">
        <v>161</v>
      </c>
      <c r="AE99" s="212">
        <v>7</v>
      </c>
      <c r="AF99" s="372">
        <f t="shared" si="208"/>
        <v>0.2413793103448276</v>
      </c>
      <c r="AG99" s="212">
        <v>22</v>
      </c>
      <c r="AH99" s="372">
        <f t="shared" si="209"/>
        <v>0.13664596273291926</v>
      </c>
      <c r="AI99" s="212">
        <f t="shared" si="210"/>
        <v>838</v>
      </c>
      <c r="AJ99" s="212">
        <f t="shared" si="211"/>
        <v>54</v>
      </c>
      <c r="AK99" s="372">
        <f t="shared" si="212"/>
        <v>6.4439140811455853E-2</v>
      </c>
      <c r="AL99" s="341">
        <f t="shared" si="213"/>
        <v>1.9536701088473346E-3</v>
      </c>
      <c r="AM99" s="341">
        <f t="shared" si="214"/>
        <v>6.140106056377337E-3</v>
      </c>
      <c r="AN99" s="341">
        <f t="shared" si="215"/>
        <v>1.5071169411108009E-2</v>
      </c>
      <c r="AO99" s="341">
        <f t="shared" si="216"/>
        <v>2.3164945576332682E-2</v>
      </c>
      <c r="AP99" s="214">
        <v>2555</v>
      </c>
      <c r="AQ99" s="214">
        <v>18</v>
      </c>
      <c r="AR99" s="341">
        <f t="shared" si="217"/>
        <v>5.0237231370360031E-3</v>
      </c>
      <c r="AT99" s="1">
        <v>60</v>
      </c>
      <c r="AU99" s="1">
        <v>23</v>
      </c>
      <c r="AV99" s="1">
        <v>16</v>
      </c>
      <c r="AW99" s="1">
        <v>21</v>
      </c>
      <c r="AX99" s="1">
        <v>65</v>
      </c>
      <c r="AY99" s="1">
        <v>18</v>
      </c>
      <c r="AZ99" s="1">
        <v>18</v>
      </c>
      <c r="BA99" s="1">
        <v>29</v>
      </c>
      <c r="BB99" s="1">
        <v>56</v>
      </c>
      <c r="BC99" s="1">
        <v>22</v>
      </c>
      <c r="BD99" s="1">
        <v>15</v>
      </c>
      <c r="BE99" s="1">
        <v>19</v>
      </c>
      <c r="BF99" s="1">
        <v>57</v>
      </c>
      <c r="BG99" s="1">
        <v>25</v>
      </c>
      <c r="BH99" s="1">
        <v>9</v>
      </c>
      <c r="BI99" s="1">
        <v>23</v>
      </c>
      <c r="BJ99" s="1">
        <v>82</v>
      </c>
      <c r="BK99" s="1">
        <v>35</v>
      </c>
      <c r="BL99" s="1">
        <v>20</v>
      </c>
      <c r="BM99" s="1">
        <v>27</v>
      </c>
      <c r="BN99" s="125">
        <v>0.38333333333333336</v>
      </c>
      <c r="BO99" s="124">
        <v>0.26666666666666666</v>
      </c>
      <c r="BP99" s="126">
        <v>0.35</v>
      </c>
      <c r="BQ99" s="125">
        <v>0.27692307692307694</v>
      </c>
      <c r="BR99" s="124">
        <v>0.27692307692307694</v>
      </c>
      <c r="BS99" s="126">
        <v>0.44615384615384618</v>
      </c>
      <c r="BT99" s="125">
        <v>0.39285714285714285</v>
      </c>
      <c r="BU99" s="124">
        <v>0.26785714285714285</v>
      </c>
      <c r="BV99" s="126">
        <v>0.3392857142857143</v>
      </c>
      <c r="BW99" s="125">
        <v>0.43859649122807015</v>
      </c>
      <c r="BX99" s="124">
        <v>0.15789473684210525</v>
      </c>
      <c r="BY99" s="126">
        <v>0.40350877192982454</v>
      </c>
      <c r="BZ99" s="125">
        <f t="shared" si="218"/>
        <v>0.42682926829268292</v>
      </c>
      <c r="CA99" s="124">
        <f t="shared" si="219"/>
        <v>0.24390243902439024</v>
      </c>
      <c r="CB99" s="126">
        <f t="shared" si="220"/>
        <v>0.32926829268292684</v>
      </c>
      <c r="CD99" s="215">
        <f t="shared" si="221"/>
        <v>5790</v>
      </c>
      <c r="CE99" s="216">
        <f t="shared" si="222"/>
        <v>0.60967184801381691</v>
      </c>
      <c r="CF99" s="216">
        <f t="shared" si="223"/>
        <v>0.32469775474956825</v>
      </c>
      <c r="CG99" s="216">
        <f t="shared" si="224"/>
        <v>6.563039723661486E-2</v>
      </c>
      <c r="CH99" s="216">
        <f t="shared" si="225"/>
        <v>2.7633851468048358E-2</v>
      </c>
      <c r="CI99" s="216">
        <f t="shared" si="226"/>
        <v>1.7271157167530224E-3</v>
      </c>
      <c r="CJ99" s="216">
        <f t="shared" si="227"/>
        <v>3.6269430051813469E-2</v>
      </c>
      <c r="CK99" s="217">
        <f t="shared" si="228"/>
        <v>3530</v>
      </c>
      <c r="CL99" s="218">
        <f t="shared" si="229"/>
        <v>1880</v>
      </c>
      <c r="CM99" s="219">
        <f t="shared" si="230"/>
        <v>380</v>
      </c>
      <c r="CN99" s="219">
        <f t="shared" si="231"/>
        <v>160</v>
      </c>
      <c r="CO99" s="219">
        <f t="shared" si="232"/>
        <v>10</v>
      </c>
      <c r="CP99" s="219">
        <f t="shared" si="233"/>
        <v>210</v>
      </c>
      <c r="CR99" s="243">
        <v>3054.24</v>
      </c>
      <c r="CS99" s="243">
        <v>4211</v>
      </c>
      <c r="CT99" s="247">
        <f t="shared" si="203"/>
        <v>0.72530040370458315</v>
      </c>
      <c r="CV99" s="247">
        <f t="shared" si="204"/>
        <v>3.8864818728061828E-2</v>
      </c>
      <c r="CW99" s="211">
        <f t="shared" si="205"/>
        <v>0.37584891617824917</v>
      </c>
      <c r="CY99" s="300">
        <v>2.2815804117974403E-2</v>
      </c>
      <c r="CZ99" s="300">
        <v>1.5935141179759575E-2</v>
      </c>
      <c r="DA99" s="300">
        <v>1.5725919685481607E-2</v>
      </c>
      <c r="DB99" s="300">
        <v>1.8156424581005588E-2</v>
      </c>
      <c r="DC99" s="300">
        <v>1.7035775127768313E-2</v>
      </c>
      <c r="DE99" s="332">
        <v>205</v>
      </c>
      <c r="DF99" s="332">
        <v>41</v>
      </c>
      <c r="DG99" s="332">
        <v>184</v>
      </c>
      <c r="DH99" s="332">
        <v>26</v>
      </c>
      <c r="DL99" s="212">
        <v>3594</v>
      </c>
      <c r="DM99" s="212">
        <v>82</v>
      </c>
      <c r="DN99" s="213">
        <v>2.2815804117974403E-2</v>
      </c>
      <c r="DO99" s="212">
        <v>981</v>
      </c>
      <c r="DP99" s="212">
        <v>72</v>
      </c>
      <c r="DQ99" s="213">
        <v>2.003338898163606E-2</v>
      </c>
      <c r="DR99" s="214">
        <v>2613</v>
      </c>
      <c r="DS99" s="214">
        <v>10</v>
      </c>
      <c r="DT99" s="213">
        <v>2.7824151363383415E-3</v>
      </c>
      <c r="DV99" s="215">
        <f t="shared" si="234"/>
        <v>5640</v>
      </c>
      <c r="DW99" s="216">
        <v>0.625</v>
      </c>
      <c r="DX99" s="216">
        <v>0.32142857142857145</v>
      </c>
      <c r="DY99" s="216">
        <v>5.3571428571428568E-2</v>
      </c>
      <c r="DZ99" s="216">
        <v>1.7857142857142856E-2</v>
      </c>
      <c r="EA99" s="216">
        <v>0</v>
      </c>
      <c r="EB99" s="216">
        <v>3.5714285714285712E-2</v>
      </c>
      <c r="EC99" s="217">
        <f t="shared" si="235"/>
        <v>3520</v>
      </c>
      <c r="ED99" s="218">
        <v>1800</v>
      </c>
      <c r="EE99" s="219">
        <f t="shared" si="236"/>
        <v>320</v>
      </c>
      <c r="EF99" s="219">
        <f t="shared" si="237"/>
        <v>70</v>
      </c>
      <c r="EG99" s="219">
        <f t="shared" si="238"/>
        <v>0</v>
      </c>
      <c r="EH99" s="219">
        <f t="shared" si="239"/>
        <v>250</v>
      </c>
      <c r="EI99" s="216">
        <v>7.0175438596491224E-2</v>
      </c>
      <c r="EJ99" s="511">
        <v>2.1025000000000002E-2</v>
      </c>
      <c r="EK99" s="3">
        <v>0.27500000000000002</v>
      </c>
      <c r="EL99" s="3">
        <v>0.44799999999999995</v>
      </c>
      <c r="EM99" s="496">
        <f t="shared" si="240"/>
        <v>0.27700000000000002</v>
      </c>
      <c r="EN99" s="528">
        <v>6.7095000000000002E-2</v>
      </c>
      <c r="EO99" s="545">
        <f t="shared" si="241"/>
        <v>5640</v>
      </c>
      <c r="EP99" s="314">
        <f t="shared" si="242"/>
        <v>1610</v>
      </c>
      <c r="EQ99" s="542">
        <v>1590</v>
      </c>
      <c r="ER99" s="543">
        <v>10</v>
      </c>
      <c r="ES99" s="544">
        <v>10</v>
      </c>
      <c r="ET99" s="242">
        <v>0</v>
      </c>
      <c r="EU99" s="242">
        <v>0</v>
      </c>
      <c r="EV99" s="314">
        <f t="shared" si="243"/>
        <v>10</v>
      </c>
      <c r="EW99" s="314">
        <f t="shared" si="244"/>
        <v>2370</v>
      </c>
      <c r="EX99" s="542">
        <v>1610</v>
      </c>
      <c r="EY99" s="543">
        <v>620</v>
      </c>
      <c r="EZ99" s="544">
        <v>140</v>
      </c>
      <c r="FA99" s="242">
        <v>30</v>
      </c>
      <c r="FB99" s="242">
        <v>0</v>
      </c>
      <c r="FC99" s="314">
        <f t="shared" si="245"/>
        <v>110</v>
      </c>
      <c r="FD99" s="314">
        <f t="shared" si="246"/>
        <v>1660</v>
      </c>
      <c r="FE99" s="542">
        <v>320</v>
      </c>
      <c r="FF99" s="543">
        <v>1170</v>
      </c>
      <c r="FG99" s="544">
        <v>170</v>
      </c>
      <c r="FH99" s="242">
        <v>40</v>
      </c>
      <c r="FI99" s="242">
        <f>VLOOKUP($A99,'[3]Tabel 3'!$E$3350:$K$3691,7,FALSE)</f>
        <v>0</v>
      </c>
      <c r="FJ99" s="314">
        <f t="shared" si="247"/>
        <v>130</v>
      </c>
      <c r="FK99" s="545">
        <f t="shared" si="248"/>
        <v>5790</v>
      </c>
      <c r="FL99" s="314">
        <f t="shared" si="249"/>
        <v>1600</v>
      </c>
      <c r="FM99" s="542">
        <v>1560</v>
      </c>
      <c r="FN99" s="543">
        <v>20</v>
      </c>
      <c r="FO99" s="544">
        <v>20</v>
      </c>
      <c r="FP99" s="242">
        <v>0</v>
      </c>
      <c r="FQ99" s="242">
        <v>0</v>
      </c>
      <c r="FR99" s="314">
        <f t="shared" si="250"/>
        <v>20</v>
      </c>
      <c r="FS99" s="314">
        <f t="shared" si="251"/>
        <v>2480</v>
      </c>
      <c r="FT99" s="542">
        <v>1640</v>
      </c>
      <c r="FU99" s="543">
        <v>680</v>
      </c>
      <c r="FV99" s="544">
        <v>160</v>
      </c>
      <c r="FW99" s="242">
        <v>60</v>
      </c>
      <c r="FX99" s="242">
        <v>0</v>
      </c>
      <c r="FY99" s="314">
        <f t="shared" si="252"/>
        <v>100</v>
      </c>
      <c r="FZ99" s="314">
        <f t="shared" si="253"/>
        <v>1710</v>
      </c>
      <c r="GA99" s="542">
        <v>330</v>
      </c>
      <c r="GB99" s="543">
        <v>1180</v>
      </c>
      <c r="GC99" s="544">
        <v>200</v>
      </c>
      <c r="GD99" s="242">
        <v>100</v>
      </c>
      <c r="GE99" s="242">
        <v>10</v>
      </c>
      <c r="GF99" s="314">
        <f t="shared" si="254"/>
        <v>90</v>
      </c>
    </row>
    <row r="100" spans="1:188" hidden="1" x14ac:dyDescent="0.25">
      <c r="A100" s="622" t="s">
        <v>243</v>
      </c>
      <c r="B100" s="622" t="s">
        <v>69</v>
      </c>
      <c r="C100" s="622" t="s">
        <v>70</v>
      </c>
      <c r="D100" s="1">
        <v>1.6</v>
      </c>
      <c r="E100" s="206">
        <v>22000</v>
      </c>
      <c r="F100" s="207">
        <v>7.2999999999999995E-2</v>
      </c>
      <c r="G100" s="208">
        <f>IF(AND(F100&gt;=$F$3-'Selectie Benchmark Gemeenten'!$D$7*'gemeenten info'!$F$7,F100&lt;=$F$3+'Selectie Benchmark Gemeenten'!$D$7*'gemeenten info'!$F$7),1,0)</f>
        <v>0</v>
      </c>
      <c r="H100" s="206">
        <v>51597</v>
      </c>
      <c r="I100" s="206">
        <v>147</v>
      </c>
      <c r="J100" s="209">
        <f t="shared" si="206"/>
        <v>1.8684603886397609E-2</v>
      </c>
      <c r="K100" s="208">
        <f>IF(AND(J100&gt;=$J$3-'Selectie Benchmark Gemeenten'!$D$8*'gemeenten info'!$J$7,J100&lt;=$J$3+'Selectie Benchmark Gemeenten'!$D$8*'gemeenten info'!$J$7),1,0)</f>
        <v>0</v>
      </c>
      <c r="L100" s="23">
        <v>0</v>
      </c>
      <c r="M100" s="210">
        <v>0.3565640194489465</v>
      </c>
      <c r="N100" s="208">
        <f>IF(AND(M100&gt;=$M$3-'Selectie Benchmark Gemeenten'!$D$9*'gemeenten info'!$M$7,M100&lt;=$M$3+'Selectie Benchmark Gemeenten'!$D$9*'gemeenten info'!$M$7),1,0)</f>
        <v>1</v>
      </c>
      <c r="O100" s="29">
        <f t="shared" si="200"/>
        <v>0</v>
      </c>
      <c r="P100" s="29">
        <f t="shared" si="201"/>
        <v>0</v>
      </c>
      <c r="Q100" s="29">
        <f t="shared" si="202"/>
        <v>0</v>
      </c>
      <c r="S100" s="78">
        <v>7.6449999999999996</v>
      </c>
      <c r="T100" s="78">
        <v>-1.121</v>
      </c>
      <c r="U100" s="211">
        <v>0.57699999999999996</v>
      </c>
      <c r="V100" s="211">
        <v>5.8000000000000003E-2</v>
      </c>
      <c r="X100" s="212">
        <v>4257</v>
      </c>
      <c r="Y100" s="212">
        <v>81</v>
      </c>
      <c r="Z100" s="341">
        <f t="shared" si="207"/>
        <v>1.9027484143763214E-2</v>
      </c>
      <c r="AA100" s="212">
        <v>1530</v>
      </c>
      <c r="AB100" s="212">
        <v>64</v>
      </c>
      <c r="AC100" s="212">
        <v>45</v>
      </c>
      <c r="AD100" s="212">
        <v>208</v>
      </c>
      <c r="AE100" s="212">
        <v>8</v>
      </c>
      <c r="AF100" s="372">
        <f t="shared" si="208"/>
        <v>0.17777777777777778</v>
      </c>
      <c r="AG100" s="212">
        <v>22</v>
      </c>
      <c r="AH100" s="372">
        <f t="shared" si="209"/>
        <v>0.10576923076923077</v>
      </c>
      <c r="AI100" s="212">
        <f t="shared" si="210"/>
        <v>1277</v>
      </c>
      <c r="AJ100" s="212">
        <f t="shared" si="211"/>
        <v>34</v>
      </c>
      <c r="AK100" s="372">
        <f t="shared" si="212"/>
        <v>2.6624902114330461E-2</v>
      </c>
      <c r="AL100" s="341">
        <f t="shared" si="213"/>
        <v>1.8792576932111817E-3</v>
      </c>
      <c r="AM100" s="341">
        <f t="shared" si="214"/>
        <v>5.1679586563307496E-3</v>
      </c>
      <c r="AN100" s="341">
        <f t="shared" si="215"/>
        <v>7.9868451961475212E-3</v>
      </c>
      <c r="AO100" s="341">
        <f t="shared" si="216"/>
        <v>1.5034061545689453E-2</v>
      </c>
      <c r="AP100" s="214">
        <v>2727</v>
      </c>
      <c r="AQ100" s="214">
        <v>17</v>
      </c>
      <c r="AR100" s="341">
        <f t="shared" si="217"/>
        <v>3.9934225980737606E-3</v>
      </c>
      <c r="AT100" s="1">
        <v>52</v>
      </c>
      <c r="AU100" s="1">
        <v>25</v>
      </c>
      <c r="AV100" s="1">
        <v>8</v>
      </c>
      <c r="AW100" s="1">
        <v>19</v>
      </c>
      <c r="AX100" s="1">
        <v>51</v>
      </c>
      <c r="AY100" s="1">
        <v>21</v>
      </c>
      <c r="AZ100" s="1">
        <v>11</v>
      </c>
      <c r="BA100" s="1">
        <v>19</v>
      </c>
      <c r="BB100" s="1">
        <v>52</v>
      </c>
      <c r="BC100" s="1">
        <v>16</v>
      </c>
      <c r="BD100" s="1">
        <v>19</v>
      </c>
      <c r="BE100" s="1">
        <v>17</v>
      </c>
      <c r="BF100" s="1">
        <v>72</v>
      </c>
      <c r="BG100" s="1">
        <v>30</v>
      </c>
      <c r="BH100" s="1">
        <v>18</v>
      </c>
      <c r="BI100" s="1">
        <v>24</v>
      </c>
      <c r="BJ100" s="1">
        <v>73</v>
      </c>
      <c r="BK100" s="1">
        <v>37</v>
      </c>
      <c r="BL100" s="1">
        <v>12</v>
      </c>
      <c r="BM100" s="1">
        <v>24</v>
      </c>
      <c r="BN100" s="125">
        <v>0.48076923076923078</v>
      </c>
      <c r="BO100" s="124">
        <v>0.15384615384615385</v>
      </c>
      <c r="BP100" s="126">
        <v>0.36538461538461536</v>
      </c>
      <c r="BQ100" s="125">
        <v>0.41176470588235292</v>
      </c>
      <c r="BR100" s="124">
        <v>0.21568627450980393</v>
      </c>
      <c r="BS100" s="126">
        <v>0.37254901960784315</v>
      </c>
      <c r="BT100" s="125">
        <v>0.30769230769230771</v>
      </c>
      <c r="BU100" s="124">
        <v>0.36538461538461536</v>
      </c>
      <c r="BV100" s="126">
        <v>0.32692307692307693</v>
      </c>
      <c r="BW100" s="125">
        <v>0.41666666666666669</v>
      </c>
      <c r="BX100" s="124">
        <v>0.25</v>
      </c>
      <c r="BY100" s="126">
        <v>0.33333333333333331</v>
      </c>
      <c r="BZ100" s="125">
        <f t="shared" si="218"/>
        <v>0.50684931506849318</v>
      </c>
      <c r="CA100" s="124">
        <f t="shared" si="219"/>
        <v>0.16438356164383561</v>
      </c>
      <c r="CB100" s="126">
        <f t="shared" si="220"/>
        <v>0.32876712328767121</v>
      </c>
      <c r="CD100" s="215">
        <f t="shared" si="221"/>
        <v>6850</v>
      </c>
      <c r="CE100" s="216">
        <f t="shared" si="222"/>
        <v>0.60437956204379562</v>
      </c>
      <c r="CF100" s="216">
        <f t="shared" si="223"/>
        <v>0.33576642335766421</v>
      </c>
      <c r="CG100" s="216">
        <f t="shared" si="224"/>
        <v>5.9854014598540145E-2</v>
      </c>
      <c r="CH100" s="216">
        <f t="shared" si="225"/>
        <v>2.4817518248175182E-2</v>
      </c>
      <c r="CI100" s="216">
        <f t="shared" si="226"/>
        <v>1.4598540145985401E-3</v>
      </c>
      <c r="CJ100" s="216">
        <f t="shared" si="227"/>
        <v>3.3576642335766425E-2</v>
      </c>
      <c r="CK100" s="217">
        <f t="shared" si="228"/>
        <v>4140</v>
      </c>
      <c r="CL100" s="218">
        <f t="shared" si="229"/>
        <v>2300</v>
      </c>
      <c r="CM100" s="219">
        <f t="shared" si="230"/>
        <v>410</v>
      </c>
      <c r="CN100" s="219">
        <f t="shared" si="231"/>
        <v>170</v>
      </c>
      <c r="CO100" s="219">
        <f t="shared" si="232"/>
        <v>10</v>
      </c>
      <c r="CP100" s="219">
        <f t="shared" si="233"/>
        <v>230</v>
      </c>
      <c r="CR100" s="243">
        <v>2463.39</v>
      </c>
      <c r="CS100" s="243">
        <v>4672</v>
      </c>
      <c r="CT100" s="247">
        <f t="shared" si="203"/>
        <v>0.52726669520547942</v>
      </c>
      <c r="CV100" s="247">
        <f t="shared" si="204"/>
        <v>3.6087020698980565E-2</v>
      </c>
      <c r="CW100" s="211">
        <f t="shared" si="205"/>
        <v>0.26065046772278377</v>
      </c>
      <c r="CY100" s="300">
        <v>1.6754647693366997E-2</v>
      </c>
      <c r="CZ100" s="300">
        <v>1.6256491307292842E-2</v>
      </c>
      <c r="DA100" s="300">
        <v>1.1257848019051742E-2</v>
      </c>
      <c r="DB100" s="300">
        <v>1.0786802030456852E-2</v>
      </c>
      <c r="DC100" s="300">
        <v>1.0790620460676489E-2</v>
      </c>
      <c r="DE100" s="332">
        <v>158</v>
      </c>
      <c r="DF100" s="332">
        <v>9</v>
      </c>
      <c r="DG100" s="332">
        <v>120</v>
      </c>
      <c r="DH100" s="332">
        <v>11</v>
      </c>
      <c r="DL100" s="212">
        <v>4357</v>
      </c>
      <c r="DM100" s="212">
        <v>73</v>
      </c>
      <c r="DN100" s="213">
        <v>1.6754647693366997E-2</v>
      </c>
      <c r="DO100" s="212">
        <v>1567</v>
      </c>
      <c r="DP100" s="212">
        <v>67</v>
      </c>
      <c r="DQ100" s="213">
        <v>1.5377553362405325E-2</v>
      </c>
      <c r="DR100" s="214">
        <v>2790</v>
      </c>
      <c r="DS100" s="214">
        <v>6</v>
      </c>
      <c r="DT100" s="213">
        <v>1.377094330961671E-3</v>
      </c>
      <c r="DV100" s="215">
        <f t="shared" si="234"/>
        <v>6760</v>
      </c>
      <c r="DW100" s="216">
        <v>0.61764705882352944</v>
      </c>
      <c r="DX100" s="216">
        <v>0.3235294117647059</v>
      </c>
      <c r="DY100" s="216">
        <v>5.8823529411764705E-2</v>
      </c>
      <c r="DZ100" s="216">
        <v>2.9411764705882353E-2</v>
      </c>
      <c r="EA100" s="216">
        <v>0</v>
      </c>
      <c r="EB100" s="216">
        <v>2.9411764705882353E-2</v>
      </c>
      <c r="EC100" s="217">
        <f t="shared" si="235"/>
        <v>4200</v>
      </c>
      <c r="ED100" s="218">
        <v>2200</v>
      </c>
      <c r="EE100" s="219">
        <f t="shared" si="236"/>
        <v>360</v>
      </c>
      <c r="EF100" s="219">
        <f t="shared" si="237"/>
        <v>90</v>
      </c>
      <c r="EG100" s="219">
        <f t="shared" si="238"/>
        <v>20</v>
      </c>
      <c r="EH100" s="219">
        <f t="shared" si="239"/>
        <v>250</v>
      </c>
      <c r="EI100" s="216">
        <v>5.7971014492753624E-2</v>
      </c>
      <c r="EJ100" s="511">
        <v>2.0674999999999999E-2</v>
      </c>
      <c r="EK100" s="3">
        <v>0.26300000000000001</v>
      </c>
      <c r="EL100" s="3">
        <v>0.48799999999999999</v>
      </c>
      <c r="EM100" s="496">
        <f t="shared" si="240"/>
        <v>0.249</v>
      </c>
      <c r="EN100" s="528">
        <v>6.5913799999999995E-2</v>
      </c>
      <c r="EO100" s="545">
        <f t="shared" si="241"/>
        <v>6770</v>
      </c>
      <c r="EP100" s="314">
        <f t="shared" si="242"/>
        <v>1910</v>
      </c>
      <c r="EQ100" s="542">
        <v>1880</v>
      </c>
      <c r="ER100" s="543">
        <v>20</v>
      </c>
      <c r="ES100" s="544">
        <v>10</v>
      </c>
      <c r="ET100" s="242">
        <v>0</v>
      </c>
      <c r="EU100" s="242">
        <v>0</v>
      </c>
      <c r="EV100" s="314">
        <f t="shared" si="243"/>
        <v>10</v>
      </c>
      <c r="EW100" s="314">
        <f t="shared" si="244"/>
        <v>2950</v>
      </c>
      <c r="EX100" s="542">
        <v>1940</v>
      </c>
      <c r="EY100" s="543">
        <v>850</v>
      </c>
      <c r="EZ100" s="544">
        <v>160</v>
      </c>
      <c r="FA100" s="242">
        <v>40</v>
      </c>
      <c r="FB100" s="242">
        <v>10</v>
      </c>
      <c r="FC100" s="314">
        <f t="shared" si="245"/>
        <v>110</v>
      </c>
      <c r="FD100" s="314">
        <f t="shared" si="246"/>
        <v>1910</v>
      </c>
      <c r="FE100" s="542">
        <v>380</v>
      </c>
      <c r="FF100" s="543">
        <v>1340</v>
      </c>
      <c r="FG100" s="544">
        <v>190</v>
      </c>
      <c r="FH100" s="242">
        <v>50</v>
      </c>
      <c r="FI100" s="242">
        <f>VLOOKUP($A100,'[3]Tabel 3'!$E$3350:$K$3691,7,FALSE)</f>
        <v>10</v>
      </c>
      <c r="FJ100" s="314">
        <f t="shared" si="247"/>
        <v>130</v>
      </c>
      <c r="FK100" s="545">
        <f t="shared" si="248"/>
        <v>6850</v>
      </c>
      <c r="FL100" s="314">
        <f t="shared" si="249"/>
        <v>1880</v>
      </c>
      <c r="FM100" s="542">
        <v>1860</v>
      </c>
      <c r="FN100" s="543">
        <v>10</v>
      </c>
      <c r="FO100" s="544">
        <v>10</v>
      </c>
      <c r="FP100" s="242">
        <v>0</v>
      </c>
      <c r="FQ100" s="242">
        <v>0</v>
      </c>
      <c r="FR100" s="314">
        <f t="shared" si="250"/>
        <v>10</v>
      </c>
      <c r="FS100" s="314">
        <f t="shared" si="251"/>
        <v>3030</v>
      </c>
      <c r="FT100" s="542">
        <v>1900</v>
      </c>
      <c r="FU100" s="543">
        <v>920</v>
      </c>
      <c r="FV100" s="544">
        <v>210</v>
      </c>
      <c r="FW100" s="242">
        <v>70</v>
      </c>
      <c r="FX100" s="242">
        <v>10</v>
      </c>
      <c r="FY100" s="314">
        <f t="shared" si="252"/>
        <v>130</v>
      </c>
      <c r="FZ100" s="314">
        <f t="shared" si="253"/>
        <v>1940</v>
      </c>
      <c r="GA100" s="542">
        <v>380</v>
      </c>
      <c r="GB100" s="543">
        <v>1370</v>
      </c>
      <c r="GC100" s="544">
        <v>190</v>
      </c>
      <c r="GD100" s="242">
        <v>100</v>
      </c>
      <c r="GE100" s="242">
        <v>0</v>
      </c>
      <c r="GF100" s="314">
        <f t="shared" si="254"/>
        <v>90</v>
      </c>
    </row>
    <row r="101" spans="1:188" hidden="1" x14ac:dyDescent="0.25">
      <c r="A101" s="622" t="s">
        <v>244</v>
      </c>
      <c r="B101" s="622" t="s">
        <v>119</v>
      </c>
      <c r="C101" s="622" t="s">
        <v>120</v>
      </c>
      <c r="D101" s="1">
        <v>0.7</v>
      </c>
      <c r="E101" s="206">
        <v>9500</v>
      </c>
      <c r="F101" s="207">
        <v>6.9000000000000006E-2</v>
      </c>
      <c r="G101" s="208">
        <f>IF(AND(F101&gt;=$F$3-'Selectie Benchmark Gemeenten'!$D$7*'gemeenten info'!$F$7,F101&lt;=$F$3+'Selectie Benchmark Gemeenten'!$D$7*'gemeenten info'!$F$7),1,0)</f>
        <v>0</v>
      </c>
      <c r="H101" s="206">
        <v>21944</v>
      </c>
      <c r="I101" s="206">
        <v>825</v>
      </c>
      <c r="J101" s="209">
        <f t="shared" si="206"/>
        <v>0.12002989536621823</v>
      </c>
      <c r="K101" s="208">
        <f>IF(AND(J101&gt;=$J$3-'Selectie Benchmark Gemeenten'!$D$8*'gemeenten info'!$J$7,J101&lt;=$J$3+'Selectie Benchmark Gemeenten'!$D$8*'gemeenten info'!$J$7),1,0)</f>
        <v>1</v>
      </c>
      <c r="L101" s="23">
        <v>0</v>
      </c>
      <c r="M101" s="210">
        <v>3.0694668820678513E-2</v>
      </c>
      <c r="N101" s="208">
        <f>IF(AND(M101&gt;=$M$3-'Selectie Benchmark Gemeenten'!$D$9*'gemeenten info'!$M$7,M101&lt;=$M$3+'Selectie Benchmark Gemeenten'!$D$9*'gemeenten info'!$M$7),1,0)</f>
        <v>0</v>
      </c>
      <c r="O101" s="29">
        <f t="shared" si="200"/>
        <v>0</v>
      </c>
      <c r="P101" s="29">
        <f t="shared" si="201"/>
        <v>0</v>
      </c>
      <c r="Q101" s="29">
        <f t="shared" si="202"/>
        <v>0</v>
      </c>
      <c r="S101" s="78">
        <v>7.5679999999999996</v>
      </c>
      <c r="T101" s="78">
        <v>-17.466999999999999</v>
      </c>
      <c r="U101" s="211">
        <v>0.58499999999999996</v>
      </c>
      <c r="V101" s="211">
        <v>7.8E-2</v>
      </c>
      <c r="X101" s="212">
        <v>1638</v>
      </c>
      <c r="Y101" s="212">
        <v>39</v>
      </c>
      <c r="Z101" s="341">
        <f t="shared" si="207"/>
        <v>2.3809523809523808E-2</v>
      </c>
      <c r="AA101" s="212">
        <v>541</v>
      </c>
      <c r="AB101" s="212">
        <v>36</v>
      </c>
      <c r="AC101" s="212">
        <v>12</v>
      </c>
      <c r="AD101" s="212">
        <v>89</v>
      </c>
      <c r="AE101" s="212">
        <v>0</v>
      </c>
      <c r="AF101" s="372">
        <f t="shared" si="208"/>
        <v>0</v>
      </c>
      <c r="AG101" s="212">
        <v>13</v>
      </c>
      <c r="AH101" s="372">
        <f t="shared" si="209"/>
        <v>0.14606741573033707</v>
      </c>
      <c r="AI101" s="212">
        <f t="shared" si="210"/>
        <v>440</v>
      </c>
      <c r="AJ101" s="212">
        <f t="shared" si="211"/>
        <v>23</v>
      </c>
      <c r="AK101" s="372">
        <f t="shared" si="212"/>
        <v>5.2272727272727269E-2</v>
      </c>
      <c r="AL101" s="341">
        <f t="shared" si="213"/>
        <v>0</v>
      </c>
      <c r="AM101" s="341">
        <f t="shared" si="214"/>
        <v>7.9365079365079361E-3</v>
      </c>
      <c r="AN101" s="341">
        <f t="shared" si="215"/>
        <v>1.4041514041514042E-2</v>
      </c>
      <c r="AO101" s="341">
        <f t="shared" si="216"/>
        <v>2.197802197802198E-2</v>
      </c>
      <c r="AP101" s="214">
        <v>1097</v>
      </c>
      <c r="AQ101" s="214">
        <v>3</v>
      </c>
      <c r="AR101" s="341">
        <f t="shared" si="217"/>
        <v>1.8315018315018315E-3</v>
      </c>
      <c r="AT101" s="1">
        <v>24</v>
      </c>
      <c r="AU101" s="1">
        <v>13</v>
      </c>
      <c r="AV101" s="1">
        <v>7</v>
      </c>
      <c r="AW101" s="1">
        <v>4</v>
      </c>
      <c r="AX101" s="1">
        <v>21</v>
      </c>
      <c r="AY101" s="1">
        <v>10</v>
      </c>
      <c r="AZ101" s="1">
        <v>0</v>
      </c>
      <c r="BA101" s="1">
        <v>11</v>
      </c>
      <c r="BB101" s="1">
        <v>27</v>
      </c>
      <c r="BC101" s="1">
        <v>9</v>
      </c>
      <c r="BD101" s="1">
        <v>10</v>
      </c>
      <c r="BE101" s="1">
        <v>8</v>
      </c>
      <c r="BF101" s="1">
        <v>29</v>
      </c>
      <c r="BG101" s="1">
        <v>16</v>
      </c>
      <c r="BH101" s="1">
        <v>5</v>
      </c>
      <c r="BI101" s="1">
        <v>8</v>
      </c>
      <c r="BJ101" s="1">
        <v>37</v>
      </c>
      <c r="BK101" s="1">
        <v>14</v>
      </c>
      <c r="BL101" s="1">
        <v>12</v>
      </c>
      <c r="BM101" s="1">
        <v>11</v>
      </c>
      <c r="BN101" s="125">
        <v>0.54166666666666663</v>
      </c>
      <c r="BO101" s="124">
        <v>0.29166666666666669</v>
      </c>
      <c r="BP101" s="126">
        <v>0.16666666666666666</v>
      </c>
      <c r="BQ101" s="125">
        <v>0.47619047619047616</v>
      </c>
      <c r="BR101" s="124">
        <v>0</v>
      </c>
      <c r="BS101" s="126">
        <v>0.52380952380952384</v>
      </c>
      <c r="BT101" s="125">
        <v>0.33333333333333331</v>
      </c>
      <c r="BU101" s="124">
        <v>0.37037037037037035</v>
      </c>
      <c r="BV101" s="126">
        <v>0.29629629629629628</v>
      </c>
      <c r="BW101" s="125">
        <v>0.55172413793103448</v>
      </c>
      <c r="BX101" s="124">
        <v>0.17241379310344829</v>
      </c>
      <c r="BY101" s="126">
        <v>0.27586206896551724</v>
      </c>
      <c r="BZ101" s="125">
        <f t="shared" si="218"/>
        <v>0.3783783783783784</v>
      </c>
      <c r="CA101" s="124">
        <f t="shared" si="219"/>
        <v>0.32432432432432434</v>
      </c>
      <c r="CB101" s="126">
        <f t="shared" si="220"/>
        <v>0.29729729729729731</v>
      </c>
      <c r="CD101" s="215">
        <f t="shared" si="221"/>
        <v>2900</v>
      </c>
      <c r="CE101" s="216">
        <f t="shared" si="222"/>
        <v>0.54137931034482756</v>
      </c>
      <c r="CF101" s="216">
        <f t="shared" si="223"/>
        <v>0.39310344827586208</v>
      </c>
      <c r="CG101" s="216">
        <f t="shared" si="224"/>
        <v>6.5517241379310351E-2</v>
      </c>
      <c r="CH101" s="216">
        <f t="shared" si="225"/>
        <v>2.4137931034482758E-2</v>
      </c>
      <c r="CI101" s="216">
        <f t="shared" si="226"/>
        <v>0</v>
      </c>
      <c r="CJ101" s="216">
        <f t="shared" si="227"/>
        <v>4.1379310344827586E-2</v>
      </c>
      <c r="CK101" s="217">
        <f t="shared" si="228"/>
        <v>1570</v>
      </c>
      <c r="CL101" s="218">
        <f t="shared" si="229"/>
        <v>1140</v>
      </c>
      <c r="CM101" s="219">
        <f t="shared" si="230"/>
        <v>190</v>
      </c>
      <c r="CN101" s="219">
        <f t="shared" si="231"/>
        <v>70</v>
      </c>
      <c r="CO101" s="219">
        <f t="shared" si="232"/>
        <v>0</v>
      </c>
      <c r="CP101" s="219">
        <f t="shared" si="233"/>
        <v>120</v>
      </c>
      <c r="CR101" s="243">
        <v>1360.57</v>
      </c>
      <c r="CS101" s="243">
        <v>1963</v>
      </c>
      <c r="CT101" s="247">
        <f t="shared" si="203"/>
        <v>0.69310748853795212</v>
      </c>
      <c r="CV101" s="247">
        <f t="shared" si="204"/>
        <v>3.4351849032460829E-2</v>
      </c>
      <c r="CW101" s="211">
        <f t="shared" si="205"/>
        <v>0.34506556245686676</v>
      </c>
      <c r="CY101" s="300">
        <v>2.1971496437054632E-2</v>
      </c>
      <c r="CZ101" s="300">
        <v>1.6929363689433742E-2</v>
      </c>
      <c r="DA101" s="300">
        <v>1.5706806282722512E-2</v>
      </c>
      <c r="DB101" s="300">
        <v>1.1804384485666104E-2</v>
      </c>
      <c r="DC101" s="300">
        <v>1.3690815744438107E-2</v>
      </c>
      <c r="DE101" s="332">
        <v>132</v>
      </c>
      <c r="DF101" s="332">
        <v>17</v>
      </c>
      <c r="DG101" s="332">
        <v>130</v>
      </c>
      <c r="DH101" s="332">
        <v>17</v>
      </c>
      <c r="DL101" s="212">
        <v>1684</v>
      </c>
      <c r="DM101" s="212">
        <v>37</v>
      </c>
      <c r="DN101" s="213">
        <v>2.1971496437054632E-2</v>
      </c>
      <c r="DO101" s="212">
        <v>580</v>
      </c>
      <c r="DP101" s="212">
        <v>32</v>
      </c>
      <c r="DQ101" s="213">
        <v>1.9002375296912115E-2</v>
      </c>
      <c r="DR101" s="214">
        <v>1104</v>
      </c>
      <c r="DS101" s="214">
        <v>5</v>
      </c>
      <c r="DT101" s="213">
        <v>2.9691211401425177E-3</v>
      </c>
      <c r="DV101" s="215">
        <f t="shared" si="234"/>
        <v>2850</v>
      </c>
      <c r="DW101" s="216">
        <v>0.55172413793103448</v>
      </c>
      <c r="DX101" s="216">
        <v>0.37931034482758619</v>
      </c>
      <c r="DY101" s="216">
        <v>6.8965517241379309E-2</v>
      </c>
      <c r="DZ101" s="216">
        <v>3.4482758620689655E-2</v>
      </c>
      <c r="EA101" s="216">
        <v>0</v>
      </c>
      <c r="EB101" s="216">
        <v>3.4482758620689655E-2</v>
      </c>
      <c r="EC101" s="217">
        <f t="shared" si="235"/>
        <v>1620</v>
      </c>
      <c r="ED101" s="218">
        <v>1100</v>
      </c>
      <c r="EE101" s="219">
        <f t="shared" si="236"/>
        <v>130</v>
      </c>
      <c r="EF101" s="219">
        <f t="shared" si="237"/>
        <v>40</v>
      </c>
      <c r="EG101" s="219">
        <f t="shared" si="238"/>
        <v>0</v>
      </c>
      <c r="EH101" s="219">
        <f t="shared" si="239"/>
        <v>90</v>
      </c>
      <c r="EI101" s="216">
        <v>6.8965517241379309E-2</v>
      </c>
      <c r="EJ101" s="511">
        <v>1.9975E-2</v>
      </c>
      <c r="EK101" s="3">
        <v>0.311</v>
      </c>
      <c r="EL101" s="3">
        <v>0.46100000000000002</v>
      </c>
      <c r="EM101" s="496">
        <f t="shared" si="240"/>
        <v>0.22800000000000004</v>
      </c>
      <c r="EN101" s="528">
        <v>6.3551400000000008E-2</v>
      </c>
      <c r="EO101" s="545">
        <f t="shared" si="241"/>
        <v>2830</v>
      </c>
      <c r="EP101" s="314">
        <f t="shared" si="242"/>
        <v>750</v>
      </c>
      <c r="EQ101" s="542">
        <v>740</v>
      </c>
      <c r="ER101" s="543">
        <v>10</v>
      </c>
      <c r="ES101" s="544">
        <v>0</v>
      </c>
      <c r="ET101" s="242">
        <v>0</v>
      </c>
      <c r="EU101" s="242">
        <v>0</v>
      </c>
      <c r="EV101" s="314">
        <f t="shared" si="243"/>
        <v>0</v>
      </c>
      <c r="EW101" s="314">
        <f t="shared" si="244"/>
        <v>1180</v>
      </c>
      <c r="EX101" s="542">
        <v>750</v>
      </c>
      <c r="EY101" s="543">
        <v>370</v>
      </c>
      <c r="EZ101" s="544">
        <v>60</v>
      </c>
      <c r="FA101" s="242">
        <v>20</v>
      </c>
      <c r="FB101" s="242">
        <v>0</v>
      </c>
      <c r="FC101" s="314">
        <f t="shared" si="245"/>
        <v>40</v>
      </c>
      <c r="FD101" s="314">
        <f t="shared" si="246"/>
        <v>900</v>
      </c>
      <c r="FE101" s="542">
        <v>130</v>
      </c>
      <c r="FF101" s="543">
        <v>700</v>
      </c>
      <c r="FG101" s="544">
        <v>70</v>
      </c>
      <c r="FH101" s="242">
        <v>20</v>
      </c>
      <c r="FI101" s="242">
        <f>VLOOKUP($A101,'[3]Tabel 3'!$E$3350:$K$3691,7,FALSE)</f>
        <v>0</v>
      </c>
      <c r="FJ101" s="314">
        <f t="shared" si="247"/>
        <v>50</v>
      </c>
      <c r="FK101" s="545">
        <f t="shared" si="248"/>
        <v>2900</v>
      </c>
      <c r="FL101" s="314">
        <f t="shared" si="249"/>
        <v>730</v>
      </c>
      <c r="FM101" s="542">
        <v>720</v>
      </c>
      <c r="FN101" s="543">
        <v>10</v>
      </c>
      <c r="FO101" s="544">
        <v>0</v>
      </c>
      <c r="FP101" s="242">
        <v>0</v>
      </c>
      <c r="FQ101" s="242">
        <v>0</v>
      </c>
      <c r="FR101" s="314">
        <f t="shared" si="250"/>
        <v>0</v>
      </c>
      <c r="FS101" s="314">
        <f t="shared" si="251"/>
        <v>1240</v>
      </c>
      <c r="FT101" s="542">
        <v>720</v>
      </c>
      <c r="FU101" s="543">
        <v>430</v>
      </c>
      <c r="FV101" s="544">
        <v>90</v>
      </c>
      <c r="FW101" s="242">
        <v>30</v>
      </c>
      <c r="FX101" s="242">
        <v>0</v>
      </c>
      <c r="FY101" s="314">
        <f t="shared" si="252"/>
        <v>60</v>
      </c>
      <c r="FZ101" s="314">
        <f t="shared" si="253"/>
        <v>930</v>
      </c>
      <c r="GA101" s="542">
        <v>130</v>
      </c>
      <c r="GB101" s="543">
        <v>700</v>
      </c>
      <c r="GC101" s="544">
        <v>100</v>
      </c>
      <c r="GD101" s="242">
        <v>40</v>
      </c>
      <c r="GE101" s="242">
        <v>0</v>
      </c>
      <c r="GF101" s="314">
        <f t="shared" si="254"/>
        <v>60</v>
      </c>
    </row>
    <row r="102" spans="1:188" hidden="1" x14ac:dyDescent="0.25">
      <c r="A102" s="622" t="s">
        <v>245</v>
      </c>
      <c r="B102" s="622" t="s">
        <v>124</v>
      </c>
      <c r="C102" s="622" t="s">
        <v>125</v>
      </c>
      <c r="D102" s="1">
        <v>1.3</v>
      </c>
      <c r="E102" s="206">
        <v>17600</v>
      </c>
      <c r="F102" s="207">
        <v>7.400000000000001E-2</v>
      </c>
      <c r="G102" s="208">
        <f>IF(AND(F102&gt;=$F$3-'Selectie Benchmark Gemeenten'!$D$7*'gemeenten info'!$F$7,F102&lt;=$F$3+'Selectie Benchmark Gemeenten'!$D$7*'gemeenten info'!$F$7),1,0)</f>
        <v>0</v>
      </c>
      <c r="H102" s="206">
        <v>40131</v>
      </c>
      <c r="I102" s="206">
        <v>1294</v>
      </c>
      <c r="J102" s="209">
        <f t="shared" si="206"/>
        <v>0.19013452914798207</v>
      </c>
      <c r="K102" s="208">
        <f>IF(AND(J102&gt;=$J$3-'Selectie Benchmark Gemeenten'!$D$8*'gemeenten info'!$J$7,J102&lt;=$J$3+'Selectie Benchmark Gemeenten'!$D$8*'gemeenten info'!$J$7),1,0)</f>
        <v>1</v>
      </c>
      <c r="L102" s="23">
        <v>0</v>
      </c>
      <c r="M102" s="210">
        <v>5.0881757733448975E-2</v>
      </c>
      <c r="N102" s="208">
        <f>IF(AND(M102&gt;=$M$3-'Selectie Benchmark Gemeenten'!$D$9*'gemeenten info'!$M$7,M102&lt;=$M$3+'Selectie Benchmark Gemeenten'!$D$9*'gemeenten info'!$M$7),1,0)</f>
        <v>0</v>
      </c>
      <c r="O102" s="29">
        <f t="shared" si="200"/>
        <v>0</v>
      </c>
      <c r="P102" s="29">
        <f t="shared" si="201"/>
        <v>0</v>
      </c>
      <c r="Q102" s="29">
        <f t="shared" si="202"/>
        <v>0</v>
      </c>
      <c r="S102" s="78">
        <v>8.1140000000000008</v>
      </c>
      <c r="T102" s="78">
        <v>4.4969999999999999</v>
      </c>
      <c r="U102" s="211">
        <v>0.51100000000000001</v>
      </c>
      <c r="V102" s="211">
        <v>7.0999999999999994E-2</v>
      </c>
      <c r="X102" s="212">
        <v>2888</v>
      </c>
      <c r="Y102" s="212">
        <v>62</v>
      </c>
      <c r="Z102" s="341">
        <f t="shared" si="207"/>
        <v>2.1468144044321329E-2</v>
      </c>
      <c r="AA102" s="212">
        <v>877</v>
      </c>
      <c r="AB102" s="212">
        <v>50</v>
      </c>
      <c r="AC102" s="212">
        <v>14</v>
      </c>
      <c r="AD102" s="212">
        <v>130</v>
      </c>
      <c r="AE102" s="212">
        <v>0</v>
      </c>
      <c r="AF102" s="372">
        <f t="shared" si="208"/>
        <v>0</v>
      </c>
      <c r="AG102" s="212">
        <v>12</v>
      </c>
      <c r="AH102" s="372">
        <f t="shared" si="209"/>
        <v>9.2307692307692313E-2</v>
      </c>
      <c r="AI102" s="212">
        <f t="shared" si="210"/>
        <v>733</v>
      </c>
      <c r="AJ102" s="212">
        <f t="shared" si="211"/>
        <v>38</v>
      </c>
      <c r="AK102" s="372">
        <f t="shared" si="212"/>
        <v>5.1841746248294678E-2</v>
      </c>
      <c r="AL102" s="341">
        <f t="shared" si="213"/>
        <v>0</v>
      </c>
      <c r="AM102" s="341">
        <f t="shared" si="214"/>
        <v>4.1551246537396124E-3</v>
      </c>
      <c r="AN102" s="341">
        <f t="shared" si="215"/>
        <v>1.3157894736842105E-2</v>
      </c>
      <c r="AO102" s="341">
        <f t="shared" si="216"/>
        <v>1.7313019390581719E-2</v>
      </c>
      <c r="AP102" s="214">
        <v>2011</v>
      </c>
      <c r="AQ102" s="214">
        <v>12</v>
      </c>
      <c r="AR102" s="341">
        <f t="shared" si="217"/>
        <v>4.1551246537396124E-3</v>
      </c>
      <c r="AT102" s="1">
        <v>70</v>
      </c>
      <c r="AU102" s="1">
        <v>29</v>
      </c>
      <c r="AV102" s="1">
        <v>11</v>
      </c>
      <c r="AW102" s="1">
        <v>30</v>
      </c>
      <c r="AX102" s="1">
        <v>61</v>
      </c>
      <c r="AY102" s="1">
        <v>22</v>
      </c>
      <c r="AZ102" s="1">
        <v>17</v>
      </c>
      <c r="BA102" s="1">
        <v>22</v>
      </c>
      <c r="BB102" s="1">
        <v>36</v>
      </c>
      <c r="BC102" s="1">
        <v>13</v>
      </c>
      <c r="BD102" s="1">
        <v>5</v>
      </c>
      <c r="BE102" s="1">
        <v>18</v>
      </c>
      <c r="BF102" s="1">
        <v>66</v>
      </c>
      <c r="BG102" s="1">
        <v>29</v>
      </c>
      <c r="BH102" s="1">
        <v>10</v>
      </c>
      <c r="BI102" s="1">
        <v>27</v>
      </c>
      <c r="BJ102" s="1">
        <v>80</v>
      </c>
      <c r="BK102" s="1">
        <v>31</v>
      </c>
      <c r="BL102" s="1">
        <v>11</v>
      </c>
      <c r="BM102" s="1">
        <v>38</v>
      </c>
      <c r="BN102" s="125">
        <v>0.41428571428571431</v>
      </c>
      <c r="BO102" s="124">
        <v>0.15714285714285714</v>
      </c>
      <c r="BP102" s="126">
        <v>0.42857142857142855</v>
      </c>
      <c r="BQ102" s="125">
        <v>0.36065573770491804</v>
      </c>
      <c r="BR102" s="124">
        <v>0.27868852459016391</v>
      </c>
      <c r="BS102" s="126">
        <v>0.36065573770491804</v>
      </c>
      <c r="BT102" s="125">
        <v>0.3611111111111111</v>
      </c>
      <c r="BU102" s="124">
        <v>0.1388888888888889</v>
      </c>
      <c r="BV102" s="126">
        <v>0.5</v>
      </c>
      <c r="BW102" s="125">
        <v>0.43939393939393939</v>
      </c>
      <c r="BX102" s="124">
        <v>0.15151515151515152</v>
      </c>
      <c r="BY102" s="126">
        <v>0.40909090909090912</v>
      </c>
      <c r="BZ102" s="125">
        <f t="shared" si="218"/>
        <v>0.38750000000000001</v>
      </c>
      <c r="CA102" s="124">
        <f t="shared" si="219"/>
        <v>0.13750000000000001</v>
      </c>
      <c r="CB102" s="126">
        <f t="shared" si="220"/>
        <v>0.47499999999999998</v>
      </c>
      <c r="CD102" s="215">
        <f t="shared" si="221"/>
        <v>5260</v>
      </c>
      <c r="CE102" s="216">
        <f t="shared" si="222"/>
        <v>0.6045627376425855</v>
      </c>
      <c r="CF102" s="216">
        <f t="shared" si="223"/>
        <v>0.33269961977186313</v>
      </c>
      <c r="CG102" s="216">
        <f t="shared" si="224"/>
        <v>6.2737642585551326E-2</v>
      </c>
      <c r="CH102" s="216">
        <f t="shared" si="225"/>
        <v>2.0912547528517109E-2</v>
      </c>
      <c r="CI102" s="216">
        <f t="shared" si="226"/>
        <v>0</v>
      </c>
      <c r="CJ102" s="216">
        <f t="shared" si="227"/>
        <v>4.1825095057034217E-2</v>
      </c>
      <c r="CK102" s="217">
        <f t="shared" si="228"/>
        <v>3180</v>
      </c>
      <c r="CL102" s="218">
        <f t="shared" si="229"/>
        <v>1750</v>
      </c>
      <c r="CM102" s="219">
        <f t="shared" si="230"/>
        <v>330</v>
      </c>
      <c r="CN102" s="219">
        <f t="shared" si="231"/>
        <v>110</v>
      </c>
      <c r="CO102" s="219">
        <f t="shared" si="232"/>
        <v>0</v>
      </c>
      <c r="CP102" s="219">
        <f t="shared" si="233"/>
        <v>220</v>
      </c>
      <c r="CR102" s="243">
        <v>2585.71</v>
      </c>
      <c r="CS102" s="243">
        <v>3510</v>
      </c>
      <c r="CT102" s="247">
        <f t="shared" si="203"/>
        <v>0.73666951566951566</v>
      </c>
      <c r="CV102" s="247">
        <f t="shared" si="204"/>
        <v>2.9142164278116212E-2</v>
      </c>
      <c r="CW102" s="211">
        <f t="shared" si="205"/>
        <v>0.29011005465299089</v>
      </c>
      <c r="CY102" s="300">
        <v>2.7100271002710029E-2</v>
      </c>
      <c r="CZ102" s="300">
        <v>2.1731972341126112E-2</v>
      </c>
      <c r="DA102" s="300">
        <v>1.171875E-2</v>
      </c>
      <c r="DB102" s="300">
        <v>1.9334389857369256E-2</v>
      </c>
      <c r="DC102" s="300">
        <v>2.1558361564521098E-2</v>
      </c>
      <c r="DE102" s="332">
        <v>64</v>
      </c>
      <c r="DF102" s="332">
        <v>6</v>
      </c>
      <c r="DG102" s="332">
        <v>71</v>
      </c>
      <c r="DH102" s="332">
        <v>18</v>
      </c>
      <c r="DL102" s="212">
        <v>2952</v>
      </c>
      <c r="DM102" s="212">
        <v>80</v>
      </c>
      <c r="DN102" s="213">
        <v>2.7100271002710029E-2</v>
      </c>
      <c r="DO102" s="212">
        <v>922</v>
      </c>
      <c r="DP102" s="212">
        <v>64</v>
      </c>
      <c r="DQ102" s="213">
        <v>2.1680216802168022E-2</v>
      </c>
      <c r="DR102" s="214">
        <v>2030</v>
      </c>
      <c r="DS102" s="214">
        <v>16</v>
      </c>
      <c r="DT102" s="213">
        <v>5.4200542005420054E-3</v>
      </c>
      <c r="DV102" s="215">
        <f t="shared" si="234"/>
        <v>5120</v>
      </c>
      <c r="DW102" s="216">
        <v>0.62745098039215685</v>
      </c>
      <c r="DX102" s="216">
        <v>0.31372549019607843</v>
      </c>
      <c r="DY102" s="216">
        <v>5.8823529411764705E-2</v>
      </c>
      <c r="DZ102" s="216">
        <v>1.9607843137254902E-2</v>
      </c>
      <c r="EA102" s="216">
        <v>0</v>
      </c>
      <c r="EB102" s="216">
        <v>3.9215686274509803E-2</v>
      </c>
      <c r="EC102" s="217">
        <f t="shared" si="235"/>
        <v>3220</v>
      </c>
      <c r="ED102" s="218">
        <v>1600</v>
      </c>
      <c r="EE102" s="219">
        <f t="shared" si="236"/>
        <v>300</v>
      </c>
      <c r="EF102" s="219">
        <f t="shared" si="237"/>
        <v>50</v>
      </c>
      <c r="EG102" s="219">
        <f t="shared" si="238"/>
        <v>10</v>
      </c>
      <c r="EH102" s="219">
        <f t="shared" si="239"/>
        <v>240</v>
      </c>
      <c r="EI102" s="216">
        <v>5.7692307692307696E-2</v>
      </c>
      <c r="EJ102" s="511">
        <v>2.085E-2</v>
      </c>
      <c r="EK102" s="3">
        <v>0.26300000000000001</v>
      </c>
      <c r="EL102" s="3">
        <v>0.42100000000000004</v>
      </c>
      <c r="EM102" s="496">
        <f t="shared" si="240"/>
        <v>0.31599999999999995</v>
      </c>
      <c r="EN102" s="528">
        <v>6.6504400000000005E-2</v>
      </c>
      <c r="EO102" s="545">
        <f t="shared" si="241"/>
        <v>5150</v>
      </c>
      <c r="EP102" s="314">
        <f t="shared" si="242"/>
        <v>1360</v>
      </c>
      <c r="EQ102" s="542">
        <v>1330</v>
      </c>
      <c r="ER102" s="543">
        <v>20</v>
      </c>
      <c r="ES102" s="544">
        <v>10</v>
      </c>
      <c r="ET102" s="242">
        <v>0</v>
      </c>
      <c r="EU102" s="242">
        <v>0</v>
      </c>
      <c r="EV102" s="314">
        <f t="shared" si="243"/>
        <v>10</v>
      </c>
      <c r="EW102" s="314">
        <f t="shared" si="244"/>
        <v>2280</v>
      </c>
      <c r="EX102" s="542">
        <v>1580</v>
      </c>
      <c r="EY102" s="543">
        <v>570</v>
      </c>
      <c r="EZ102" s="544">
        <v>130</v>
      </c>
      <c r="FA102" s="242">
        <v>20</v>
      </c>
      <c r="FB102" s="242">
        <v>0</v>
      </c>
      <c r="FC102" s="314">
        <f t="shared" si="245"/>
        <v>110</v>
      </c>
      <c r="FD102" s="314">
        <f t="shared" si="246"/>
        <v>1510</v>
      </c>
      <c r="FE102" s="542">
        <v>310</v>
      </c>
      <c r="FF102" s="543">
        <v>1040</v>
      </c>
      <c r="FG102" s="544">
        <v>160</v>
      </c>
      <c r="FH102" s="242">
        <v>30</v>
      </c>
      <c r="FI102" s="242">
        <f>VLOOKUP($A102,'[3]Tabel 3'!$E$3350:$K$3691,7,FALSE)</f>
        <v>10</v>
      </c>
      <c r="FJ102" s="314">
        <f t="shared" si="247"/>
        <v>120</v>
      </c>
      <c r="FK102" s="545">
        <f t="shared" si="248"/>
        <v>5260</v>
      </c>
      <c r="FL102" s="314">
        <f t="shared" si="249"/>
        <v>1360</v>
      </c>
      <c r="FM102" s="542">
        <v>1320</v>
      </c>
      <c r="FN102" s="543">
        <v>20</v>
      </c>
      <c r="FO102" s="544">
        <v>20</v>
      </c>
      <c r="FP102" s="242">
        <v>0</v>
      </c>
      <c r="FQ102" s="242">
        <v>0</v>
      </c>
      <c r="FR102" s="314">
        <f t="shared" si="250"/>
        <v>20</v>
      </c>
      <c r="FS102" s="314">
        <f t="shared" si="251"/>
        <v>2350</v>
      </c>
      <c r="FT102" s="542">
        <v>1530</v>
      </c>
      <c r="FU102" s="543">
        <v>660</v>
      </c>
      <c r="FV102" s="544">
        <v>160</v>
      </c>
      <c r="FW102" s="242">
        <v>50</v>
      </c>
      <c r="FX102" s="242">
        <v>0</v>
      </c>
      <c r="FY102" s="314">
        <f t="shared" si="252"/>
        <v>110</v>
      </c>
      <c r="FZ102" s="314">
        <f t="shared" si="253"/>
        <v>1550</v>
      </c>
      <c r="GA102" s="542">
        <v>330</v>
      </c>
      <c r="GB102" s="543">
        <v>1070</v>
      </c>
      <c r="GC102" s="544">
        <v>150</v>
      </c>
      <c r="GD102" s="242">
        <v>60</v>
      </c>
      <c r="GE102" s="242">
        <v>0</v>
      </c>
      <c r="GF102" s="314">
        <f t="shared" si="254"/>
        <v>90</v>
      </c>
    </row>
    <row r="103" spans="1:188" hidden="1" x14ac:dyDescent="0.25">
      <c r="A103" s="622" t="s">
        <v>246</v>
      </c>
      <c r="B103" s="622" t="s">
        <v>124</v>
      </c>
      <c r="C103" s="622" t="s">
        <v>125</v>
      </c>
      <c r="D103" s="1">
        <v>0.9</v>
      </c>
      <c r="E103" s="206">
        <v>13000</v>
      </c>
      <c r="F103" s="207">
        <v>7.2999999999999995E-2</v>
      </c>
      <c r="G103" s="208">
        <f>IF(AND(F103&gt;=$F$3-'Selectie Benchmark Gemeenten'!$D$7*'gemeenten info'!$F$7,F103&lt;=$F$3+'Selectie Benchmark Gemeenten'!$D$7*'gemeenten info'!$F$7),1,0)</f>
        <v>0</v>
      </c>
      <c r="H103" s="206">
        <v>31040</v>
      </c>
      <c r="I103" s="206">
        <v>254</v>
      </c>
      <c r="J103" s="209">
        <f t="shared" si="206"/>
        <v>3.4678624813153959E-2</v>
      </c>
      <c r="K103" s="208">
        <f>IF(AND(J103&gt;=$J$3-'Selectie Benchmark Gemeenten'!$D$8*'gemeenten info'!$J$7,J103&lt;=$J$3+'Selectie Benchmark Gemeenten'!$D$8*'gemeenten info'!$J$7),1,0)</f>
        <v>0</v>
      </c>
      <c r="L103" s="23">
        <v>0</v>
      </c>
      <c r="M103" s="210">
        <v>3.7583116507661177E-2</v>
      </c>
      <c r="N103" s="208">
        <f>IF(AND(M103&gt;=$M$3-'Selectie Benchmark Gemeenten'!$D$9*'gemeenten info'!$M$7,M103&lt;=$M$3+'Selectie Benchmark Gemeenten'!$D$9*'gemeenten info'!$M$7),1,0)</f>
        <v>0</v>
      </c>
      <c r="O103" s="29">
        <f t="shared" si="200"/>
        <v>0</v>
      </c>
      <c r="P103" s="29">
        <f t="shared" si="201"/>
        <v>0</v>
      </c>
      <c r="Q103" s="29">
        <f t="shared" si="202"/>
        <v>0</v>
      </c>
      <c r="S103" s="78">
        <v>7.5469999999999997</v>
      </c>
      <c r="T103" s="78">
        <v>-39.274999999999999</v>
      </c>
      <c r="U103" s="211">
        <v>0.59799999999999998</v>
      </c>
      <c r="V103" s="211">
        <v>7.5999999999999998E-2</v>
      </c>
      <c r="X103" s="212">
        <v>2281</v>
      </c>
      <c r="Y103" s="212">
        <v>46</v>
      </c>
      <c r="Z103" s="341">
        <f t="shared" si="207"/>
        <v>2.0166593599298552E-2</v>
      </c>
      <c r="AA103" s="212">
        <v>700</v>
      </c>
      <c r="AB103" s="212">
        <v>37</v>
      </c>
      <c r="AC103" s="212">
        <v>8</v>
      </c>
      <c r="AD103" s="212">
        <v>101</v>
      </c>
      <c r="AE103" s="212">
        <v>0</v>
      </c>
      <c r="AF103" s="372">
        <f t="shared" si="208"/>
        <v>0</v>
      </c>
      <c r="AG103" s="212">
        <v>15</v>
      </c>
      <c r="AH103" s="372">
        <f t="shared" si="209"/>
        <v>0.14851485148514851</v>
      </c>
      <c r="AI103" s="212">
        <f t="shared" si="210"/>
        <v>591</v>
      </c>
      <c r="AJ103" s="212">
        <f t="shared" si="211"/>
        <v>22</v>
      </c>
      <c r="AK103" s="372">
        <f t="shared" si="212"/>
        <v>3.7225042301184431E-2</v>
      </c>
      <c r="AL103" s="341">
        <f t="shared" si="213"/>
        <v>0</v>
      </c>
      <c r="AM103" s="341">
        <f t="shared" si="214"/>
        <v>6.57606313020605E-3</v>
      </c>
      <c r="AN103" s="341">
        <f t="shared" si="215"/>
        <v>9.6448925909688732E-3</v>
      </c>
      <c r="AO103" s="341">
        <f t="shared" si="216"/>
        <v>1.6220955721174924E-2</v>
      </c>
      <c r="AP103" s="214">
        <v>1581</v>
      </c>
      <c r="AQ103" s="214">
        <v>9</v>
      </c>
      <c r="AR103" s="341">
        <f t="shared" si="217"/>
        <v>3.9456378781236303E-3</v>
      </c>
      <c r="AT103" s="1">
        <v>25</v>
      </c>
      <c r="AU103" s="1">
        <v>11</v>
      </c>
      <c r="AV103" s="1">
        <v>8</v>
      </c>
      <c r="AW103" s="1">
        <v>6</v>
      </c>
      <c r="AX103" s="1">
        <v>33</v>
      </c>
      <c r="AY103" s="1">
        <v>10</v>
      </c>
      <c r="AZ103" s="1">
        <v>10</v>
      </c>
      <c r="BA103" s="1">
        <v>13</v>
      </c>
      <c r="BB103" s="1">
        <v>23</v>
      </c>
      <c r="BC103" s="1">
        <v>11</v>
      </c>
      <c r="BD103" s="1">
        <v>0</v>
      </c>
      <c r="BE103" s="1">
        <v>12</v>
      </c>
      <c r="BF103" s="1">
        <v>31</v>
      </c>
      <c r="BG103" s="1">
        <v>14</v>
      </c>
      <c r="BH103" s="1">
        <v>7</v>
      </c>
      <c r="BI103" s="1">
        <v>10</v>
      </c>
      <c r="BJ103" s="1">
        <v>38</v>
      </c>
      <c r="BK103" s="1">
        <v>21</v>
      </c>
      <c r="BL103" s="1">
        <v>0</v>
      </c>
      <c r="BM103" s="1">
        <v>17</v>
      </c>
      <c r="BN103" s="125">
        <v>0.44</v>
      </c>
      <c r="BO103" s="124">
        <v>0.32</v>
      </c>
      <c r="BP103" s="126">
        <v>0.24</v>
      </c>
      <c r="BQ103" s="125">
        <v>0.30303030303030304</v>
      </c>
      <c r="BR103" s="124">
        <v>0.30303030303030304</v>
      </c>
      <c r="BS103" s="126">
        <v>0.39393939393939392</v>
      </c>
      <c r="BT103" s="125">
        <v>0.47826086956521741</v>
      </c>
      <c r="BU103" s="124">
        <v>0</v>
      </c>
      <c r="BV103" s="126">
        <v>0.52173913043478259</v>
      </c>
      <c r="BW103" s="125">
        <v>0.45161290322580644</v>
      </c>
      <c r="BX103" s="124">
        <v>0.22580645161290322</v>
      </c>
      <c r="BY103" s="126">
        <v>0.32258064516129031</v>
      </c>
      <c r="BZ103" s="125">
        <f t="shared" si="218"/>
        <v>0.55263157894736847</v>
      </c>
      <c r="CA103" s="124">
        <f t="shared" si="219"/>
        <v>0</v>
      </c>
      <c r="CB103" s="126">
        <f t="shared" si="220"/>
        <v>0.44736842105263158</v>
      </c>
      <c r="CD103" s="215">
        <f t="shared" si="221"/>
        <v>4110</v>
      </c>
      <c r="CE103" s="216">
        <f t="shared" si="222"/>
        <v>0.53527980535279807</v>
      </c>
      <c r="CF103" s="216">
        <f t="shared" si="223"/>
        <v>0.40145985401459855</v>
      </c>
      <c r="CG103" s="216">
        <f t="shared" si="224"/>
        <v>6.3260340632603412E-2</v>
      </c>
      <c r="CH103" s="216">
        <f t="shared" si="225"/>
        <v>2.6763990267639901E-2</v>
      </c>
      <c r="CI103" s="216">
        <f t="shared" si="226"/>
        <v>4.8661800486618006E-3</v>
      </c>
      <c r="CJ103" s="216">
        <f t="shared" si="227"/>
        <v>3.1630170316301706E-2</v>
      </c>
      <c r="CK103" s="217">
        <f t="shared" si="228"/>
        <v>2200</v>
      </c>
      <c r="CL103" s="218">
        <f t="shared" si="229"/>
        <v>1650</v>
      </c>
      <c r="CM103" s="219">
        <f t="shared" si="230"/>
        <v>260</v>
      </c>
      <c r="CN103" s="219">
        <f t="shared" si="231"/>
        <v>110</v>
      </c>
      <c r="CO103" s="219">
        <f t="shared" si="232"/>
        <v>20</v>
      </c>
      <c r="CP103" s="219">
        <f t="shared" si="233"/>
        <v>130</v>
      </c>
      <c r="CR103" s="243">
        <v>1716.73</v>
      </c>
      <c r="CS103" s="243">
        <v>3027</v>
      </c>
      <c r="CT103" s="247">
        <f t="shared" si="203"/>
        <v>0.56713908159894288</v>
      </c>
      <c r="CV103" s="247">
        <f t="shared" si="204"/>
        <v>3.5558462207264226E-2</v>
      </c>
      <c r="CW103" s="211">
        <f t="shared" si="205"/>
        <v>0.27625470683970621</v>
      </c>
      <c r="CY103" s="300">
        <v>1.6608391608391608E-2</v>
      </c>
      <c r="CZ103" s="300">
        <v>1.3662406346408109E-2</v>
      </c>
      <c r="DA103" s="300">
        <v>9.9653379549393406E-3</v>
      </c>
      <c r="DB103" s="300">
        <v>1.4144877839691384E-2</v>
      </c>
      <c r="DC103" s="300">
        <v>1.0665529010238909E-2</v>
      </c>
      <c r="DE103" s="332">
        <v>92</v>
      </c>
      <c r="DF103" s="332">
        <v>7</v>
      </c>
      <c r="DG103" s="332">
        <v>68</v>
      </c>
      <c r="DH103" s="332">
        <v>4</v>
      </c>
      <c r="DL103" s="212">
        <v>2288</v>
      </c>
      <c r="DM103" s="212">
        <v>38</v>
      </c>
      <c r="DN103" s="213">
        <v>1.6608391608391608E-2</v>
      </c>
      <c r="DO103" s="212">
        <v>742</v>
      </c>
      <c r="DP103" s="212">
        <v>31</v>
      </c>
      <c r="DQ103" s="213">
        <v>1.3548951048951048E-2</v>
      </c>
      <c r="DR103" s="214">
        <v>1546</v>
      </c>
      <c r="DS103" s="214">
        <v>7</v>
      </c>
      <c r="DT103" s="213">
        <v>3.0594405594405595E-3</v>
      </c>
      <c r="DV103" s="215">
        <f t="shared" si="234"/>
        <v>4100</v>
      </c>
      <c r="DW103" s="216">
        <v>0.56097560975609762</v>
      </c>
      <c r="DX103" s="216">
        <v>0.3902439024390244</v>
      </c>
      <c r="DY103" s="216">
        <v>4.878048780487805E-2</v>
      </c>
      <c r="DZ103" s="216">
        <v>2.4390243902439025E-2</v>
      </c>
      <c r="EA103" s="216">
        <v>0</v>
      </c>
      <c r="EB103" s="216">
        <v>2.4390243902439025E-2</v>
      </c>
      <c r="EC103" s="217">
        <f t="shared" si="235"/>
        <v>2260</v>
      </c>
      <c r="ED103" s="218">
        <v>1600</v>
      </c>
      <c r="EE103" s="219">
        <f t="shared" si="236"/>
        <v>240</v>
      </c>
      <c r="EF103" s="219">
        <f t="shared" si="237"/>
        <v>50</v>
      </c>
      <c r="EG103" s="219">
        <f t="shared" si="238"/>
        <v>10</v>
      </c>
      <c r="EH103" s="219">
        <f t="shared" si="239"/>
        <v>180</v>
      </c>
      <c r="EI103" s="216">
        <v>4.878048780487805E-2</v>
      </c>
      <c r="EJ103" s="511">
        <v>2.0674999999999999E-2</v>
      </c>
      <c r="EK103" s="3">
        <v>0.28699999999999998</v>
      </c>
      <c r="EL103" s="3">
        <v>0.47600000000000003</v>
      </c>
      <c r="EM103" s="496">
        <f t="shared" si="240"/>
        <v>0.23700000000000004</v>
      </c>
      <c r="EN103" s="528">
        <v>6.5913799999999995E-2</v>
      </c>
      <c r="EO103" s="545">
        <f t="shared" si="241"/>
        <v>4050</v>
      </c>
      <c r="EP103" s="314">
        <f t="shared" si="242"/>
        <v>1020</v>
      </c>
      <c r="EQ103" s="542">
        <v>1000</v>
      </c>
      <c r="ER103" s="543">
        <v>10</v>
      </c>
      <c r="ES103" s="544">
        <v>10</v>
      </c>
      <c r="ET103" s="242">
        <v>0</v>
      </c>
      <c r="EU103" s="242">
        <v>0</v>
      </c>
      <c r="EV103" s="314">
        <f t="shared" si="243"/>
        <v>10</v>
      </c>
      <c r="EW103" s="314">
        <f t="shared" si="244"/>
        <v>1690</v>
      </c>
      <c r="EX103" s="542">
        <v>1060</v>
      </c>
      <c r="EY103" s="543">
        <v>530</v>
      </c>
      <c r="EZ103" s="544">
        <v>100</v>
      </c>
      <c r="FA103" s="242">
        <v>20</v>
      </c>
      <c r="FB103" s="242">
        <v>0</v>
      </c>
      <c r="FC103" s="314">
        <f t="shared" si="245"/>
        <v>80</v>
      </c>
      <c r="FD103" s="314">
        <f t="shared" si="246"/>
        <v>1340</v>
      </c>
      <c r="FE103" s="542">
        <v>200</v>
      </c>
      <c r="FF103" s="543">
        <v>1010</v>
      </c>
      <c r="FG103" s="544">
        <v>130</v>
      </c>
      <c r="FH103" s="242">
        <v>30</v>
      </c>
      <c r="FI103" s="242">
        <f>VLOOKUP($A103,'[3]Tabel 3'!$E$3350:$K$3691,7,FALSE)</f>
        <v>10</v>
      </c>
      <c r="FJ103" s="314">
        <f t="shared" si="247"/>
        <v>90</v>
      </c>
      <c r="FK103" s="545">
        <f t="shared" si="248"/>
        <v>4110</v>
      </c>
      <c r="FL103" s="314">
        <f t="shared" si="249"/>
        <v>1010</v>
      </c>
      <c r="FM103" s="542">
        <v>990</v>
      </c>
      <c r="FN103" s="543">
        <v>10</v>
      </c>
      <c r="FO103" s="544">
        <v>10</v>
      </c>
      <c r="FP103" s="242">
        <v>0</v>
      </c>
      <c r="FQ103" s="242">
        <v>0</v>
      </c>
      <c r="FR103" s="314">
        <f t="shared" si="250"/>
        <v>10</v>
      </c>
      <c r="FS103" s="314">
        <f t="shared" si="251"/>
        <v>1730</v>
      </c>
      <c r="FT103" s="542">
        <v>1020</v>
      </c>
      <c r="FU103" s="543">
        <v>590</v>
      </c>
      <c r="FV103" s="544">
        <v>120</v>
      </c>
      <c r="FW103" s="242">
        <v>40</v>
      </c>
      <c r="FX103" s="242">
        <v>10</v>
      </c>
      <c r="FY103" s="314">
        <f t="shared" si="252"/>
        <v>70</v>
      </c>
      <c r="FZ103" s="314">
        <f t="shared" si="253"/>
        <v>1370</v>
      </c>
      <c r="GA103" s="542">
        <v>190</v>
      </c>
      <c r="GB103" s="543">
        <v>1050</v>
      </c>
      <c r="GC103" s="544">
        <v>130</v>
      </c>
      <c r="GD103" s="242">
        <v>70</v>
      </c>
      <c r="GE103" s="242">
        <v>10</v>
      </c>
      <c r="GF103" s="314">
        <f t="shared" si="254"/>
        <v>50</v>
      </c>
    </row>
    <row r="104" spans="1:188" hidden="1" x14ac:dyDescent="0.25">
      <c r="A104" s="622" t="s">
        <v>247</v>
      </c>
      <c r="B104" s="622" t="s">
        <v>126</v>
      </c>
      <c r="C104" s="622" t="s">
        <v>127</v>
      </c>
      <c r="D104" s="1">
        <v>0.5</v>
      </c>
      <c r="E104" s="206">
        <v>7300</v>
      </c>
      <c r="F104" s="207">
        <v>7.400000000000001E-2</v>
      </c>
      <c r="G104" s="208">
        <f>IF(AND(F104&gt;=$F$3-'Selectie Benchmark Gemeenten'!$D$7*'gemeenten info'!$F$7,F104&lt;=$F$3+'Selectie Benchmark Gemeenten'!$D$7*'gemeenten info'!$F$7),1,0)</f>
        <v>0</v>
      </c>
      <c r="H104" s="206">
        <v>17237</v>
      </c>
      <c r="I104" s="206">
        <v>362</v>
      </c>
      <c r="J104" s="209">
        <f t="shared" si="206"/>
        <v>5.0822122571001493E-2</v>
      </c>
      <c r="K104" s="208">
        <f>IF(AND(J104&gt;=$J$3-'Selectie Benchmark Gemeenten'!$D$8*'gemeenten info'!$J$7,J104&lt;=$J$3+'Selectie Benchmark Gemeenten'!$D$8*'gemeenten info'!$J$7),1,0)</f>
        <v>0</v>
      </c>
      <c r="L104" s="23">
        <v>0</v>
      </c>
      <c r="M104" s="210">
        <v>3.2059727711901624E-2</v>
      </c>
      <c r="N104" s="208">
        <f>IF(AND(M104&gt;=$M$3-'Selectie Benchmark Gemeenten'!$D$9*'gemeenten info'!$M$7,M104&lt;=$M$3+'Selectie Benchmark Gemeenten'!$D$9*'gemeenten info'!$M$7),1,0)</f>
        <v>0</v>
      </c>
      <c r="O104" s="29">
        <f t="shared" si="200"/>
        <v>0</v>
      </c>
      <c r="P104" s="29">
        <f t="shared" si="201"/>
        <v>0</v>
      </c>
      <c r="Q104" s="29">
        <f t="shared" si="202"/>
        <v>0</v>
      </c>
      <c r="S104" s="78">
        <v>7.5609999999999999</v>
      </c>
      <c r="T104" s="78">
        <v>-23.870999999999999</v>
      </c>
      <c r="U104" s="211">
        <v>0.57199999999999995</v>
      </c>
      <c r="V104" s="211">
        <v>6.5000000000000002E-2</v>
      </c>
      <c r="X104" s="212">
        <v>1292</v>
      </c>
      <c r="Y104" s="212">
        <v>29</v>
      </c>
      <c r="Z104" s="341">
        <f t="shared" si="207"/>
        <v>2.2445820433436531E-2</v>
      </c>
      <c r="AA104" s="212">
        <v>412</v>
      </c>
      <c r="AB104" s="212">
        <v>19</v>
      </c>
      <c r="AC104" s="212">
        <v>0</v>
      </c>
      <c r="AD104" s="212">
        <v>58</v>
      </c>
      <c r="AE104" s="212">
        <v>0</v>
      </c>
      <c r="AF104" s="372" t="str">
        <f t="shared" si="208"/>
        <v/>
      </c>
      <c r="AG104" s="212">
        <v>7</v>
      </c>
      <c r="AH104" s="372">
        <f t="shared" si="209"/>
        <v>0.1206896551724138</v>
      </c>
      <c r="AI104" s="212">
        <f t="shared" si="210"/>
        <v>354</v>
      </c>
      <c r="AJ104" s="212">
        <f t="shared" si="211"/>
        <v>12</v>
      </c>
      <c r="AK104" s="372">
        <f t="shared" si="212"/>
        <v>3.3898305084745763E-2</v>
      </c>
      <c r="AL104" s="341">
        <f t="shared" si="213"/>
        <v>0</v>
      </c>
      <c r="AM104" s="341">
        <f t="shared" si="214"/>
        <v>5.4179566563467493E-3</v>
      </c>
      <c r="AN104" s="341">
        <f t="shared" si="215"/>
        <v>9.2879256965944269E-3</v>
      </c>
      <c r="AO104" s="341">
        <f t="shared" si="216"/>
        <v>1.4705882352941176E-2</v>
      </c>
      <c r="AP104" s="214">
        <v>880</v>
      </c>
      <c r="AQ104" s="214">
        <v>10</v>
      </c>
      <c r="AR104" s="341">
        <f t="shared" si="217"/>
        <v>7.7399380804953561E-3</v>
      </c>
      <c r="AT104" s="1">
        <v>23</v>
      </c>
      <c r="AU104" s="1">
        <v>10</v>
      </c>
      <c r="AV104" s="1">
        <v>9</v>
      </c>
      <c r="AW104" s="1">
        <v>4</v>
      </c>
      <c r="AX104" s="1">
        <v>15</v>
      </c>
      <c r="AY104" s="1">
        <v>0</v>
      </c>
      <c r="AZ104" s="1">
        <v>5</v>
      </c>
      <c r="BA104" s="1">
        <v>10</v>
      </c>
      <c r="BB104" s="1">
        <v>14</v>
      </c>
      <c r="BC104" s="1">
        <v>7</v>
      </c>
      <c r="BD104" s="1">
        <v>0</v>
      </c>
      <c r="BE104" s="1">
        <v>7</v>
      </c>
      <c r="BF104" s="1">
        <v>26</v>
      </c>
      <c r="BG104" s="1">
        <v>9</v>
      </c>
      <c r="BH104" s="1">
        <v>12</v>
      </c>
      <c r="BI104" s="1">
        <v>5</v>
      </c>
      <c r="BJ104" s="1">
        <v>26</v>
      </c>
      <c r="BK104" s="1">
        <v>13</v>
      </c>
      <c r="BL104" s="1">
        <v>6</v>
      </c>
      <c r="BM104" s="1">
        <v>7</v>
      </c>
      <c r="BN104" s="125">
        <v>0.43478260869565216</v>
      </c>
      <c r="BO104" s="124">
        <v>0.39130434782608697</v>
      </c>
      <c r="BP104" s="126">
        <v>0.17391304347826086</v>
      </c>
      <c r="BQ104" s="125">
        <v>0</v>
      </c>
      <c r="BR104" s="124">
        <v>0.33333333333333331</v>
      </c>
      <c r="BS104" s="126">
        <v>0.66666666666666663</v>
      </c>
      <c r="BT104" s="125">
        <v>0.5</v>
      </c>
      <c r="BU104" s="124">
        <v>0</v>
      </c>
      <c r="BV104" s="126">
        <v>0.5</v>
      </c>
      <c r="BW104" s="125">
        <v>0.34615384615384615</v>
      </c>
      <c r="BX104" s="124">
        <v>0.46153846153846156</v>
      </c>
      <c r="BY104" s="126">
        <v>0.19230769230769232</v>
      </c>
      <c r="BZ104" s="125">
        <f t="shared" si="218"/>
        <v>0.5</v>
      </c>
      <c r="CA104" s="124">
        <f t="shared" si="219"/>
        <v>0.23076923076923078</v>
      </c>
      <c r="CB104" s="126">
        <f t="shared" si="220"/>
        <v>0.26923076923076922</v>
      </c>
      <c r="CD104" s="215">
        <f t="shared" si="221"/>
        <v>2270</v>
      </c>
      <c r="CE104" s="216">
        <f t="shared" si="222"/>
        <v>0.56387665198237891</v>
      </c>
      <c r="CF104" s="216">
        <f t="shared" si="223"/>
        <v>0.35682819383259912</v>
      </c>
      <c r="CG104" s="216">
        <f t="shared" si="224"/>
        <v>7.9295154185022032E-2</v>
      </c>
      <c r="CH104" s="216">
        <f t="shared" si="225"/>
        <v>3.5242290748898682E-2</v>
      </c>
      <c r="CI104" s="216">
        <f t="shared" si="226"/>
        <v>0</v>
      </c>
      <c r="CJ104" s="216">
        <f t="shared" si="227"/>
        <v>4.405286343612335E-2</v>
      </c>
      <c r="CK104" s="217">
        <f t="shared" si="228"/>
        <v>1280</v>
      </c>
      <c r="CL104" s="218">
        <f t="shared" si="229"/>
        <v>810</v>
      </c>
      <c r="CM104" s="219">
        <f t="shared" si="230"/>
        <v>180</v>
      </c>
      <c r="CN104" s="219">
        <f t="shared" si="231"/>
        <v>80</v>
      </c>
      <c r="CO104" s="219">
        <f t="shared" si="232"/>
        <v>0</v>
      </c>
      <c r="CP104" s="219">
        <f t="shared" si="233"/>
        <v>100</v>
      </c>
      <c r="CR104" s="243">
        <v>579.61</v>
      </c>
      <c r="CS104" s="243">
        <v>1384</v>
      </c>
      <c r="CT104" s="247">
        <f t="shared" si="203"/>
        <v>0.41879335260115608</v>
      </c>
      <c r="CV104" s="247">
        <f t="shared" si="204"/>
        <v>5.3596410482697261E-2</v>
      </c>
      <c r="CW104" s="211">
        <f t="shared" si="205"/>
        <v>0.30332189774914226</v>
      </c>
      <c r="CY104" s="300">
        <v>1.9984627209838585E-2</v>
      </c>
      <c r="CZ104" s="300">
        <v>1.9953952417498082E-2</v>
      </c>
      <c r="DA104" s="300">
        <v>1.0550113036925395E-2</v>
      </c>
      <c r="DB104" s="300">
        <v>1.1286681715575621E-2</v>
      </c>
      <c r="DC104" s="300">
        <v>1.6678752719361856E-2</v>
      </c>
      <c r="DE104" s="332">
        <v>67</v>
      </c>
      <c r="DF104" s="332">
        <v>9</v>
      </c>
      <c r="DG104" s="332">
        <v>39</v>
      </c>
      <c r="DH104" s="332">
        <v>8</v>
      </c>
      <c r="DL104" s="212">
        <v>1301</v>
      </c>
      <c r="DM104" s="212">
        <v>26</v>
      </c>
      <c r="DN104" s="213">
        <v>1.9984627209838585E-2</v>
      </c>
      <c r="DO104" s="212">
        <v>439</v>
      </c>
      <c r="DP104" s="212">
        <v>23</v>
      </c>
      <c r="DQ104" s="213">
        <v>1.7678708685626442E-2</v>
      </c>
      <c r="DR104" s="214">
        <v>862</v>
      </c>
      <c r="DS104" s="214">
        <v>3</v>
      </c>
      <c r="DT104" s="213">
        <v>2.3059185242121443E-3</v>
      </c>
      <c r="DV104" s="215">
        <f t="shared" si="234"/>
        <v>2130</v>
      </c>
      <c r="DW104" s="216">
        <v>0.59090909090909094</v>
      </c>
      <c r="DX104" s="216">
        <v>0.31818181818181818</v>
      </c>
      <c r="DY104" s="216">
        <v>9.0909090909090912E-2</v>
      </c>
      <c r="DZ104" s="216">
        <v>4.5454545454545456E-2</v>
      </c>
      <c r="EA104" s="216">
        <v>0</v>
      </c>
      <c r="EB104" s="216">
        <v>4.5454545454545456E-2</v>
      </c>
      <c r="EC104" s="217">
        <f t="shared" si="235"/>
        <v>1290</v>
      </c>
      <c r="ED104" s="218">
        <v>700</v>
      </c>
      <c r="EE104" s="219">
        <f t="shared" si="236"/>
        <v>140</v>
      </c>
      <c r="EF104" s="219">
        <f t="shared" si="237"/>
        <v>40</v>
      </c>
      <c r="EG104" s="219">
        <f t="shared" si="238"/>
        <v>0</v>
      </c>
      <c r="EH104" s="219">
        <f t="shared" si="239"/>
        <v>100</v>
      </c>
      <c r="EI104" s="216">
        <v>0.05</v>
      </c>
      <c r="EJ104" s="511">
        <v>2.085E-2</v>
      </c>
      <c r="EK104" s="3">
        <v>0.26300000000000001</v>
      </c>
      <c r="EL104" s="3">
        <v>0.48899999999999999</v>
      </c>
      <c r="EM104" s="496">
        <f t="shared" si="240"/>
        <v>0.248</v>
      </c>
      <c r="EN104" s="528">
        <v>6.6504400000000005E-2</v>
      </c>
      <c r="EO104" s="545">
        <f t="shared" si="241"/>
        <v>2130</v>
      </c>
      <c r="EP104" s="314">
        <f t="shared" si="242"/>
        <v>570</v>
      </c>
      <c r="EQ104" s="542">
        <v>560</v>
      </c>
      <c r="ER104" s="543">
        <v>10</v>
      </c>
      <c r="ES104" s="544">
        <v>0</v>
      </c>
      <c r="ET104" s="242">
        <v>0</v>
      </c>
      <c r="EU104" s="242">
        <v>0</v>
      </c>
      <c r="EV104" s="314">
        <f t="shared" si="243"/>
        <v>0</v>
      </c>
      <c r="EW104" s="314">
        <f t="shared" si="244"/>
        <v>930</v>
      </c>
      <c r="EX104" s="542">
        <v>620</v>
      </c>
      <c r="EY104" s="543">
        <v>250</v>
      </c>
      <c r="EZ104" s="544">
        <v>60</v>
      </c>
      <c r="FA104" s="242">
        <v>20</v>
      </c>
      <c r="FB104" s="242">
        <v>0</v>
      </c>
      <c r="FC104" s="314">
        <f t="shared" si="245"/>
        <v>40</v>
      </c>
      <c r="FD104" s="314">
        <f t="shared" si="246"/>
        <v>630</v>
      </c>
      <c r="FE104" s="542">
        <v>110</v>
      </c>
      <c r="FF104" s="543">
        <v>440</v>
      </c>
      <c r="FG104" s="544">
        <v>80</v>
      </c>
      <c r="FH104" s="242">
        <v>20</v>
      </c>
      <c r="FI104" s="242">
        <f>VLOOKUP($A104,'[3]Tabel 3'!$E$3350:$K$3691,7,FALSE)</f>
        <v>0</v>
      </c>
      <c r="FJ104" s="314">
        <f t="shared" si="247"/>
        <v>60</v>
      </c>
      <c r="FK104" s="545">
        <f t="shared" si="248"/>
        <v>2270</v>
      </c>
      <c r="FL104" s="314">
        <f t="shared" si="249"/>
        <v>600</v>
      </c>
      <c r="FM104" s="542">
        <v>580</v>
      </c>
      <c r="FN104" s="543">
        <v>10</v>
      </c>
      <c r="FO104" s="544">
        <v>10</v>
      </c>
      <c r="FP104" s="242">
        <v>0</v>
      </c>
      <c r="FQ104" s="242">
        <v>0</v>
      </c>
      <c r="FR104" s="314">
        <f t="shared" si="250"/>
        <v>10</v>
      </c>
      <c r="FS104" s="314">
        <f t="shared" si="251"/>
        <v>970</v>
      </c>
      <c r="FT104" s="542">
        <v>580</v>
      </c>
      <c r="FU104" s="543">
        <v>310</v>
      </c>
      <c r="FV104" s="544">
        <v>80</v>
      </c>
      <c r="FW104" s="242">
        <v>40</v>
      </c>
      <c r="FX104" s="242">
        <v>0</v>
      </c>
      <c r="FY104" s="314">
        <f t="shared" si="252"/>
        <v>40</v>
      </c>
      <c r="FZ104" s="314">
        <f t="shared" si="253"/>
        <v>700</v>
      </c>
      <c r="GA104" s="542">
        <v>120</v>
      </c>
      <c r="GB104" s="543">
        <v>490</v>
      </c>
      <c r="GC104" s="544">
        <v>90</v>
      </c>
      <c r="GD104" s="242">
        <v>40</v>
      </c>
      <c r="GE104" s="242">
        <v>0</v>
      </c>
      <c r="GF104" s="314">
        <f t="shared" si="254"/>
        <v>50</v>
      </c>
    </row>
    <row r="105" spans="1:188" hidden="1" x14ac:dyDescent="0.25">
      <c r="A105" s="622" t="s">
        <v>248</v>
      </c>
      <c r="B105" s="622" t="s">
        <v>121</v>
      </c>
      <c r="C105" s="622" t="s">
        <v>122</v>
      </c>
      <c r="D105" s="1">
        <v>0.8</v>
      </c>
      <c r="E105" s="206">
        <v>11100</v>
      </c>
      <c r="F105" s="207">
        <v>6.8000000000000005E-2</v>
      </c>
      <c r="G105" s="208">
        <f>IF(AND(F105&gt;=$F$3-'Selectie Benchmark Gemeenten'!$D$7*'gemeenten info'!$F$7,F105&lt;=$F$3+'Selectie Benchmark Gemeenten'!$D$7*'gemeenten info'!$F$7),1,0)</f>
        <v>0</v>
      </c>
      <c r="H105" s="206">
        <v>26557</v>
      </c>
      <c r="I105" s="206">
        <v>406</v>
      </c>
      <c r="J105" s="209">
        <f t="shared" si="206"/>
        <v>5.7399103139013453E-2</v>
      </c>
      <c r="K105" s="208">
        <f>IF(AND(J105&gt;=$J$3-'Selectie Benchmark Gemeenten'!$D$8*'gemeenten info'!$J$7,J105&lt;=$J$3+'Selectie Benchmark Gemeenten'!$D$8*'gemeenten info'!$J$7),1,0)</f>
        <v>0</v>
      </c>
      <c r="L105" s="23">
        <v>0</v>
      </c>
      <c r="M105" s="210">
        <v>6.019522776572668E-2</v>
      </c>
      <c r="N105" s="208">
        <f>IF(AND(M105&gt;=$M$3-'Selectie Benchmark Gemeenten'!$D$9*'gemeenten info'!$M$7,M105&lt;=$M$3+'Selectie Benchmark Gemeenten'!$D$9*'gemeenten info'!$M$7),1,0)</f>
        <v>0</v>
      </c>
      <c r="O105" s="29">
        <f t="shared" si="200"/>
        <v>0</v>
      </c>
      <c r="P105" s="29">
        <f t="shared" si="201"/>
        <v>0</v>
      </c>
      <c r="Q105" s="29">
        <f t="shared" si="202"/>
        <v>0</v>
      </c>
      <c r="S105" s="78">
        <v>8.1379999999999999</v>
      </c>
      <c r="T105" s="78">
        <v>-1.6739999999999999</v>
      </c>
      <c r="U105" s="211">
        <v>0.497</v>
      </c>
      <c r="V105" s="211">
        <v>6.9000000000000006E-2</v>
      </c>
      <c r="X105" s="212">
        <v>1957</v>
      </c>
      <c r="Y105" s="212">
        <v>40</v>
      </c>
      <c r="Z105" s="341">
        <f t="shared" si="207"/>
        <v>2.0439448134900357E-2</v>
      </c>
      <c r="AA105" s="212">
        <v>597</v>
      </c>
      <c r="AB105" s="212">
        <v>29</v>
      </c>
      <c r="AC105" s="212">
        <v>9</v>
      </c>
      <c r="AD105" s="212">
        <v>88</v>
      </c>
      <c r="AE105" s="212">
        <v>0</v>
      </c>
      <c r="AF105" s="372">
        <f t="shared" si="208"/>
        <v>0</v>
      </c>
      <c r="AG105" s="212">
        <v>7</v>
      </c>
      <c r="AH105" s="372">
        <f t="shared" si="209"/>
        <v>7.9545454545454544E-2</v>
      </c>
      <c r="AI105" s="212">
        <f t="shared" si="210"/>
        <v>500</v>
      </c>
      <c r="AJ105" s="212">
        <f t="shared" si="211"/>
        <v>22</v>
      </c>
      <c r="AK105" s="372">
        <f t="shared" si="212"/>
        <v>4.3999999999999997E-2</v>
      </c>
      <c r="AL105" s="341">
        <f t="shared" si="213"/>
        <v>0</v>
      </c>
      <c r="AM105" s="341">
        <f t="shared" si="214"/>
        <v>3.5769034236075624E-3</v>
      </c>
      <c r="AN105" s="341">
        <f t="shared" si="215"/>
        <v>1.1241696474195196E-2</v>
      </c>
      <c r="AO105" s="341">
        <f t="shared" si="216"/>
        <v>1.4818599897802759E-2</v>
      </c>
      <c r="AP105" s="214">
        <v>1360</v>
      </c>
      <c r="AQ105" s="214">
        <v>11</v>
      </c>
      <c r="AR105" s="341">
        <f t="shared" si="217"/>
        <v>5.620848237097598E-3</v>
      </c>
      <c r="AT105" s="1">
        <v>36</v>
      </c>
      <c r="AU105" s="1">
        <v>14</v>
      </c>
      <c r="AV105" s="1">
        <v>12</v>
      </c>
      <c r="AW105" s="1">
        <v>10</v>
      </c>
      <c r="AX105" s="1">
        <v>38</v>
      </c>
      <c r="AY105" s="1">
        <v>11</v>
      </c>
      <c r="AZ105" s="1">
        <v>12</v>
      </c>
      <c r="BA105" s="1">
        <v>15</v>
      </c>
      <c r="BB105" s="1">
        <v>19</v>
      </c>
      <c r="BC105" s="1">
        <v>5</v>
      </c>
      <c r="BD105" s="1">
        <v>7</v>
      </c>
      <c r="BE105" s="1">
        <v>7</v>
      </c>
      <c r="BF105" s="1">
        <v>43</v>
      </c>
      <c r="BG105" s="1">
        <v>13</v>
      </c>
      <c r="BH105" s="1">
        <v>9</v>
      </c>
      <c r="BI105" s="1">
        <v>21</v>
      </c>
      <c r="BJ105" s="1">
        <v>41</v>
      </c>
      <c r="BK105" s="1">
        <v>5</v>
      </c>
      <c r="BL105" s="1">
        <v>16</v>
      </c>
      <c r="BM105" s="1">
        <v>20</v>
      </c>
      <c r="BN105" s="125">
        <v>0.3888888888888889</v>
      </c>
      <c r="BO105" s="124">
        <v>0.33333333333333331</v>
      </c>
      <c r="BP105" s="126">
        <v>0.27777777777777779</v>
      </c>
      <c r="BQ105" s="125">
        <v>0.28947368421052633</v>
      </c>
      <c r="BR105" s="124">
        <v>0.31578947368421051</v>
      </c>
      <c r="BS105" s="126">
        <v>0.39473684210526316</v>
      </c>
      <c r="BT105" s="125">
        <v>0.26315789473684209</v>
      </c>
      <c r="BU105" s="124">
        <v>0.36842105263157893</v>
      </c>
      <c r="BV105" s="126">
        <v>0.36842105263157893</v>
      </c>
      <c r="BW105" s="125">
        <v>0.30232558139534882</v>
      </c>
      <c r="BX105" s="124">
        <v>0.20930232558139536</v>
      </c>
      <c r="BY105" s="126">
        <v>0.48837209302325579</v>
      </c>
      <c r="BZ105" s="125">
        <f t="shared" si="218"/>
        <v>0.12195121951219512</v>
      </c>
      <c r="CA105" s="124">
        <f t="shared" si="219"/>
        <v>0.3902439024390244</v>
      </c>
      <c r="CB105" s="126">
        <f t="shared" si="220"/>
        <v>0.48780487804878048</v>
      </c>
      <c r="CD105" s="215">
        <f t="shared" si="221"/>
        <v>3620</v>
      </c>
      <c r="CE105" s="216">
        <f t="shared" si="222"/>
        <v>0.60220994475138123</v>
      </c>
      <c r="CF105" s="216">
        <f t="shared" si="223"/>
        <v>0.32044198895027626</v>
      </c>
      <c r="CG105" s="216">
        <f t="shared" si="224"/>
        <v>7.7348066298342538E-2</v>
      </c>
      <c r="CH105" s="216">
        <f t="shared" si="225"/>
        <v>1.9337016574585635E-2</v>
      </c>
      <c r="CI105" s="216">
        <f t="shared" si="226"/>
        <v>0</v>
      </c>
      <c r="CJ105" s="216">
        <f t="shared" si="227"/>
        <v>5.8011049723756904E-2</v>
      </c>
      <c r="CK105" s="217">
        <f t="shared" si="228"/>
        <v>2180</v>
      </c>
      <c r="CL105" s="218">
        <f t="shared" si="229"/>
        <v>1160</v>
      </c>
      <c r="CM105" s="219">
        <f t="shared" si="230"/>
        <v>280</v>
      </c>
      <c r="CN105" s="219">
        <f t="shared" si="231"/>
        <v>70</v>
      </c>
      <c r="CO105" s="219">
        <f t="shared" si="232"/>
        <v>0</v>
      </c>
      <c r="CP105" s="219">
        <f t="shared" si="233"/>
        <v>210</v>
      </c>
      <c r="CR105" s="243">
        <v>2636.97</v>
      </c>
      <c r="CS105" s="243">
        <v>2571</v>
      </c>
      <c r="CT105" s="247">
        <f t="shared" si="203"/>
        <v>1.025659276546091</v>
      </c>
      <c r="CV105" s="247">
        <f t="shared" si="204"/>
        <v>1.9928107318182921E-2</v>
      </c>
      <c r="CW105" s="211">
        <f t="shared" si="205"/>
        <v>0.3005801196308876</v>
      </c>
      <c r="CY105" s="300">
        <v>2.0541082164328657E-2</v>
      </c>
      <c r="CZ105" s="300">
        <v>2.0643302928468554E-2</v>
      </c>
      <c r="DA105" s="300">
        <v>8.9411764705882354E-3</v>
      </c>
      <c r="DB105" s="300">
        <v>1.7773620205799812E-2</v>
      </c>
      <c r="DC105" s="300">
        <v>1.6513761467889909E-2</v>
      </c>
      <c r="DE105" s="332" t="s">
        <v>640</v>
      </c>
      <c r="DF105" s="332" t="s">
        <v>640</v>
      </c>
      <c r="DG105" s="332" t="s">
        <v>640</v>
      </c>
      <c r="DH105" s="332" t="s">
        <v>640</v>
      </c>
      <c r="DL105" s="212">
        <v>1996</v>
      </c>
      <c r="DM105" s="212">
        <v>41</v>
      </c>
      <c r="DN105" s="213">
        <v>2.0541082164328657E-2</v>
      </c>
      <c r="DO105" s="212">
        <v>642</v>
      </c>
      <c r="DP105" s="212">
        <v>32</v>
      </c>
      <c r="DQ105" s="213">
        <v>1.6032064128256512E-2</v>
      </c>
      <c r="DR105" s="214">
        <v>1354</v>
      </c>
      <c r="DS105" s="214">
        <v>9</v>
      </c>
      <c r="DT105" s="213">
        <v>4.5090180360721445E-3</v>
      </c>
      <c r="DV105" s="215">
        <f t="shared" si="234"/>
        <v>3630</v>
      </c>
      <c r="DW105" s="216">
        <v>0.59459459459459463</v>
      </c>
      <c r="DX105" s="216">
        <v>0.32432432432432434</v>
      </c>
      <c r="DY105" s="216">
        <v>8.1081081081081086E-2</v>
      </c>
      <c r="DZ105" s="216">
        <v>2.7027027027027029E-2</v>
      </c>
      <c r="EA105" s="216">
        <v>0</v>
      </c>
      <c r="EB105" s="216">
        <v>5.4054054054054057E-2</v>
      </c>
      <c r="EC105" s="217">
        <f t="shared" si="235"/>
        <v>2180</v>
      </c>
      <c r="ED105" s="218">
        <v>1200</v>
      </c>
      <c r="EE105" s="219">
        <f t="shared" si="236"/>
        <v>250</v>
      </c>
      <c r="EF105" s="219">
        <f t="shared" si="237"/>
        <v>30</v>
      </c>
      <c r="EG105" s="219">
        <f t="shared" si="238"/>
        <v>0</v>
      </c>
      <c r="EH105" s="219">
        <f t="shared" si="239"/>
        <v>220</v>
      </c>
      <c r="EI105" s="216">
        <v>8.3333333333333329E-2</v>
      </c>
      <c r="EJ105" s="511">
        <v>1.9800000000000002E-2</v>
      </c>
      <c r="EK105" s="3">
        <v>0.26100000000000001</v>
      </c>
      <c r="EL105" s="3">
        <v>0.46899999999999997</v>
      </c>
      <c r="EM105" s="496">
        <f t="shared" si="240"/>
        <v>0.27</v>
      </c>
      <c r="EN105" s="528">
        <v>6.2960800000000011E-2</v>
      </c>
      <c r="EO105" s="545">
        <f t="shared" si="241"/>
        <v>3600</v>
      </c>
      <c r="EP105" s="314">
        <f t="shared" si="242"/>
        <v>930</v>
      </c>
      <c r="EQ105" s="542">
        <v>920</v>
      </c>
      <c r="ER105" s="543">
        <v>10</v>
      </c>
      <c r="ES105" s="544">
        <v>0</v>
      </c>
      <c r="ET105" s="242">
        <v>0</v>
      </c>
      <c r="EU105" s="242">
        <v>0</v>
      </c>
      <c r="EV105" s="314">
        <f t="shared" si="243"/>
        <v>0</v>
      </c>
      <c r="EW105" s="314">
        <f t="shared" si="244"/>
        <v>1560</v>
      </c>
      <c r="EX105" s="542">
        <v>1030</v>
      </c>
      <c r="EY105" s="543">
        <v>410</v>
      </c>
      <c r="EZ105" s="544">
        <v>120</v>
      </c>
      <c r="FA105" s="242">
        <v>10</v>
      </c>
      <c r="FB105" s="242">
        <v>0</v>
      </c>
      <c r="FC105" s="314">
        <f t="shared" si="245"/>
        <v>110</v>
      </c>
      <c r="FD105" s="314">
        <f t="shared" si="246"/>
        <v>1110</v>
      </c>
      <c r="FE105" s="542">
        <v>230</v>
      </c>
      <c r="FF105" s="543">
        <v>750</v>
      </c>
      <c r="FG105" s="544">
        <v>130</v>
      </c>
      <c r="FH105" s="242">
        <v>20</v>
      </c>
      <c r="FI105" s="242">
        <f>VLOOKUP($A105,'[3]Tabel 3'!$E$3350:$K$3691,7,FALSE)</f>
        <v>0</v>
      </c>
      <c r="FJ105" s="314">
        <f t="shared" si="247"/>
        <v>110</v>
      </c>
      <c r="FK105" s="545">
        <f t="shared" si="248"/>
        <v>3620</v>
      </c>
      <c r="FL105" s="314">
        <f t="shared" si="249"/>
        <v>1000</v>
      </c>
      <c r="FM105" s="542">
        <v>980</v>
      </c>
      <c r="FN105" s="543">
        <v>0</v>
      </c>
      <c r="FO105" s="544">
        <v>20</v>
      </c>
      <c r="FP105" s="242">
        <v>0</v>
      </c>
      <c r="FQ105" s="242">
        <v>0</v>
      </c>
      <c r="FR105" s="314">
        <f t="shared" si="250"/>
        <v>20</v>
      </c>
      <c r="FS105" s="314">
        <f t="shared" si="251"/>
        <v>1520</v>
      </c>
      <c r="FT105" s="542">
        <v>1000</v>
      </c>
      <c r="FU105" s="543">
        <v>400</v>
      </c>
      <c r="FV105" s="544">
        <v>120</v>
      </c>
      <c r="FW105" s="242">
        <v>30</v>
      </c>
      <c r="FX105" s="242">
        <v>0</v>
      </c>
      <c r="FY105" s="314">
        <f t="shared" si="252"/>
        <v>90</v>
      </c>
      <c r="FZ105" s="314">
        <f t="shared" si="253"/>
        <v>1100</v>
      </c>
      <c r="GA105" s="542">
        <v>200</v>
      </c>
      <c r="GB105" s="543">
        <v>760</v>
      </c>
      <c r="GC105" s="544">
        <v>140</v>
      </c>
      <c r="GD105" s="242">
        <v>40</v>
      </c>
      <c r="GE105" s="242">
        <v>0</v>
      </c>
      <c r="GF105" s="314">
        <f t="shared" si="254"/>
        <v>100</v>
      </c>
    </row>
    <row r="106" spans="1:188" hidden="1" x14ac:dyDescent="0.25">
      <c r="A106" s="622" t="s">
        <v>249</v>
      </c>
      <c r="B106" s="622" t="s">
        <v>110</v>
      </c>
      <c r="C106" s="622" t="s">
        <v>111</v>
      </c>
      <c r="D106" s="1">
        <v>1.3</v>
      </c>
      <c r="E106" s="206">
        <v>21400</v>
      </c>
      <c r="F106" s="207">
        <v>6.0999999999999999E-2</v>
      </c>
      <c r="G106" s="208">
        <f>IF(AND(F106&gt;=$F$3-'Selectie Benchmark Gemeenten'!$D$7*'gemeenten info'!$F$7,F106&lt;=$F$3+'Selectie Benchmark Gemeenten'!$D$7*'gemeenten info'!$F$7),1,0)</f>
        <v>0</v>
      </c>
      <c r="H106" s="206">
        <v>51051</v>
      </c>
      <c r="I106" s="206">
        <v>195</v>
      </c>
      <c r="J106" s="209">
        <f t="shared" si="206"/>
        <v>2.585949177877429E-2</v>
      </c>
      <c r="K106" s="208">
        <f>IF(AND(J106&gt;=$J$3-'Selectie Benchmark Gemeenten'!$D$8*'gemeenten info'!$J$7,J106&lt;=$J$3+'Selectie Benchmark Gemeenten'!$D$8*'gemeenten info'!$J$7),1,0)</f>
        <v>0</v>
      </c>
      <c r="L106" s="23">
        <v>0</v>
      </c>
      <c r="M106" s="210">
        <v>3.6075522589345918E-2</v>
      </c>
      <c r="N106" s="208">
        <f>IF(AND(M106&gt;=$M$3-'Selectie Benchmark Gemeenten'!$D$9*'gemeenten info'!$M$7,M106&lt;=$M$3+'Selectie Benchmark Gemeenten'!$D$9*'gemeenten info'!$M$7),1,0)</f>
        <v>0</v>
      </c>
      <c r="O106" s="29">
        <f t="shared" si="200"/>
        <v>0</v>
      </c>
      <c r="P106" s="29">
        <f t="shared" si="201"/>
        <v>0</v>
      </c>
      <c r="Q106" s="29">
        <f t="shared" si="202"/>
        <v>0</v>
      </c>
      <c r="S106" s="78">
        <v>7.4420000000000002</v>
      </c>
      <c r="T106" s="78">
        <v>-17.417000000000002</v>
      </c>
      <c r="U106" s="211">
        <v>0.56799999999999995</v>
      </c>
      <c r="V106" s="211">
        <v>3.5000000000000003E-2</v>
      </c>
      <c r="X106" s="212">
        <v>3990</v>
      </c>
      <c r="Y106" s="212">
        <v>71</v>
      </c>
      <c r="Z106" s="341">
        <f t="shared" si="207"/>
        <v>1.7794486215538845E-2</v>
      </c>
      <c r="AA106" s="212">
        <v>1296</v>
      </c>
      <c r="AB106" s="212">
        <v>64</v>
      </c>
      <c r="AC106" s="212">
        <v>23</v>
      </c>
      <c r="AD106" s="212">
        <v>228</v>
      </c>
      <c r="AE106" s="212">
        <v>0</v>
      </c>
      <c r="AF106" s="372">
        <f t="shared" si="208"/>
        <v>0</v>
      </c>
      <c r="AG106" s="212">
        <v>23</v>
      </c>
      <c r="AH106" s="372">
        <f t="shared" si="209"/>
        <v>0.10087719298245613</v>
      </c>
      <c r="AI106" s="212">
        <f t="shared" si="210"/>
        <v>1045</v>
      </c>
      <c r="AJ106" s="212">
        <f t="shared" si="211"/>
        <v>41</v>
      </c>
      <c r="AK106" s="372">
        <f t="shared" si="212"/>
        <v>3.9234449760765552E-2</v>
      </c>
      <c r="AL106" s="341">
        <f t="shared" si="213"/>
        <v>0</v>
      </c>
      <c r="AM106" s="341">
        <f t="shared" si="214"/>
        <v>5.7644110275689225E-3</v>
      </c>
      <c r="AN106" s="341">
        <f t="shared" si="215"/>
        <v>1.0275689223057645E-2</v>
      </c>
      <c r="AO106" s="341">
        <f t="shared" si="216"/>
        <v>1.6040100250626566E-2</v>
      </c>
      <c r="AP106" s="214">
        <v>2694</v>
      </c>
      <c r="AQ106" s="214">
        <v>7</v>
      </c>
      <c r="AR106" s="341">
        <f t="shared" si="217"/>
        <v>1.7543859649122807E-3</v>
      </c>
      <c r="AT106" s="1">
        <v>54</v>
      </c>
      <c r="AU106" s="1">
        <v>24</v>
      </c>
      <c r="AV106" s="1">
        <v>20</v>
      </c>
      <c r="AW106" s="1">
        <v>10</v>
      </c>
      <c r="AX106" s="1">
        <v>49</v>
      </c>
      <c r="AY106" s="1">
        <v>24</v>
      </c>
      <c r="AZ106" s="1">
        <v>14</v>
      </c>
      <c r="BA106" s="1">
        <v>11</v>
      </c>
      <c r="BB106" s="1">
        <v>49</v>
      </c>
      <c r="BC106" s="1">
        <v>20</v>
      </c>
      <c r="BD106" s="1">
        <v>12</v>
      </c>
      <c r="BE106" s="1">
        <v>17</v>
      </c>
      <c r="BF106" s="1">
        <v>68</v>
      </c>
      <c r="BG106" s="1">
        <v>33</v>
      </c>
      <c r="BH106" s="1">
        <v>12</v>
      </c>
      <c r="BI106" s="1">
        <v>23</v>
      </c>
      <c r="BJ106" s="1">
        <v>76</v>
      </c>
      <c r="BK106" s="1">
        <v>36</v>
      </c>
      <c r="BL106" s="1">
        <v>11</v>
      </c>
      <c r="BM106" s="1">
        <v>29</v>
      </c>
      <c r="BN106" s="125">
        <v>0.44444444444444442</v>
      </c>
      <c r="BO106" s="124">
        <v>0.37037037037037035</v>
      </c>
      <c r="BP106" s="126">
        <v>0.18518518518518517</v>
      </c>
      <c r="BQ106" s="125">
        <v>0.48979591836734693</v>
      </c>
      <c r="BR106" s="124">
        <v>0.2857142857142857</v>
      </c>
      <c r="BS106" s="126">
        <v>0.22448979591836735</v>
      </c>
      <c r="BT106" s="125">
        <v>0.40816326530612246</v>
      </c>
      <c r="BU106" s="124">
        <v>0.24489795918367346</v>
      </c>
      <c r="BV106" s="126">
        <v>0.34693877551020408</v>
      </c>
      <c r="BW106" s="125">
        <v>0.48529411764705882</v>
      </c>
      <c r="BX106" s="124">
        <v>0.17647058823529413</v>
      </c>
      <c r="BY106" s="126">
        <v>0.33823529411764708</v>
      </c>
      <c r="BZ106" s="125">
        <f t="shared" si="218"/>
        <v>0.47368421052631576</v>
      </c>
      <c r="CA106" s="124">
        <f t="shared" si="219"/>
        <v>0.14473684210526316</v>
      </c>
      <c r="CB106" s="126">
        <f t="shared" si="220"/>
        <v>0.38157894736842107</v>
      </c>
      <c r="CD106" s="215">
        <f t="shared" si="221"/>
        <v>6910</v>
      </c>
      <c r="CE106" s="216">
        <f t="shared" si="222"/>
        <v>0.54269175108538348</v>
      </c>
      <c r="CF106" s="216">
        <f t="shared" si="223"/>
        <v>0.40086830680173663</v>
      </c>
      <c r="CG106" s="216">
        <f t="shared" si="224"/>
        <v>5.6439942112879886E-2</v>
      </c>
      <c r="CH106" s="216">
        <f t="shared" si="225"/>
        <v>2.6049204052098408E-2</v>
      </c>
      <c r="CI106" s="216">
        <f t="shared" si="226"/>
        <v>1.4471780028943559E-3</v>
      </c>
      <c r="CJ106" s="216">
        <f t="shared" si="227"/>
        <v>2.8943560057887119E-2</v>
      </c>
      <c r="CK106" s="217">
        <f t="shared" si="228"/>
        <v>3750</v>
      </c>
      <c r="CL106" s="218">
        <f t="shared" si="229"/>
        <v>2770</v>
      </c>
      <c r="CM106" s="219">
        <f t="shared" si="230"/>
        <v>390</v>
      </c>
      <c r="CN106" s="219">
        <f t="shared" si="231"/>
        <v>180</v>
      </c>
      <c r="CO106" s="219">
        <f t="shared" si="232"/>
        <v>10</v>
      </c>
      <c r="CP106" s="219">
        <f t="shared" si="233"/>
        <v>200</v>
      </c>
      <c r="CR106" s="243">
        <v>2484.3000000000002</v>
      </c>
      <c r="CS106" s="243">
        <v>4791</v>
      </c>
      <c r="CT106" s="247">
        <f t="shared" si="203"/>
        <v>0.51853475266123983</v>
      </c>
      <c r="CV106" s="247">
        <f t="shared" si="204"/>
        <v>3.4316863284887741E-2</v>
      </c>
      <c r="CW106" s="211">
        <f t="shared" si="205"/>
        <v>0.29171288877932533</v>
      </c>
      <c r="CY106" s="300">
        <v>1.8825860787713648E-2</v>
      </c>
      <c r="CZ106" s="300">
        <v>1.6732283464566931E-2</v>
      </c>
      <c r="DA106" s="300">
        <v>1.1933755479785679E-2</v>
      </c>
      <c r="DB106" s="300">
        <v>1.1795859412614348E-2</v>
      </c>
      <c r="DC106" s="300">
        <v>1.2717852096090438E-2</v>
      </c>
      <c r="DE106" s="332">
        <v>172</v>
      </c>
      <c r="DF106" s="332">
        <v>28</v>
      </c>
      <c r="DG106" s="332">
        <v>221</v>
      </c>
      <c r="DH106" s="332">
        <v>26</v>
      </c>
      <c r="DL106" s="212">
        <v>4037</v>
      </c>
      <c r="DM106" s="212">
        <v>76</v>
      </c>
      <c r="DN106" s="213">
        <v>1.8825860787713648E-2</v>
      </c>
      <c r="DO106" s="212">
        <v>1279</v>
      </c>
      <c r="DP106" s="212">
        <v>62</v>
      </c>
      <c r="DQ106" s="213">
        <v>1.5357939063661135E-2</v>
      </c>
      <c r="DR106" s="214">
        <v>2758</v>
      </c>
      <c r="DS106" s="214">
        <v>14</v>
      </c>
      <c r="DT106" s="213">
        <v>3.4679217240525142E-3</v>
      </c>
      <c r="DV106" s="215">
        <f t="shared" si="234"/>
        <v>6800</v>
      </c>
      <c r="DW106" s="216">
        <v>0.54411764705882348</v>
      </c>
      <c r="DX106" s="216">
        <v>0.39705882352941174</v>
      </c>
      <c r="DY106" s="216">
        <v>5.8823529411764705E-2</v>
      </c>
      <c r="DZ106" s="216">
        <v>2.9411764705882353E-2</v>
      </c>
      <c r="EA106" s="216">
        <v>0</v>
      </c>
      <c r="EB106" s="216">
        <v>2.9411764705882353E-2</v>
      </c>
      <c r="EC106" s="217">
        <f t="shared" si="235"/>
        <v>3740</v>
      </c>
      <c r="ED106" s="218">
        <v>2700</v>
      </c>
      <c r="EE106" s="219">
        <f t="shared" si="236"/>
        <v>360</v>
      </c>
      <c r="EF106" s="219">
        <f t="shared" si="237"/>
        <v>110</v>
      </c>
      <c r="EG106" s="219">
        <f t="shared" si="238"/>
        <v>10</v>
      </c>
      <c r="EH106" s="219">
        <f t="shared" si="239"/>
        <v>240</v>
      </c>
      <c r="EI106" s="216">
        <v>5.8823529411764705E-2</v>
      </c>
      <c r="EJ106" s="511">
        <v>1.8575000000000001E-2</v>
      </c>
      <c r="EK106" s="3">
        <v>0.30299999999999999</v>
      </c>
      <c r="EL106" s="3">
        <v>0.48700000000000004</v>
      </c>
      <c r="EM106" s="496">
        <f t="shared" si="240"/>
        <v>0.21000000000000002</v>
      </c>
      <c r="EN106" s="528">
        <v>5.88266E-2</v>
      </c>
      <c r="EO106" s="545">
        <f t="shared" si="241"/>
        <v>6780</v>
      </c>
      <c r="EP106" s="314">
        <f t="shared" si="242"/>
        <v>1800</v>
      </c>
      <c r="EQ106" s="542">
        <v>1770</v>
      </c>
      <c r="ER106" s="543">
        <v>20</v>
      </c>
      <c r="ES106" s="544">
        <v>10</v>
      </c>
      <c r="ET106" s="242">
        <v>0</v>
      </c>
      <c r="EU106" s="242">
        <v>0</v>
      </c>
      <c r="EV106" s="314">
        <f t="shared" si="243"/>
        <v>10</v>
      </c>
      <c r="EW106" s="314">
        <f t="shared" si="244"/>
        <v>2930</v>
      </c>
      <c r="EX106" s="542">
        <v>1690</v>
      </c>
      <c r="EY106" s="543">
        <v>1070</v>
      </c>
      <c r="EZ106" s="544">
        <v>170</v>
      </c>
      <c r="FA106" s="242">
        <v>50</v>
      </c>
      <c r="FB106" s="242">
        <v>10</v>
      </c>
      <c r="FC106" s="314">
        <f t="shared" si="245"/>
        <v>110</v>
      </c>
      <c r="FD106" s="314">
        <f t="shared" si="246"/>
        <v>2050</v>
      </c>
      <c r="FE106" s="542">
        <v>280</v>
      </c>
      <c r="FF106" s="543">
        <v>1590</v>
      </c>
      <c r="FG106" s="544">
        <v>180</v>
      </c>
      <c r="FH106" s="242">
        <v>60</v>
      </c>
      <c r="FI106" s="242">
        <f>VLOOKUP($A106,'[3]Tabel 3'!$E$3350:$K$3691,7,FALSE)</f>
        <v>0</v>
      </c>
      <c r="FJ106" s="314">
        <f t="shared" si="247"/>
        <v>120</v>
      </c>
      <c r="FK106" s="545">
        <f t="shared" si="248"/>
        <v>6910</v>
      </c>
      <c r="FL106" s="314">
        <f t="shared" si="249"/>
        <v>1840</v>
      </c>
      <c r="FM106" s="542">
        <v>1810</v>
      </c>
      <c r="FN106" s="543">
        <v>20</v>
      </c>
      <c r="FO106" s="544">
        <v>10</v>
      </c>
      <c r="FP106" s="242">
        <v>0</v>
      </c>
      <c r="FQ106" s="242">
        <v>0</v>
      </c>
      <c r="FR106" s="314">
        <f t="shared" si="250"/>
        <v>10</v>
      </c>
      <c r="FS106" s="314">
        <f t="shared" si="251"/>
        <v>2910</v>
      </c>
      <c r="FT106" s="542">
        <v>1630</v>
      </c>
      <c r="FU106" s="543">
        <v>1100</v>
      </c>
      <c r="FV106" s="544">
        <v>180</v>
      </c>
      <c r="FW106" s="242">
        <v>70</v>
      </c>
      <c r="FX106" s="242">
        <v>0</v>
      </c>
      <c r="FY106" s="314">
        <f t="shared" si="252"/>
        <v>110</v>
      </c>
      <c r="FZ106" s="314">
        <f t="shared" si="253"/>
        <v>2160</v>
      </c>
      <c r="GA106" s="542">
        <v>310</v>
      </c>
      <c r="GB106" s="543">
        <v>1650</v>
      </c>
      <c r="GC106" s="544">
        <v>200</v>
      </c>
      <c r="GD106" s="242">
        <v>110</v>
      </c>
      <c r="GE106" s="242">
        <v>10</v>
      </c>
      <c r="GF106" s="314">
        <f t="shared" si="254"/>
        <v>80</v>
      </c>
    </row>
    <row r="107" spans="1:188" hidden="1" x14ac:dyDescent="0.25">
      <c r="A107" s="622" t="s">
        <v>250</v>
      </c>
      <c r="B107" s="622" t="s">
        <v>56</v>
      </c>
      <c r="C107" s="622" t="s">
        <v>114</v>
      </c>
      <c r="D107" s="1">
        <v>1.6</v>
      </c>
      <c r="E107" s="206">
        <v>17800</v>
      </c>
      <c r="F107" s="207">
        <v>9.0999999999999998E-2</v>
      </c>
      <c r="G107" s="208">
        <f>IF(AND(F107&gt;=$F$3-'Selectie Benchmark Gemeenten'!$D$7*'gemeenten info'!$F$7,F107&lt;=$F$3+'Selectie Benchmark Gemeenten'!$D$7*'gemeenten info'!$F$7),1,0)</f>
        <v>0</v>
      </c>
      <c r="H107" s="206">
        <v>38950</v>
      </c>
      <c r="I107" s="206">
        <v>421</v>
      </c>
      <c r="J107" s="209">
        <f t="shared" si="206"/>
        <v>5.9641255605381166E-2</v>
      </c>
      <c r="K107" s="208">
        <f>IF(AND(J107&gt;=$J$3-'Selectie Benchmark Gemeenten'!$D$8*'gemeenten info'!$J$7,J107&lt;=$J$3+'Selectie Benchmark Gemeenten'!$D$8*'gemeenten info'!$J$7),1,0)</f>
        <v>0</v>
      </c>
      <c r="L107" s="23">
        <v>1</v>
      </c>
      <c r="M107" s="210">
        <v>0.24964936886395511</v>
      </c>
      <c r="N107" s="208">
        <f>IF(AND(M107&gt;=$M$3-'Selectie Benchmark Gemeenten'!$D$9*'gemeenten info'!$M$7,M107&lt;=$M$3+'Selectie Benchmark Gemeenten'!$D$9*'gemeenten info'!$M$7),1,0)</f>
        <v>1</v>
      </c>
      <c r="O107" s="29">
        <f t="shared" si="200"/>
        <v>0</v>
      </c>
      <c r="P107" s="29">
        <f t="shared" si="201"/>
        <v>0</v>
      </c>
      <c r="Q107" s="29">
        <f t="shared" si="202"/>
        <v>0</v>
      </c>
      <c r="S107" s="78">
        <v>8.6690000000000005</v>
      </c>
      <c r="T107" s="78">
        <v>28.925999999999998</v>
      </c>
      <c r="U107" s="211">
        <v>0.51300000000000001</v>
      </c>
      <c r="V107" s="211">
        <v>6.8000000000000005E-2</v>
      </c>
      <c r="X107" s="212">
        <v>2818</v>
      </c>
      <c r="Y107" s="212">
        <v>62</v>
      </c>
      <c r="Z107" s="341">
        <f t="shared" si="207"/>
        <v>2.2001419446415899E-2</v>
      </c>
      <c r="AA107" s="212">
        <v>889</v>
      </c>
      <c r="AB107" s="212">
        <v>50</v>
      </c>
      <c r="AC107" s="212">
        <v>24</v>
      </c>
      <c r="AD107" s="212">
        <v>150</v>
      </c>
      <c r="AE107" s="212">
        <v>0</v>
      </c>
      <c r="AF107" s="372">
        <f t="shared" si="208"/>
        <v>0</v>
      </c>
      <c r="AG107" s="212">
        <v>14</v>
      </c>
      <c r="AH107" s="372">
        <f t="shared" si="209"/>
        <v>9.3333333333333338E-2</v>
      </c>
      <c r="AI107" s="212">
        <f t="shared" si="210"/>
        <v>715</v>
      </c>
      <c r="AJ107" s="212">
        <f t="shared" si="211"/>
        <v>36</v>
      </c>
      <c r="AK107" s="372">
        <f t="shared" si="212"/>
        <v>5.0349650349650353E-2</v>
      </c>
      <c r="AL107" s="341">
        <f t="shared" si="213"/>
        <v>0</v>
      </c>
      <c r="AM107" s="341">
        <f t="shared" si="214"/>
        <v>4.9680624556422996E-3</v>
      </c>
      <c r="AN107" s="341">
        <f t="shared" si="215"/>
        <v>1.2775017743080199E-2</v>
      </c>
      <c r="AO107" s="341">
        <f t="shared" si="216"/>
        <v>1.7743080198722498E-2</v>
      </c>
      <c r="AP107" s="214">
        <v>1929</v>
      </c>
      <c r="AQ107" s="214">
        <v>12</v>
      </c>
      <c r="AR107" s="341">
        <f t="shared" si="217"/>
        <v>4.2583392476933995E-3</v>
      </c>
      <c r="AT107" s="1">
        <v>53</v>
      </c>
      <c r="AU107" s="1">
        <v>19</v>
      </c>
      <c r="AV107" s="1">
        <v>18</v>
      </c>
      <c r="AW107" s="1">
        <v>16</v>
      </c>
      <c r="AX107" s="1">
        <v>50</v>
      </c>
      <c r="AY107" s="1">
        <v>22</v>
      </c>
      <c r="AZ107" s="1">
        <v>15</v>
      </c>
      <c r="BA107" s="1">
        <v>13</v>
      </c>
      <c r="BB107" s="1">
        <v>61</v>
      </c>
      <c r="BC107" s="1">
        <v>18</v>
      </c>
      <c r="BD107" s="1">
        <v>23</v>
      </c>
      <c r="BE107" s="1">
        <v>20</v>
      </c>
      <c r="BF107" s="1">
        <v>47</v>
      </c>
      <c r="BG107" s="1">
        <v>17</v>
      </c>
      <c r="BH107" s="1">
        <v>9</v>
      </c>
      <c r="BI107" s="1">
        <v>21</v>
      </c>
      <c r="BJ107" s="1">
        <v>77</v>
      </c>
      <c r="BK107" s="1">
        <v>36</v>
      </c>
      <c r="BL107" s="1">
        <v>22</v>
      </c>
      <c r="BM107" s="1">
        <v>19</v>
      </c>
      <c r="BN107" s="125">
        <v>0.35849056603773582</v>
      </c>
      <c r="BO107" s="124">
        <v>0.33962264150943394</v>
      </c>
      <c r="BP107" s="126">
        <v>0.30188679245283018</v>
      </c>
      <c r="BQ107" s="125">
        <v>0.44</v>
      </c>
      <c r="BR107" s="124">
        <v>0.3</v>
      </c>
      <c r="BS107" s="126">
        <v>0.26</v>
      </c>
      <c r="BT107" s="125">
        <v>0.29508196721311475</v>
      </c>
      <c r="BU107" s="124">
        <v>0.37704918032786883</v>
      </c>
      <c r="BV107" s="126">
        <v>0.32786885245901637</v>
      </c>
      <c r="BW107" s="125">
        <v>0.36170212765957449</v>
      </c>
      <c r="BX107" s="124">
        <v>0.19148936170212766</v>
      </c>
      <c r="BY107" s="126">
        <v>0.44680851063829785</v>
      </c>
      <c r="BZ107" s="125">
        <f t="shared" si="218"/>
        <v>0.46753246753246752</v>
      </c>
      <c r="CA107" s="124">
        <f t="shared" si="219"/>
        <v>0.2857142857142857</v>
      </c>
      <c r="CB107" s="126">
        <f t="shared" si="220"/>
        <v>0.24675324675324675</v>
      </c>
      <c r="CD107" s="215">
        <f t="shared" si="221"/>
        <v>5160</v>
      </c>
      <c r="CE107" s="216">
        <f t="shared" si="222"/>
        <v>0.55426356589147285</v>
      </c>
      <c r="CF107" s="216">
        <f t="shared" si="223"/>
        <v>0.37596899224806202</v>
      </c>
      <c r="CG107" s="216">
        <f t="shared" si="224"/>
        <v>6.9767441860465115E-2</v>
      </c>
      <c r="CH107" s="216">
        <f t="shared" si="225"/>
        <v>3.1007751937984496E-2</v>
      </c>
      <c r="CI107" s="216">
        <f t="shared" si="226"/>
        <v>1.937984496124031E-3</v>
      </c>
      <c r="CJ107" s="216">
        <f t="shared" si="227"/>
        <v>3.6821705426356592E-2</v>
      </c>
      <c r="CK107" s="217">
        <f t="shared" si="228"/>
        <v>2860</v>
      </c>
      <c r="CL107" s="218">
        <f t="shared" si="229"/>
        <v>1940</v>
      </c>
      <c r="CM107" s="219">
        <f t="shared" si="230"/>
        <v>360</v>
      </c>
      <c r="CN107" s="219">
        <f t="shared" si="231"/>
        <v>160</v>
      </c>
      <c r="CO107" s="219">
        <f t="shared" si="232"/>
        <v>10</v>
      </c>
      <c r="CP107" s="219">
        <f t="shared" si="233"/>
        <v>190</v>
      </c>
      <c r="CR107" s="243">
        <v>2593.42</v>
      </c>
      <c r="CS107" s="243">
        <v>3543</v>
      </c>
      <c r="CT107" s="247">
        <f t="shared" si="203"/>
        <v>0.73198419418571836</v>
      </c>
      <c r="CV107" s="247">
        <f t="shared" si="204"/>
        <v>3.0057232958275761E-2</v>
      </c>
      <c r="CW107" s="211">
        <f t="shared" si="205"/>
        <v>0.2417738400705044</v>
      </c>
      <c r="CY107" s="300">
        <v>2.681992337164751E-2</v>
      </c>
      <c r="CZ107" s="300">
        <v>1.6526019690576654E-2</v>
      </c>
      <c r="DA107" s="300">
        <v>2.0861833105335157E-2</v>
      </c>
      <c r="DB107" s="300">
        <v>1.6840687100033683E-2</v>
      </c>
      <c r="DC107" s="300">
        <v>1.7797179314976493E-2</v>
      </c>
      <c r="DE107" s="332">
        <v>299</v>
      </c>
      <c r="DF107" s="332">
        <v>22</v>
      </c>
      <c r="DG107" s="332">
        <v>287</v>
      </c>
      <c r="DH107" s="332">
        <v>30</v>
      </c>
      <c r="DL107" s="212">
        <v>2871</v>
      </c>
      <c r="DM107" s="212">
        <v>77</v>
      </c>
      <c r="DN107" s="213">
        <v>2.681992337164751E-2</v>
      </c>
      <c r="DO107" s="212">
        <v>950</v>
      </c>
      <c r="DP107" s="212">
        <v>70</v>
      </c>
      <c r="DQ107" s="213">
        <v>2.4381748519679555E-2</v>
      </c>
      <c r="DR107" s="214">
        <v>1921</v>
      </c>
      <c r="DS107" s="214">
        <v>7</v>
      </c>
      <c r="DT107" s="213">
        <v>2.4381748519679554E-3</v>
      </c>
      <c r="DV107" s="215">
        <f t="shared" si="234"/>
        <v>5030</v>
      </c>
      <c r="DW107" s="216">
        <v>0.57999999999999996</v>
      </c>
      <c r="DX107" s="216">
        <v>0.36</v>
      </c>
      <c r="DY107" s="216">
        <v>0.06</v>
      </c>
      <c r="DZ107" s="216">
        <v>0.04</v>
      </c>
      <c r="EA107" s="216">
        <v>0</v>
      </c>
      <c r="EB107" s="216">
        <v>0.02</v>
      </c>
      <c r="EC107" s="217">
        <f t="shared" si="235"/>
        <v>2910</v>
      </c>
      <c r="ED107" s="218">
        <v>1800</v>
      </c>
      <c r="EE107" s="219">
        <f t="shared" si="236"/>
        <v>320</v>
      </c>
      <c r="EF107" s="219">
        <f t="shared" si="237"/>
        <v>80</v>
      </c>
      <c r="EG107" s="219">
        <f t="shared" si="238"/>
        <v>10</v>
      </c>
      <c r="EH107" s="219">
        <f t="shared" si="239"/>
        <v>230</v>
      </c>
      <c r="EI107" s="216">
        <v>7.6923076923076927E-2</v>
      </c>
      <c r="EJ107" s="511">
        <v>2.3824999999999999E-2</v>
      </c>
      <c r="EK107" s="3">
        <v>0.26899999999999996</v>
      </c>
      <c r="EL107" s="3">
        <v>0.45799999999999996</v>
      </c>
      <c r="EM107" s="496">
        <f t="shared" si="240"/>
        <v>0.27300000000000013</v>
      </c>
      <c r="EN107" s="528">
        <v>7.654459999999999E-2</v>
      </c>
      <c r="EO107" s="545">
        <f t="shared" si="241"/>
        <v>5080</v>
      </c>
      <c r="EP107" s="314">
        <f t="shared" si="242"/>
        <v>1270</v>
      </c>
      <c r="EQ107" s="542">
        <v>1250</v>
      </c>
      <c r="ER107" s="543">
        <v>10</v>
      </c>
      <c r="ES107" s="544">
        <v>10</v>
      </c>
      <c r="ET107" s="242">
        <v>0</v>
      </c>
      <c r="EU107" s="242">
        <v>0</v>
      </c>
      <c r="EV107" s="314">
        <f t="shared" si="243"/>
        <v>10</v>
      </c>
      <c r="EW107" s="314">
        <f t="shared" si="244"/>
        <v>2170</v>
      </c>
      <c r="EX107" s="542">
        <v>1380</v>
      </c>
      <c r="EY107" s="543">
        <v>650</v>
      </c>
      <c r="EZ107" s="544">
        <v>140</v>
      </c>
      <c r="FA107" s="242">
        <v>40</v>
      </c>
      <c r="FB107" s="242">
        <v>0</v>
      </c>
      <c r="FC107" s="314">
        <f t="shared" si="245"/>
        <v>100</v>
      </c>
      <c r="FD107" s="314">
        <f t="shared" si="246"/>
        <v>1640</v>
      </c>
      <c r="FE107" s="542">
        <v>280</v>
      </c>
      <c r="FF107" s="543">
        <v>1190</v>
      </c>
      <c r="FG107" s="544">
        <v>170</v>
      </c>
      <c r="FH107" s="242">
        <v>40</v>
      </c>
      <c r="FI107" s="242">
        <f>VLOOKUP($A107,'[3]Tabel 3'!$E$3350:$K$3691,7,FALSE)</f>
        <v>10</v>
      </c>
      <c r="FJ107" s="314">
        <f t="shared" si="247"/>
        <v>120</v>
      </c>
      <c r="FK107" s="545">
        <f t="shared" si="248"/>
        <v>5160</v>
      </c>
      <c r="FL107" s="314">
        <f t="shared" si="249"/>
        <v>1270</v>
      </c>
      <c r="FM107" s="542">
        <v>1240</v>
      </c>
      <c r="FN107" s="543">
        <v>20</v>
      </c>
      <c r="FO107" s="544">
        <v>10</v>
      </c>
      <c r="FP107" s="242">
        <v>0</v>
      </c>
      <c r="FQ107" s="242">
        <v>0</v>
      </c>
      <c r="FR107" s="314">
        <f t="shared" si="250"/>
        <v>10</v>
      </c>
      <c r="FS107" s="314">
        <f t="shared" si="251"/>
        <v>2220</v>
      </c>
      <c r="FT107" s="542">
        <v>1320</v>
      </c>
      <c r="FU107" s="543">
        <v>740</v>
      </c>
      <c r="FV107" s="544">
        <v>160</v>
      </c>
      <c r="FW107" s="242">
        <v>60</v>
      </c>
      <c r="FX107" s="242">
        <v>0</v>
      </c>
      <c r="FY107" s="314">
        <f t="shared" si="252"/>
        <v>100</v>
      </c>
      <c r="FZ107" s="314">
        <f t="shared" si="253"/>
        <v>1670</v>
      </c>
      <c r="GA107" s="542">
        <v>300</v>
      </c>
      <c r="GB107" s="543">
        <v>1180</v>
      </c>
      <c r="GC107" s="544">
        <v>190</v>
      </c>
      <c r="GD107" s="242">
        <v>100</v>
      </c>
      <c r="GE107" s="242">
        <v>10</v>
      </c>
      <c r="GF107" s="314">
        <f t="shared" si="254"/>
        <v>80</v>
      </c>
    </row>
    <row r="108" spans="1:188" hidden="1" x14ac:dyDescent="0.25">
      <c r="A108" s="622" t="s">
        <v>251</v>
      </c>
      <c r="B108" s="622" t="s">
        <v>121</v>
      </c>
      <c r="C108" s="622" t="s">
        <v>122</v>
      </c>
      <c r="D108" s="1">
        <v>0.6</v>
      </c>
      <c r="E108" s="206">
        <v>10200</v>
      </c>
      <c r="F108" s="207">
        <v>6.2E-2</v>
      </c>
      <c r="G108" s="208">
        <f>IF(AND(F108&gt;=$F$3-'Selectie Benchmark Gemeenten'!$D$7*'gemeenten info'!$F$7,F108&lt;=$F$3+'Selectie Benchmark Gemeenten'!$D$7*'gemeenten info'!$F$7),1,0)</f>
        <v>0</v>
      </c>
      <c r="H108" s="206">
        <v>23979</v>
      </c>
      <c r="I108" s="206">
        <v>558</v>
      </c>
      <c r="J108" s="209">
        <f t="shared" si="206"/>
        <v>8.0119581464872941E-2</v>
      </c>
      <c r="K108" s="208">
        <f>IF(AND(J108&gt;=$J$3-'Selectie Benchmark Gemeenten'!$D$8*'gemeenten info'!$J$7,J108&lt;=$J$3+'Selectie Benchmark Gemeenten'!$D$8*'gemeenten info'!$J$7),1,0)</f>
        <v>0</v>
      </c>
      <c r="L108" s="23">
        <v>0</v>
      </c>
      <c r="M108" s="210">
        <v>5.5314533622559656E-2</v>
      </c>
      <c r="N108" s="208">
        <f>IF(AND(M108&gt;=$M$3-'Selectie Benchmark Gemeenten'!$D$9*'gemeenten info'!$M$7,M108&lt;=$M$3+'Selectie Benchmark Gemeenten'!$D$9*'gemeenten info'!$M$7),1,0)</f>
        <v>0</v>
      </c>
      <c r="O108" s="29">
        <f t="shared" si="200"/>
        <v>0</v>
      </c>
      <c r="P108" s="29">
        <f t="shared" si="201"/>
        <v>0</v>
      </c>
      <c r="Q108" s="29">
        <f t="shared" si="202"/>
        <v>0</v>
      </c>
      <c r="S108" s="78">
        <v>8.3320000000000007</v>
      </c>
      <c r="T108" s="78">
        <v>18.613</v>
      </c>
      <c r="U108" s="211">
        <v>0.41</v>
      </c>
      <c r="V108" s="211">
        <v>4.8000000000000001E-2</v>
      </c>
      <c r="X108" s="212">
        <v>1966</v>
      </c>
      <c r="Y108" s="212">
        <v>35</v>
      </c>
      <c r="Z108" s="341">
        <f t="shared" si="207"/>
        <v>1.7802644964394709E-2</v>
      </c>
      <c r="AA108" s="212">
        <v>482</v>
      </c>
      <c r="AB108" s="212">
        <v>32</v>
      </c>
      <c r="AC108" s="212">
        <v>10</v>
      </c>
      <c r="AD108" s="212">
        <v>56</v>
      </c>
      <c r="AE108" s="212">
        <v>0</v>
      </c>
      <c r="AF108" s="372">
        <f t="shared" si="208"/>
        <v>0</v>
      </c>
      <c r="AG108" s="212">
        <v>13</v>
      </c>
      <c r="AH108" s="372">
        <f t="shared" si="209"/>
        <v>0.23214285714285715</v>
      </c>
      <c r="AI108" s="212">
        <f t="shared" si="210"/>
        <v>416</v>
      </c>
      <c r="AJ108" s="212">
        <f t="shared" si="211"/>
        <v>19</v>
      </c>
      <c r="AK108" s="372">
        <f t="shared" si="212"/>
        <v>4.567307692307692E-2</v>
      </c>
      <c r="AL108" s="341">
        <f t="shared" si="213"/>
        <v>0</v>
      </c>
      <c r="AM108" s="341">
        <f t="shared" si="214"/>
        <v>6.6124109867751781E-3</v>
      </c>
      <c r="AN108" s="341">
        <f t="shared" si="215"/>
        <v>9.6642929806714135E-3</v>
      </c>
      <c r="AO108" s="341">
        <f t="shared" si="216"/>
        <v>1.6276703967446592E-2</v>
      </c>
      <c r="AP108" s="214">
        <v>1484</v>
      </c>
      <c r="AQ108" s="214">
        <v>3</v>
      </c>
      <c r="AR108" s="341">
        <f t="shared" si="217"/>
        <v>1.525940996948118E-3</v>
      </c>
      <c r="AT108" s="1">
        <v>29</v>
      </c>
      <c r="AU108" s="1">
        <v>0</v>
      </c>
      <c r="AV108" s="1">
        <v>10</v>
      </c>
      <c r="AW108" s="1">
        <v>19</v>
      </c>
      <c r="AX108" s="1">
        <v>37</v>
      </c>
      <c r="AY108" s="1">
        <v>14</v>
      </c>
      <c r="AZ108" s="1">
        <v>11</v>
      </c>
      <c r="BA108" s="1">
        <v>12</v>
      </c>
      <c r="BB108" s="1">
        <v>24</v>
      </c>
      <c r="BC108" s="1">
        <v>11</v>
      </c>
      <c r="BD108" s="1">
        <v>0</v>
      </c>
      <c r="BE108" s="1">
        <v>13</v>
      </c>
      <c r="BF108" s="1">
        <v>29</v>
      </c>
      <c r="BG108" s="1">
        <v>11</v>
      </c>
      <c r="BH108" s="1">
        <v>0</v>
      </c>
      <c r="BI108" s="1">
        <v>18</v>
      </c>
      <c r="BJ108" s="1">
        <v>43</v>
      </c>
      <c r="BK108" s="1">
        <v>15</v>
      </c>
      <c r="BL108" s="1">
        <v>10</v>
      </c>
      <c r="BM108" s="1">
        <v>18</v>
      </c>
      <c r="BN108" s="125">
        <v>0</v>
      </c>
      <c r="BO108" s="124">
        <v>0.34482758620689657</v>
      </c>
      <c r="BP108" s="126">
        <v>0.65517241379310343</v>
      </c>
      <c r="BQ108" s="125">
        <v>0.3783783783783784</v>
      </c>
      <c r="BR108" s="124">
        <v>0.29729729729729731</v>
      </c>
      <c r="BS108" s="126">
        <v>0.32432432432432434</v>
      </c>
      <c r="BT108" s="125">
        <v>0.45833333333333331</v>
      </c>
      <c r="BU108" s="124">
        <v>0</v>
      </c>
      <c r="BV108" s="126">
        <v>0.54166666666666663</v>
      </c>
      <c r="BW108" s="125">
        <v>0.37931034482758619</v>
      </c>
      <c r="BX108" s="124">
        <v>0</v>
      </c>
      <c r="BY108" s="126">
        <v>0.62068965517241381</v>
      </c>
      <c r="BZ108" s="125">
        <f t="shared" si="218"/>
        <v>0.34883720930232559</v>
      </c>
      <c r="CA108" s="124">
        <f t="shared" si="219"/>
        <v>0.23255813953488372</v>
      </c>
      <c r="CB108" s="126">
        <f t="shared" si="220"/>
        <v>0.41860465116279072</v>
      </c>
      <c r="CD108" s="215">
        <f t="shared" si="221"/>
        <v>2810</v>
      </c>
      <c r="CE108" s="216">
        <f t="shared" si="222"/>
        <v>0.66548042704626331</v>
      </c>
      <c r="CF108" s="216">
        <f t="shared" si="223"/>
        <v>0.27402135231316727</v>
      </c>
      <c r="CG108" s="216">
        <f t="shared" si="224"/>
        <v>6.0498220640569395E-2</v>
      </c>
      <c r="CH108" s="216">
        <f t="shared" si="225"/>
        <v>3.2028469750889681E-2</v>
      </c>
      <c r="CI108" s="216">
        <f t="shared" si="226"/>
        <v>3.5587188612099642E-3</v>
      </c>
      <c r="CJ108" s="216">
        <f t="shared" si="227"/>
        <v>2.491103202846975E-2</v>
      </c>
      <c r="CK108" s="217">
        <f t="shared" si="228"/>
        <v>1870</v>
      </c>
      <c r="CL108" s="218">
        <f t="shared" si="229"/>
        <v>770</v>
      </c>
      <c r="CM108" s="219">
        <f t="shared" si="230"/>
        <v>170</v>
      </c>
      <c r="CN108" s="219">
        <f t="shared" si="231"/>
        <v>90</v>
      </c>
      <c r="CO108" s="219">
        <f t="shared" si="232"/>
        <v>10</v>
      </c>
      <c r="CP108" s="219">
        <f t="shared" si="233"/>
        <v>70</v>
      </c>
      <c r="CR108" s="243">
        <v>1139.1300000000001</v>
      </c>
      <c r="CS108" s="243">
        <v>2675</v>
      </c>
      <c r="CT108" s="247">
        <f t="shared" si="203"/>
        <v>0.42584299065420567</v>
      </c>
      <c r="CV108" s="247">
        <f t="shared" si="204"/>
        <v>4.1805654560722515E-2</v>
      </c>
      <c r="CW108" s="211">
        <f t="shared" si="205"/>
        <v>0.2871394349095921</v>
      </c>
      <c r="CY108" s="300">
        <v>2.2477783585990591E-2</v>
      </c>
      <c r="CZ108" s="300">
        <v>1.5433741351782864E-2</v>
      </c>
      <c r="DA108" s="300">
        <v>1.269169751454257E-2</v>
      </c>
      <c r="DB108" s="300">
        <v>1.9849785407725321E-2</v>
      </c>
      <c r="DC108" s="300">
        <v>1.5752308527973928E-2</v>
      </c>
      <c r="DE108" s="332">
        <v>104</v>
      </c>
      <c r="DF108" s="332">
        <v>11</v>
      </c>
      <c r="DG108" s="332">
        <v>88</v>
      </c>
      <c r="DH108" s="332">
        <v>17</v>
      </c>
      <c r="DL108" s="212">
        <v>1913</v>
      </c>
      <c r="DM108" s="212">
        <v>43</v>
      </c>
      <c r="DN108" s="213">
        <v>2.2477783585990591E-2</v>
      </c>
      <c r="DO108" s="212">
        <v>470</v>
      </c>
      <c r="DP108" s="212">
        <v>34</v>
      </c>
      <c r="DQ108" s="213">
        <v>1.7773131207527444E-2</v>
      </c>
      <c r="DR108" s="214">
        <v>1443</v>
      </c>
      <c r="DS108" s="214">
        <v>9</v>
      </c>
      <c r="DT108" s="213">
        <v>4.7046523784631472E-3</v>
      </c>
      <c r="DV108" s="215">
        <f t="shared" si="234"/>
        <v>2760</v>
      </c>
      <c r="DW108" s="216">
        <v>0.6428571428571429</v>
      </c>
      <c r="DX108" s="216">
        <v>0.2857142857142857</v>
      </c>
      <c r="DY108" s="216">
        <v>7.1428571428571425E-2</v>
      </c>
      <c r="DZ108" s="216">
        <v>3.5714285714285712E-2</v>
      </c>
      <c r="EA108" s="216">
        <v>0</v>
      </c>
      <c r="EB108" s="216">
        <v>3.5714285714285712E-2</v>
      </c>
      <c r="EC108" s="217">
        <f t="shared" si="235"/>
        <v>1810</v>
      </c>
      <c r="ED108" s="218">
        <v>800</v>
      </c>
      <c r="EE108" s="219">
        <f t="shared" si="236"/>
        <v>150</v>
      </c>
      <c r="EF108" s="219">
        <f t="shared" si="237"/>
        <v>30</v>
      </c>
      <c r="EG108" s="219">
        <f t="shared" si="238"/>
        <v>10</v>
      </c>
      <c r="EH108" s="219">
        <f t="shared" si="239"/>
        <v>110</v>
      </c>
      <c r="EI108" s="216">
        <v>3.7037037037037035E-2</v>
      </c>
      <c r="EJ108" s="511">
        <v>1.8749999999999999E-2</v>
      </c>
      <c r="EK108" s="3">
        <v>0.24299999999999999</v>
      </c>
      <c r="EL108" s="3">
        <v>0.41200000000000003</v>
      </c>
      <c r="EM108" s="496">
        <f t="shared" si="240"/>
        <v>0.34499999999999997</v>
      </c>
      <c r="EN108" s="528">
        <v>5.9417200000000003E-2</v>
      </c>
      <c r="EO108" s="545">
        <f t="shared" si="241"/>
        <v>2740</v>
      </c>
      <c r="EP108" s="314">
        <f t="shared" si="242"/>
        <v>870</v>
      </c>
      <c r="EQ108" s="542">
        <v>850</v>
      </c>
      <c r="ER108" s="543">
        <v>10</v>
      </c>
      <c r="ES108" s="544">
        <v>10</v>
      </c>
      <c r="ET108" s="242">
        <v>0</v>
      </c>
      <c r="EU108" s="242">
        <v>0</v>
      </c>
      <c r="EV108" s="314">
        <f t="shared" si="243"/>
        <v>10</v>
      </c>
      <c r="EW108" s="314">
        <f t="shared" si="244"/>
        <v>1210</v>
      </c>
      <c r="EX108" s="542">
        <v>820</v>
      </c>
      <c r="EY108" s="543">
        <v>310</v>
      </c>
      <c r="EZ108" s="544">
        <v>80</v>
      </c>
      <c r="FA108" s="242">
        <v>10</v>
      </c>
      <c r="FB108" s="242">
        <v>10</v>
      </c>
      <c r="FC108" s="314">
        <f t="shared" si="245"/>
        <v>60</v>
      </c>
      <c r="FD108" s="314">
        <f t="shared" si="246"/>
        <v>660</v>
      </c>
      <c r="FE108" s="542">
        <v>140</v>
      </c>
      <c r="FF108" s="543">
        <v>460</v>
      </c>
      <c r="FG108" s="544">
        <v>60</v>
      </c>
      <c r="FH108" s="242">
        <v>20</v>
      </c>
      <c r="FI108" s="242">
        <f>VLOOKUP($A108,'[3]Tabel 3'!$E$3350:$K$3691,7,FALSE)</f>
        <v>0</v>
      </c>
      <c r="FJ108" s="314">
        <f t="shared" si="247"/>
        <v>40</v>
      </c>
      <c r="FK108" s="545">
        <f t="shared" si="248"/>
        <v>2810</v>
      </c>
      <c r="FL108" s="314">
        <f t="shared" si="249"/>
        <v>880</v>
      </c>
      <c r="FM108" s="542">
        <v>870</v>
      </c>
      <c r="FN108" s="543">
        <v>10</v>
      </c>
      <c r="FO108" s="544">
        <v>0</v>
      </c>
      <c r="FP108" s="242">
        <v>0</v>
      </c>
      <c r="FQ108" s="242">
        <v>0</v>
      </c>
      <c r="FR108" s="314">
        <f t="shared" si="250"/>
        <v>0</v>
      </c>
      <c r="FS108" s="314">
        <f t="shared" si="251"/>
        <v>1230</v>
      </c>
      <c r="FT108" s="542">
        <v>850</v>
      </c>
      <c r="FU108" s="543">
        <v>290</v>
      </c>
      <c r="FV108" s="544">
        <v>90</v>
      </c>
      <c r="FW108" s="242">
        <v>40</v>
      </c>
      <c r="FX108" s="242">
        <v>10</v>
      </c>
      <c r="FY108" s="314">
        <f t="shared" si="252"/>
        <v>40</v>
      </c>
      <c r="FZ108" s="314">
        <f t="shared" si="253"/>
        <v>700</v>
      </c>
      <c r="GA108" s="542">
        <v>150</v>
      </c>
      <c r="GB108" s="543">
        <v>470</v>
      </c>
      <c r="GC108" s="544">
        <v>80</v>
      </c>
      <c r="GD108" s="242">
        <v>50</v>
      </c>
      <c r="GE108" s="242">
        <v>0</v>
      </c>
      <c r="GF108" s="314">
        <f t="shared" si="254"/>
        <v>30</v>
      </c>
    </row>
    <row r="109" spans="1:188" hidden="1" x14ac:dyDescent="0.25">
      <c r="A109" s="622" t="s">
        <v>252</v>
      </c>
      <c r="B109" s="622" t="s">
        <v>94</v>
      </c>
      <c r="C109" s="622" t="s">
        <v>95</v>
      </c>
      <c r="D109" s="1">
        <v>2</v>
      </c>
      <c r="E109" s="206">
        <v>25600</v>
      </c>
      <c r="F109" s="207">
        <v>7.5999999999999998E-2</v>
      </c>
      <c r="G109" s="208">
        <f>IF(AND(F109&gt;=$F$3-'Selectie Benchmark Gemeenten'!$D$7*'gemeenten info'!$F$7,F109&lt;=$F$3+'Selectie Benchmark Gemeenten'!$D$7*'gemeenten info'!$F$7),1,0)</f>
        <v>0</v>
      </c>
      <c r="H109" s="206">
        <v>58846</v>
      </c>
      <c r="I109" s="206">
        <v>1419</v>
      </c>
      <c r="J109" s="209">
        <f t="shared" si="206"/>
        <v>0.20881913303437968</v>
      </c>
      <c r="K109" s="208">
        <f>IF(AND(J109&gt;=$J$3-'Selectie Benchmark Gemeenten'!$D$8*'gemeenten info'!$J$7,J109&lt;=$J$3+'Selectie Benchmark Gemeenten'!$D$8*'gemeenten info'!$J$7),1,0)</f>
        <v>1</v>
      </c>
      <c r="L109" s="23">
        <v>0</v>
      </c>
      <c r="M109" s="210">
        <v>0.23272727272727273</v>
      </c>
      <c r="N109" s="208">
        <f>IF(AND(M109&gt;=$M$3-'Selectie Benchmark Gemeenten'!$D$9*'gemeenten info'!$M$7,M109&lt;=$M$3+'Selectie Benchmark Gemeenten'!$D$9*'gemeenten info'!$M$7),1,0)</f>
        <v>1</v>
      </c>
      <c r="O109" s="29">
        <f t="shared" si="200"/>
        <v>0</v>
      </c>
      <c r="P109" s="29">
        <f t="shared" si="201"/>
        <v>0</v>
      </c>
      <c r="Q109" s="29">
        <f t="shared" si="202"/>
        <v>0</v>
      </c>
      <c r="S109" s="78">
        <v>9.27</v>
      </c>
      <c r="T109" s="78">
        <v>23.198</v>
      </c>
      <c r="U109" s="211">
        <v>0.23200000000000001</v>
      </c>
      <c r="V109" s="211">
        <v>2.9000000000000001E-2</v>
      </c>
      <c r="X109" s="212">
        <v>5063</v>
      </c>
      <c r="Y109" s="212">
        <v>68</v>
      </c>
      <c r="Z109" s="341">
        <f t="shared" si="207"/>
        <v>1.3430772269405492E-2</v>
      </c>
      <c r="AA109" s="212">
        <v>737</v>
      </c>
      <c r="AB109" s="212">
        <v>51</v>
      </c>
      <c r="AC109" s="212">
        <v>16</v>
      </c>
      <c r="AD109" s="212">
        <v>111</v>
      </c>
      <c r="AE109" s="212">
        <v>7</v>
      </c>
      <c r="AF109" s="372">
        <f t="shared" si="208"/>
        <v>0.4375</v>
      </c>
      <c r="AG109" s="212">
        <v>16</v>
      </c>
      <c r="AH109" s="372">
        <f t="shared" si="209"/>
        <v>0.14414414414414414</v>
      </c>
      <c r="AI109" s="212">
        <f t="shared" si="210"/>
        <v>610</v>
      </c>
      <c r="AJ109" s="212">
        <f t="shared" si="211"/>
        <v>28</v>
      </c>
      <c r="AK109" s="372">
        <f t="shared" si="212"/>
        <v>4.5901639344262293E-2</v>
      </c>
      <c r="AL109" s="341">
        <f t="shared" si="213"/>
        <v>1.3825794983211535E-3</v>
      </c>
      <c r="AM109" s="341">
        <f t="shared" si="214"/>
        <v>3.1601817104483509E-3</v>
      </c>
      <c r="AN109" s="341">
        <f t="shared" si="215"/>
        <v>5.5303179932846142E-3</v>
      </c>
      <c r="AO109" s="341">
        <f t="shared" si="216"/>
        <v>1.0073079202054119E-2</v>
      </c>
      <c r="AP109" s="214">
        <v>4326</v>
      </c>
      <c r="AQ109" s="214">
        <v>17</v>
      </c>
      <c r="AR109" s="341">
        <f t="shared" si="217"/>
        <v>3.3576930673513729E-3</v>
      </c>
      <c r="AT109" s="1">
        <v>50</v>
      </c>
      <c r="AU109" s="1">
        <v>12</v>
      </c>
      <c r="AV109" s="1">
        <v>21</v>
      </c>
      <c r="AW109" s="1">
        <v>17</v>
      </c>
      <c r="AX109" s="1">
        <v>65</v>
      </c>
      <c r="AY109" s="1">
        <v>22</v>
      </c>
      <c r="AZ109" s="1">
        <v>16</v>
      </c>
      <c r="BA109" s="1">
        <v>27</v>
      </c>
      <c r="BB109" s="1">
        <v>44</v>
      </c>
      <c r="BC109" s="1">
        <v>13</v>
      </c>
      <c r="BD109" s="1">
        <v>12</v>
      </c>
      <c r="BE109" s="1">
        <v>19</v>
      </c>
      <c r="BF109" s="1">
        <v>57</v>
      </c>
      <c r="BG109" s="1">
        <v>18</v>
      </c>
      <c r="BH109" s="1">
        <v>12</v>
      </c>
      <c r="BI109" s="1">
        <v>27</v>
      </c>
      <c r="BJ109" s="1">
        <v>66</v>
      </c>
      <c r="BK109" s="1">
        <v>18</v>
      </c>
      <c r="BL109" s="1">
        <v>23</v>
      </c>
      <c r="BM109" s="1">
        <v>25</v>
      </c>
      <c r="BN109" s="125">
        <v>0.24</v>
      </c>
      <c r="BO109" s="124">
        <v>0.42</v>
      </c>
      <c r="BP109" s="126">
        <v>0.34</v>
      </c>
      <c r="BQ109" s="125">
        <v>0.33846153846153848</v>
      </c>
      <c r="BR109" s="124">
        <v>0.24615384615384617</v>
      </c>
      <c r="BS109" s="126">
        <v>0.41538461538461541</v>
      </c>
      <c r="BT109" s="125">
        <v>0.29545454545454547</v>
      </c>
      <c r="BU109" s="124">
        <v>0.27272727272727271</v>
      </c>
      <c r="BV109" s="126">
        <v>0.43181818181818182</v>
      </c>
      <c r="BW109" s="125">
        <v>0.31578947368421051</v>
      </c>
      <c r="BX109" s="124">
        <v>0.21052631578947367</v>
      </c>
      <c r="BY109" s="126">
        <v>0.47368421052631576</v>
      </c>
      <c r="BZ109" s="125">
        <f t="shared" si="218"/>
        <v>0.27272727272727271</v>
      </c>
      <c r="CA109" s="124">
        <f t="shared" si="219"/>
        <v>0.34848484848484851</v>
      </c>
      <c r="CB109" s="126">
        <f t="shared" si="220"/>
        <v>0.37878787878787878</v>
      </c>
      <c r="CD109" s="215">
        <f t="shared" si="221"/>
        <v>7270</v>
      </c>
      <c r="CE109" s="216">
        <f t="shared" si="222"/>
        <v>0.65749656121045397</v>
      </c>
      <c r="CF109" s="216">
        <f t="shared" si="223"/>
        <v>0.25447042640990369</v>
      </c>
      <c r="CG109" s="216">
        <f t="shared" si="224"/>
        <v>8.8033012379642367E-2</v>
      </c>
      <c r="CH109" s="216">
        <f t="shared" si="225"/>
        <v>1.7881705639614855E-2</v>
      </c>
      <c r="CI109" s="216">
        <f t="shared" si="226"/>
        <v>2.751031636863824E-3</v>
      </c>
      <c r="CJ109" s="216">
        <f t="shared" si="227"/>
        <v>6.7400275103163682E-2</v>
      </c>
      <c r="CK109" s="217">
        <f t="shared" si="228"/>
        <v>4780</v>
      </c>
      <c r="CL109" s="218">
        <f t="shared" si="229"/>
        <v>1850</v>
      </c>
      <c r="CM109" s="219">
        <f t="shared" si="230"/>
        <v>640</v>
      </c>
      <c r="CN109" s="219">
        <f t="shared" si="231"/>
        <v>130</v>
      </c>
      <c r="CO109" s="219">
        <f t="shared" si="232"/>
        <v>20</v>
      </c>
      <c r="CP109" s="219">
        <f t="shared" si="233"/>
        <v>490</v>
      </c>
      <c r="CR109" s="243">
        <v>1985.31</v>
      </c>
      <c r="CS109" s="243">
        <v>6833</v>
      </c>
      <c r="CT109" s="247">
        <f t="shared" si="203"/>
        <v>0.29054734377286695</v>
      </c>
      <c r="CV109" s="247">
        <f t="shared" si="204"/>
        <v>4.6225761677948396E-2</v>
      </c>
      <c r="CW109" s="211">
        <f t="shared" si="205"/>
        <v>0.17672068775533542</v>
      </c>
      <c r="CY109" s="300">
        <v>1.3134328358208954E-2</v>
      </c>
      <c r="CZ109" s="300">
        <v>1.1278195488721804E-2</v>
      </c>
      <c r="DA109" s="300">
        <v>8.7301587301587304E-3</v>
      </c>
      <c r="DB109" s="300">
        <v>1.2866191607284245E-2</v>
      </c>
      <c r="DC109" s="300">
        <v>9.9108027750247768E-3</v>
      </c>
      <c r="DE109" s="332">
        <v>181</v>
      </c>
      <c r="DF109" s="332">
        <v>67</v>
      </c>
      <c r="DG109" s="332">
        <v>166</v>
      </c>
      <c r="DH109" s="332">
        <v>46</v>
      </c>
      <c r="DL109" s="212">
        <v>5025</v>
      </c>
      <c r="DM109" s="212">
        <v>66</v>
      </c>
      <c r="DN109" s="213">
        <v>1.3134328358208954E-2</v>
      </c>
      <c r="DO109" s="212">
        <v>750</v>
      </c>
      <c r="DP109" s="212">
        <v>49</v>
      </c>
      <c r="DQ109" s="213">
        <v>9.7512437810945273E-3</v>
      </c>
      <c r="DR109" s="214">
        <v>4275</v>
      </c>
      <c r="DS109" s="214">
        <v>17</v>
      </c>
      <c r="DT109" s="213">
        <v>3.383084577114428E-3</v>
      </c>
      <c r="DV109" s="215">
        <f t="shared" si="234"/>
        <v>7080</v>
      </c>
      <c r="DW109" s="216">
        <v>0.68571428571428572</v>
      </c>
      <c r="DX109" s="216">
        <v>0.24285714285714285</v>
      </c>
      <c r="DY109" s="216">
        <v>7.1428571428571425E-2</v>
      </c>
      <c r="DZ109" s="216">
        <v>1.4285714285714285E-2</v>
      </c>
      <c r="EA109" s="216">
        <v>0</v>
      </c>
      <c r="EB109" s="216">
        <v>5.7142857142857141E-2</v>
      </c>
      <c r="EC109" s="217">
        <f t="shared" si="235"/>
        <v>4810</v>
      </c>
      <c r="ED109" s="218">
        <v>1700</v>
      </c>
      <c r="EE109" s="219">
        <f t="shared" si="236"/>
        <v>570</v>
      </c>
      <c r="EF109" s="219">
        <f t="shared" si="237"/>
        <v>50</v>
      </c>
      <c r="EG109" s="219">
        <f t="shared" si="238"/>
        <v>20</v>
      </c>
      <c r="EH109" s="219">
        <f t="shared" si="239"/>
        <v>500</v>
      </c>
      <c r="EI109" s="216">
        <v>7.0422535211267609E-2</v>
      </c>
      <c r="EJ109" s="511">
        <v>2.12E-2</v>
      </c>
      <c r="EK109" s="3">
        <v>0.19399999999999998</v>
      </c>
      <c r="EL109" s="3">
        <v>0.32600000000000001</v>
      </c>
      <c r="EM109" s="496">
        <f t="shared" si="240"/>
        <v>0.48000000000000004</v>
      </c>
      <c r="EN109" s="528">
        <v>6.7685599999999999E-2</v>
      </c>
      <c r="EO109" s="545">
        <f t="shared" si="241"/>
        <v>7060</v>
      </c>
      <c r="EP109" s="314">
        <f t="shared" si="242"/>
        <v>2440</v>
      </c>
      <c r="EQ109" s="542">
        <v>2350</v>
      </c>
      <c r="ER109" s="543">
        <v>50</v>
      </c>
      <c r="ES109" s="544">
        <v>40</v>
      </c>
      <c r="ET109" s="242">
        <v>0</v>
      </c>
      <c r="EU109" s="242">
        <v>0</v>
      </c>
      <c r="EV109" s="314">
        <f t="shared" si="243"/>
        <v>40</v>
      </c>
      <c r="EW109" s="314">
        <f t="shared" si="244"/>
        <v>2830</v>
      </c>
      <c r="EX109" s="542">
        <v>2020</v>
      </c>
      <c r="EY109" s="543">
        <v>540</v>
      </c>
      <c r="EZ109" s="544">
        <v>270</v>
      </c>
      <c r="FA109" s="242">
        <v>20</v>
      </c>
      <c r="FB109" s="242">
        <v>10</v>
      </c>
      <c r="FC109" s="314">
        <f t="shared" si="245"/>
        <v>240</v>
      </c>
      <c r="FD109" s="314">
        <f t="shared" si="246"/>
        <v>1790</v>
      </c>
      <c r="FE109" s="542">
        <v>440</v>
      </c>
      <c r="FF109" s="543">
        <v>1090</v>
      </c>
      <c r="FG109" s="544">
        <v>260</v>
      </c>
      <c r="FH109" s="242">
        <v>30</v>
      </c>
      <c r="FI109" s="242">
        <f>VLOOKUP($A109,'[3]Tabel 3'!$E$3350:$K$3691,7,FALSE)</f>
        <v>10</v>
      </c>
      <c r="FJ109" s="314">
        <f t="shared" si="247"/>
        <v>220</v>
      </c>
      <c r="FK109" s="545">
        <f t="shared" si="248"/>
        <v>7270</v>
      </c>
      <c r="FL109" s="314">
        <f t="shared" si="249"/>
        <v>2440</v>
      </c>
      <c r="FM109" s="542">
        <v>2340</v>
      </c>
      <c r="FN109" s="543">
        <v>60</v>
      </c>
      <c r="FO109" s="544">
        <v>40</v>
      </c>
      <c r="FP109" s="242">
        <v>0</v>
      </c>
      <c r="FQ109" s="242">
        <v>0</v>
      </c>
      <c r="FR109" s="314">
        <f t="shared" si="250"/>
        <v>40</v>
      </c>
      <c r="FS109" s="314">
        <f t="shared" si="251"/>
        <v>2960</v>
      </c>
      <c r="FT109" s="542">
        <v>1990</v>
      </c>
      <c r="FU109" s="543">
        <v>650</v>
      </c>
      <c r="FV109" s="544">
        <v>320</v>
      </c>
      <c r="FW109" s="242">
        <v>40</v>
      </c>
      <c r="FX109" s="242">
        <v>10</v>
      </c>
      <c r="FY109" s="314">
        <f t="shared" si="252"/>
        <v>270</v>
      </c>
      <c r="FZ109" s="314">
        <f t="shared" si="253"/>
        <v>1870</v>
      </c>
      <c r="GA109" s="542">
        <v>450</v>
      </c>
      <c r="GB109" s="543">
        <v>1140</v>
      </c>
      <c r="GC109" s="544">
        <v>280</v>
      </c>
      <c r="GD109" s="242">
        <v>90</v>
      </c>
      <c r="GE109" s="242">
        <v>10</v>
      </c>
      <c r="GF109" s="314">
        <f t="shared" si="254"/>
        <v>180</v>
      </c>
    </row>
    <row r="110" spans="1:188" hidden="1" x14ac:dyDescent="0.25">
      <c r="A110" s="622" t="s">
        <v>253</v>
      </c>
      <c r="B110" s="622" t="s">
        <v>112</v>
      </c>
      <c r="C110" s="622" t="s">
        <v>113</v>
      </c>
      <c r="D110" s="1">
        <v>1.7</v>
      </c>
      <c r="E110" s="206">
        <v>16600</v>
      </c>
      <c r="F110" s="207">
        <v>0.105</v>
      </c>
      <c r="G110" s="208">
        <f>IF(AND(F110&gt;=$F$3-'Selectie Benchmark Gemeenten'!$D$7*'gemeenten info'!$F$7,F110&lt;=$F$3+'Selectie Benchmark Gemeenten'!$D$7*'gemeenten info'!$F$7),1,0)</f>
        <v>0</v>
      </c>
      <c r="H110" s="206">
        <v>37632</v>
      </c>
      <c r="I110" s="206">
        <v>2011</v>
      </c>
      <c r="J110" s="209">
        <f t="shared" si="206"/>
        <v>0.29730941704035874</v>
      </c>
      <c r="K110" s="208">
        <f>IF(AND(J110&gt;=$J$3-'Selectie Benchmark Gemeenten'!$D$8*'gemeenten info'!$J$7,J110&lt;=$J$3+'Selectie Benchmark Gemeenten'!$D$8*'gemeenten info'!$J$7),1,0)</f>
        <v>1</v>
      </c>
      <c r="L110" s="23">
        <v>0</v>
      </c>
      <c r="M110" s="210">
        <v>8.44354018311292E-2</v>
      </c>
      <c r="N110" s="208">
        <f>IF(AND(M110&gt;=$M$3-'Selectie Benchmark Gemeenten'!$D$9*'gemeenten info'!$M$7,M110&lt;=$M$3+'Selectie Benchmark Gemeenten'!$D$9*'gemeenten info'!$M$7),1,0)</f>
        <v>1</v>
      </c>
      <c r="O110" s="29">
        <f t="shared" si="200"/>
        <v>0</v>
      </c>
      <c r="P110" s="29">
        <f t="shared" si="201"/>
        <v>0</v>
      </c>
      <c r="Q110" s="29">
        <f t="shared" si="202"/>
        <v>0</v>
      </c>
      <c r="S110" s="78">
        <v>8.1479999999999997</v>
      </c>
      <c r="T110" s="78">
        <v>1.5349999999999999</v>
      </c>
      <c r="U110" s="211">
        <v>0.45500000000000002</v>
      </c>
      <c r="V110" s="211">
        <v>6.4000000000000001E-2</v>
      </c>
      <c r="X110" s="212">
        <v>2798</v>
      </c>
      <c r="Y110" s="212">
        <v>68</v>
      </c>
      <c r="Z110" s="341">
        <f t="shared" si="207"/>
        <v>2.4303073624017155E-2</v>
      </c>
      <c r="AA110" s="212">
        <v>811</v>
      </c>
      <c r="AB110" s="212">
        <v>57</v>
      </c>
      <c r="AC110" s="212">
        <v>25</v>
      </c>
      <c r="AD110" s="212">
        <v>99</v>
      </c>
      <c r="AE110" s="212">
        <v>8</v>
      </c>
      <c r="AF110" s="372">
        <f t="shared" si="208"/>
        <v>0.32</v>
      </c>
      <c r="AG110" s="212">
        <v>12</v>
      </c>
      <c r="AH110" s="372">
        <f t="shared" si="209"/>
        <v>0.12121212121212122</v>
      </c>
      <c r="AI110" s="212">
        <f t="shared" si="210"/>
        <v>687</v>
      </c>
      <c r="AJ110" s="212">
        <f t="shared" si="211"/>
        <v>37</v>
      </c>
      <c r="AK110" s="372">
        <f t="shared" si="212"/>
        <v>5.3857350800582245E-2</v>
      </c>
      <c r="AL110" s="341">
        <f t="shared" si="213"/>
        <v>2.8591851322373124E-3</v>
      </c>
      <c r="AM110" s="341">
        <f t="shared" si="214"/>
        <v>4.2887776983559682E-3</v>
      </c>
      <c r="AN110" s="341">
        <f t="shared" si="215"/>
        <v>1.322373123659757E-2</v>
      </c>
      <c r="AO110" s="341">
        <f t="shared" si="216"/>
        <v>2.0371694067190849E-2</v>
      </c>
      <c r="AP110" s="214">
        <v>1987</v>
      </c>
      <c r="AQ110" s="214">
        <v>11</v>
      </c>
      <c r="AR110" s="341">
        <f t="shared" si="217"/>
        <v>3.9313795568263043E-3</v>
      </c>
      <c r="AT110" s="1">
        <v>71</v>
      </c>
      <c r="AU110" s="1">
        <v>28</v>
      </c>
      <c r="AV110" s="1">
        <v>15</v>
      </c>
      <c r="AW110" s="1">
        <v>28</v>
      </c>
      <c r="AX110" s="1">
        <v>69</v>
      </c>
      <c r="AY110" s="1">
        <v>25</v>
      </c>
      <c r="AZ110" s="1">
        <v>13</v>
      </c>
      <c r="BA110" s="1">
        <v>31</v>
      </c>
      <c r="BB110" s="1">
        <v>51</v>
      </c>
      <c r="BC110" s="1">
        <v>14</v>
      </c>
      <c r="BD110" s="1">
        <v>11</v>
      </c>
      <c r="BE110" s="1">
        <v>26</v>
      </c>
      <c r="BF110" s="1">
        <v>67</v>
      </c>
      <c r="BG110" s="1">
        <v>29</v>
      </c>
      <c r="BH110" s="1">
        <v>15</v>
      </c>
      <c r="BI110" s="1">
        <v>23</v>
      </c>
      <c r="BJ110" s="1">
        <v>69</v>
      </c>
      <c r="BK110" s="1">
        <v>27</v>
      </c>
      <c r="BL110" s="1">
        <v>14</v>
      </c>
      <c r="BM110" s="1">
        <v>28</v>
      </c>
      <c r="BN110" s="125">
        <v>0.39436619718309857</v>
      </c>
      <c r="BO110" s="124">
        <v>0.21126760563380281</v>
      </c>
      <c r="BP110" s="126">
        <v>0.39436619718309857</v>
      </c>
      <c r="BQ110" s="125">
        <v>0.36231884057971014</v>
      </c>
      <c r="BR110" s="124">
        <v>0.18840579710144928</v>
      </c>
      <c r="BS110" s="126">
        <v>0.44927536231884058</v>
      </c>
      <c r="BT110" s="125">
        <v>0.27450980392156865</v>
      </c>
      <c r="BU110" s="124">
        <v>0.21568627450980393</v>
      </c>
      <c r="BV110" s="126">
        <v>0.50980392156862742</v>
      </c>
      <c r="BW110" s="125">
        <v>0.43283582089552236</v>
      </c>
      <c r="BX110" s="124">
        <v>0.22388059701492538</v>
      </c>
      <c r="BY110" s="126">
        <v>0.34328358208955223</v>
      </c>
      <c r="BZ110" s="125">
        <f t="shared" si="218"/>
        <v>0.39130434782608697</v>
      </c>
      <c r="CA110" s="124">
        <f t="shared" si="219"/>
        <v>0.20289855072463769</v>
      </c>
      <c r="CB110" s="126">
        <f t="shared" si="220"/>
        <v>0.40579710144927539</v>
      </c>
      <c r="CD110" s="215">
        <f t="shared" si="221"/>
        <v>5570</v>
      </c>
      <c r="CE110" s="216">
        <f t="shared" si="222"/>
        <v>0.53859964093357271</v>
      </c>
      <c r="CF110" s="216">
        <f t="shared" si="223"/>
        <v>0.37522441651705568</v>
      </c>
      <c r="CG110" s="216">
        <f t="shared" si="224"/>
        <v>8.6175942549371637E-2</v>
      </c>
      <c r="CH110" s="216">
        <f t="shared" si="225"/>
        <v>3.4111310592459608E-2</v>
      </c>
      <c r="CI110" s="216">
        <f t="shared" si="226"/>
        <v>3.5906642728904849E-3</v>
      </c>
      <c r="CJ110" s="216">
        <f t="shared" si="227"/>
        <v>4.8473967684021541E-2</v>
      </c>
      <c r="CK110" s="217">
        <f t="shared" si="228"/>
        <v>3000</v>
      </c>
      <c r="CL110" s="218">
        <f t="shared" si="229"/>
        <v>2090</v>
      </c>
      <c r="CM110" s="219">
        <f t="shared" si="230"/>
        <v>480</v>
      </c>
      <c r="CN110" s="219">
        <f t="shared" si="231"/>
        <v>190</v>
      </c>
      <c r="CO110" s="219">
        <f t="shared" si="232"/>
        <v>20</v>
      </c>
      <c r="CP110" s="219">
        <f t="shared" si="233"/>
        <v>270</v>
      </c>
      <c r="CR110" s="243">
        <v>3533.47</v>
      </c>
      <c r="CS110" s="243">
        <v>3874</v>
      </c>
      <c r="CT110" s="247">
        <f t="shared" si="203"/>
        <v>0.91209860609189464</v>
      </c>
      <c r="CV110" s="247">
        <f t="shared" si="204"/>
        <v>2.6645226142981961E-2</v>
      </c>
      <c r="CW110" s="211">
        <f t="shared" si="205"/>
        <v>0.23145784403825864</v>
      </c>
      <c r="CY110" s="300">
        <v>2.4176594253679046E-2</v>
      </c>
      <c r="CZ110" s="300">
        <v>2.2984562607204117E-2</v>
      </c>
      <c r="DA110" s="300">
        <v>1.7525773195876289E-2</v>
      </c>
      <c r="DB110" s="300">
        <v>2.3069207622868605E-2</v>
      </c>
      <c r="DC110" s="300">
        <v>2.3142112125162973E-2</v>
      </c>
      <c r="DE110" s="332">
        <v>367</v>
      </c>
      <c r="DF110" s="332">
        <v>34</v>
      </c>
      <c r="DG110" s="332">
        <v>365</v>
      </c>
      <c r="DH110" s="332">
        <v>45</v>
      </c>
      <c r="DL110" s="212">
        <v>2854</v>
      </c>
      <c r="DM110" s="212">
        <v>69</v>
      </c>
      <c r="DN110" s="213">
        <v>2.4176594253679046E-2</v>
      </c>
      <c r="DO110" s="212">
        <v>902</v>
      </c>
      <c r="DP110" s="212">
        <v>57</v>
      </c>
      <c r="DQ110" s="213">
        <v>1.9971969166082692E-2</v>
      </c>
      <c r="DR110" s="214">
        <v>1952</v>
      </c>
      <c r="DS110" s="214">
        <v>12</v>
      </c>
      <c r="DT110" s="213">
        <v>4.2046250875963564E-3</v>
      </c>
      <c r="DV110" s="215">
        <f t="shared" si="234"/>
        <v>5320</v>
      </c>
      <c r="DW110" s="216">
        <v>0.56603773584905659</v>
      </c>
      <c r="DX110" s="216">
        <v>0.35849056603773582</v>
      </c>
      <c r="DY110" s="216">
        <v>7.5471698113207544E-2</v>
      </c>
      <c r="DZ110" s="216">
        <v>3.7735849056603772E-2</v>
      </c>
      <c r="EA110" s="216">
        <v>0</v>
      </c>
      <c r="EB110" s="216">
        <v>3.7735849056603772E-2</v>
      </c>
      <c r="EC110" s="217">
        <f t="shared" si="235"/>
        <v>3040</v>
      </c>
      <c r="ED110" s="218">
        <v>1900</v>
      </c>
      <c r="EE110" s="219">
        <f t="shared" si="236"/>
        <v>380</v>
      </c>
      <c r="EF110" s="219">
        <f t="shared" si="237"/>
        <v>90</v>
      </c>
      <c r="EG110" s="219">
        <f t="shared" si="238"/>
        <v>20</v>
      </c>
      <c r="EH110" s="219">
        <f t="shared" si="239"/>
        <v>270</v>
      </c>
      <c r="EI110" s="216">
        <v>7.407407407407407E-2</v>
      </c>
      <c r="EJ110" s="511">
        <v>2.6275E-2</v>
      </c>
      <c r="EK110" s="3">
        <v>0.29600000000000004</v>
      </c>
      <c r="EL110" s="3">
        <v>0.41700000000000004</v>
      </c>
      <c r="EM110" s="496">
        <f t="shared" si="240"/>
        <v>0.28699999999999992</v>
      </c>
      <c r="EN110" s="528">
        <v>8.4813E-2</v>
      </c>
      <c r="EO110" s="545">
        <f t="shared" si="241"/>
        <v>5360</v>
      </c>
      <c r="EP110" s="314">
        <f t="shared" si="242"/>
        <v>1300</v>
      </c>
      <c r="EQ110" s="542">
        <v>1280</v>
      </c>
      <c r="ER110" s="543">
        <v>10</v>
      </c>
      <c r="ES110" s="544">
        <v>10</v>
      </c>
      <c r="ET110" s="242">
        <v>0</v>
      </c>
      <c r="EU110" s="242">
        <v>0</v>
      </c>
      <c r="EV110" s="314">
        <f t="shared" si="243"/>
        <v>10</v>
      </c>
      <c r="EW110" s="314">
        <f t="shared" si="244"/>
        <v>2290</v>
      </c>
      <c r="EX110" s="542">
        <v>1410</v>
      </c>
      <c r="EY110" s="543">
        <v>700</v>
      </c>
      <c r="EZ110" s="544">
        <v>180</v>
      </c>
      <c r="FA110" s="242">
        <v>40</v>
      </c>
      <c r="FB110" s="242">
        <v>10</v>
      </c>
      <c r="FC110" s="314">
        <f t="shared" si="245"/>
        <v>130</v>
      </c>
      <c r="FD110" s="314">
        <f t="shared" si="246"/>
        <v>1770</v>
      </c>
      <c r="FE110" s="542">
        <v>350</v>
      </c>
      <c r="FF110" s="543">
        <v>1230</v>
      </c>
      <c r="FG110" s="544">
        <v>190</v>
      </c>
      <c r="FH110" s="242">
        <v>50</v>
      </c>
      <c r="FI110" s="242">
        <f>VLOOKUP($A110,'[3]Tabel 3'!$E$3350:$K$3691,7,FALSE)</f>
        <v>10</v>
      </c>
      <c r="FJ110" s="314">
        <f t="shared" si="247"/>
        <v>130</v>
      </c>
      <c r="FK110" s="545">
        <f t="shared" si="248"/>
        <v>5570</v>
      </c>
      <c r="FL110" s="314">
        <f t="shared" si="249"/>
        <v>1280</v>
      </c>
      <c r="FM110" s="542">
        <v>1250</v>
      </c>
      <c r="FN110" s="543">
        <v>20</v>
      </c>
      <c r="FO110" s="544">
        <v>10</v>
      </c>
      <c r="FP110" s="242">
        <v>0</v>
      </c>
      <c r="FQ110" s="242">
        <v>0</v>
      </c>
      <c r="FR110" s="314">
        <f t="shared" si="250"/>
        <v>10</v>
      </c>
      <c r="FS110" s="314">
        <f t="shared" si="251"/>
        <v>2370</v>
      </c>
      <c r="FT110" s="542">
        <v>1390</v>
      </c>
      <c r="FU110" s="543">
        <v>740</v>
      </c>
      <c r="FV110" s="544">
        <v>240</v>
      </c>
      <c r="FW110" s="242">
        <v>80</v>
      </c>
      <c r="FX110" s="242">
        <v>10</v>
      </c>
      <c r="FY110" s="314">
        <f t="shared" si="252"/>
        <v>150</v>
      </c>
      <c r="FZ110" s="314">
        <f t="shared" si="253"/>
        <v>1920</v>
      </c>
      <c r="GA110" s="542">
        <v>360</v>
      </c>
      <c r="GB110" s="543">
        <v>1330</v>
      </c>
      <c r="GC110" s="544">
        <v>230</v>
      </c>
      <c r="GD110" s="242">
        <v>110</v>
      </c>
      <c r="GE110" s="242">
        <v>10</v>
      </c>
      <c r="GF110" s="314">
        <f t="shared" si="254"/>
        <v>110</v>
      </c>
    </row>
    <row r="111" spans="1:188" hidden="1" x14ac:dyDescent="0.25">
      <c r="A111" s="622" t="s">
        <v>254</v>
      </c>
      <c r="B111" s="622" t="s">
        <v>57</v>
      </c>
      <c r="C111" s="622" t="s">
        <v>107</v>
      </c>
      <c r="D111" s="1">
        <v>3.4</v>
      </c>
      <c r="E111" s="206">
        <v>33000</v>
      </c>
      <c r="F111" s="207">
        <v>0.10300000000000001</v>
      </c>
      <c r="G111" s="208">
        <f>IF(AND(F111&gt;=$F$3-'Selectie Benchmark Gemeenten'!$D$7*'gemeenten info'!$F$7,F111&lt;=$F$3+'Selectie Benchmark Gemeenten'!$D$7*'gemeenten info'!$F$7),1,0)</f>
        <v>0</v>
      </c>
      <c r="H111" s="206">
        <v>74095</v>
      </c>
      <c r="I111" s="206">
        <v>4491</v>
      </c>
      <c r="J111" s="209">
        <f t="shared" si="206"/>
        <v>0.66801195814648728</v>
      </c>
      <c r="K111" s="208">
        <f>IF(AND(J111&gt;=$J$3-'Selectie Benchmark Gemeenten'!$D$8*'gemeenten info'!$J$7,J111&lt;=$J$3+'Selectie Benchmark Gemeenten'!$D$8*'gemeenten info'!$J$7),1,0)</f>
        <v>0</v>
      </c>
      <c r="L111" s="23">
        <v>1</v>
      </c>
      <c r="M111" s="210">
        <v>0.20345252774352651</v>
      </c>
      <c r="N111" s="208">
        <f>IF(AND(M111&gt;=$M$3-'Selectie Benchmark Gemeenten'!$D$9*'gemeenten info'!$M$7,M111&lt;=$M$3+'Selectie Benchmark Gemeenten'!$D$9*'gemeenten info'!$M$7),1,0)</f>
        <v>1</v>
      </c>
      <c r="O111" s="29">
        <f t="shared" si="200"/>
        <v>0</v>
      </c>
      <c r="P111" s="29">
        <f t="shared" si="201"/>
        <v>0</v>
      </c>
      <c r="Q111" s="29">
        <f t="shared" si="202"/>
        <v>0</v>
      </c>
      <c r="S111" s="78">
        <v>8.2780000000000005</v>
      </c>
      <c r="T111" s="78">
        <v>3.1749999999999998</v>
      </c>
      <c r="U111" s="211">
        <v>0.433</v>
      </c>
      <c r="V111" s="211">
        <v>8.5000000000000006E-2</v>
      </c>
      <c r="X111" s="212">
        <v>5365</v>
      </c>
      <c r="Y111" s="212">
        <v>107</v>
      </c>
      <c r="Z111" s="341">
        <f t="shared" si="207"/>
        <v>1.994408201304753E-2</v>
      </c>
      <c r="AA111" s="212">
        <v>1510</v>
      </c>
      <c r="AB111" s="212">
        <v>93</v>
      </c>
      <c r="AC111" s="212">
        <v>63</v>
      </c>
      <c r="AD111" s="212">
        <v>256</v>
      </c>
      <c r="AE111" s="212">
        <v>16</v>
      </c>
      <c r="AF111" s="372">
        <f t="shared" si="208"/>
        <v>0.25396825396825395</v>
      </c>
      <c r="AG111" s="212">
        <v>24</v>
      </c>
      <c r="AH111" s="372">
        <f t="shared" si="209"/>
        <v>9.375E-2</v>
      </c>
      <c r="AI111" s="212">
        <f t="shared" si="210"/>
        <v>1191</v>
      </c>
      <c r="AJ111" s="212">
        <f t="shared" si="211"/>
        <v>53</v>
      </c>
      <c r="AK111" s="372">
        <f t="shared" si="212"/>
        <v>4.4500419815281279E-2</v>
      </c>
      <c r="AL111" s="341">
        <f t="shared" si="213"/>
        <v>2.9822926374650513E-3</v>
      </c>
      <c r="AM111" s="341">
        <f t="shared" si="214"/>
        <v>4.4734389561975766E-3</v>
      </c>
      <c r="AN111" s="341">
        <f t="shared" si="215"/>
        <v>9.8788443616029831E-3</v>
      </c>
      <c r="AO111" s="341">
        <f t="shared" si="216"/>
        <v>1.7334575955265611E-2</v>
      </c>
      <c r="AP111" s="214">
        <v>3855</v>
      </c>
      <c r="AQ111" s="214">
        <v>14</v>
      </c>
      <c r="AR111" s="341">
        <f t="shared" si="217"/>
        <v>2.60950605778192E-3</v>
      </c>
      <c r="AT111" s="1">
        <v>114</v>
      </c>
      <c r="AU111" s="1">
        <v>41</v>
      </c>
      <c r="AV111" s="1">
        <v>25</v>
      </c>
      <c r="AW111" s="1">
        <v>48</v>
      </c>
      <c r="AX111" s="1">
        <v>125</v>
      </c>
      <c r="AY111" s="1">
        <v>49</v>
      </c>
      <c r="AZ111" s="1">
        <v>35</v>
      </c>
      <c r="BA111" s="1">
        <v>41</v>
      </c>
      <c r="BB111" s="1">
        <v>90</v>
      </c>
      <c r="BC111" s="1">
        <v>36</v>
      </c>
      <c r="BD111" s="1">
        <v>15</v>
      </c>
      <c r="BE111" s="1">
        <v>39</v>
      </c>
      <c r="BF111" s="1">
        <v>110</v>
      </c>
      <c r="BG111" s="1">
        <v>40</v>
      </c>
      <c r="BH111" s="1">
        <v>27</v>
      </c>
      <c r="BI111" s="1">
        <v>43</v>
      </c>
      <c r="BJ111" s="1">
        <v>115</v>
      </c>
      <c r="BK111" s="1">
        <v>31</v>
      </c>
      <c r="BL111" s="1">
        <v>26</v>
      </c>
      <c r="BM111" s="1">
        <v>58</v>
      </c>
      <c r="BN111" s="125">
        <v>0.35964912280701755</v>
      </c>
      <c r="BO111" s="124">
        <v>0.21929824561403508</v>
      </c>
      <c r="BP111" s="126">
        <v>0.42105263157894735</v>
      </c>
      <c r="BQ111" s="125">
        <v>0.39200000000000002</v>
      </c>
      <c r="BR111" s="124">
        <v>0.28000000000000003</v>
      </c>
      <c r="BS111" s="126">
        <v>0.32800000000000001</v>
      </c>
      <c r="BT111" s="125">
        <v>0.4</v>
      </c>
      <c r="BU111" s="124">
        <v>0.16666666666666666</v>
      </c>
      <c r="BV111" s="126">
        <v>0.43333333333333335</v>
      </c>
      <c r="BW111" s="125">
        <v>0.36363636363636365</v>
      </c>
      <c r="BX111" s="124">
        <v>0.24545454545454545</v>
      </c>
      <c r="BY111" s="126">
        <v>0.39090909090909093</v>
      </c>
      <c r="BZ111" s="125">
        <f t="shared" si="218"/>
        <v>0.26956521739130435</v>
      </c>
      <c r="CA111" s="124">
        <f t="shared" si="219"/>
        <v>0.22608695652173913</v>
      </c>
      <c r="CB111" s="126">
        <f t="shared" si="220"/>
        <v>0.5043478260869565</v>
      </c>
      <c r="CD111" s="215">
        <f t="shared" si="221"/>
        <v>10870</v>
      </c>
      <c r="CE111" s="216">
        <f t="shared" si="222"/>
        <v>0.56853725850965964</v>
      </c>
      <c r="CF111" s="216">
        <f t="shared" si="223"/>
        <v>0.35234590616375344</v>
      </c>
      <c r="CG111" s="216">
        <f t="shared" si="224"/>
        <v>7.9116835326586935E-2</v>
      </c>
      <c r="CH111" s="216">
        <f t="shared" si="225"/>
        <v>3.0358785648574058E-2</v>
      </c>
      <c r="CI111" s="216">
        <f t="shared" si="226"/>
        <v>1.8399264029438822E-3</v>
      </c>
      <c r="CJ111" s="216">
        <f t="shared" si="227"/>
        <v>4.6918123275068994E-2</v>
      </c>
      <c r="CK111" s="217">
        <f t="shared" si="228"/>
        <v>6180</v>
      </c>
      <c r="CL111" s="218">
        <f t="shared" si="229"/>
        <v>3830</v>
      </c>
      <c r="CM111" s="219">
        <f t="shared" si="230"/>
        <v>860</v>
      </c>
      <c r="CN111" s="219">
        <f t="shared" si="231"/>
        <v>330</v>
      </c>
      <c r="CO111" s="219">
        <f t="shared" si="232"/>
        <v>20</v>
      </c>
      <c r="CP111" s="219">
        <f t="shared" si="233"/>
        <v>510</v>
      </c>
      <c r="CR111" s="243">
        <v>7385.13</v>
      </c>
      <c r="CS111" s="243">
        <v>7438</v>
      </c>
      <c r="CT111" s="247">
        <f t="shared" si="203"/>
        <v>0.99289190642645875</v>
      </c>
      <c r="CV111" s="247">
        <f t="shared" si="204"/>
        <v>2.0086861302786481E-2</v>
      </c>
      <c r="CW111" s="211">
        <f t="shared" si="205"/>
        <v>0.19363186420434494</v>
      </c>
      <c r="CY111" s="300">
        <v>2.0977745348412988E-2</v>
      </c>
      <c r="CZ111" s="300">
        <v>1.9572953736654804E-2</v>
      </c>
      <c r="DA111" s="300">
        <v>1.6031350195938723E-2</v>
      </c>
      <c r="DB111" s="300">
        <v>2.1630039799273231E-2</v>
      </c>
      <c r="DC111" s="300">
        <v>1.9493844049247606E-2</v>
      </c>
      <c r="DE111" s="332">
        <v>351</v>
      </c>
      <c r="DF111" s="332">
        <v>26</v>
      </c>
      <c r="DG111" s="332">
        <v>384</v>
      </c>
      <c r="DH111" s="332">
        <v>41</v>
      </c>
      <c r="DL111" s="212">
        <v>5482</v>
      </c>
      <c r="DM111" s="212">
        <v>115</v>
      </c>
      <c r="DN111" s="213">
        <v>2.0977745348412988E-2</v>
      </c>
      <c r="DO111" s="212">
        <v>1542</v>
      </c>
      <c r="DP111" s="212">
        <v>100</v>
      </c>
      <c r="DQ111" s="213">
        <v>1.8241517694272163E-2</v>
      </c>
      <c r="DR111" s="214">
        <v>3940</v>
      </c>
      <c r="DS111" s="214">
        <v>15</v>
      </c>
      <c r="DT111" s="213">
        <v>2.7362276541408243E-3</v>
      </c>
      <c r="DV111" s="215">
        <f t="shared" si="234"/>
        <v>10700</v>
      </c>
      <c r="DW111" s="216">
        <v>0.58878504672897192</v>
      </c>
      <c r="DX111" s="216">
        <v>0.34579439252336447</v>
      </c>
      <c r="DY111" s="216">
        <v>6.5420560747663545E-2</v>
      </c>
      <c r="DZ111" s="216">
        <v>2.8037383177570093E-2</v>
      </c>
      <c r="EA111" s="216">
        <v>0</v>
      </c>
      <c r="EB111" s="216">
        <v>3.7383177570093455E-2</v>
      </c>
      <c r="EC111" s="217">
        <f t="shared" si="235"/>
        <v>6270</v>
      </c>
      <c r="ED111" s="218">
        <v>3700</v>
      </c>
      <c r="EE111" s="219">
        <f t="shared" si="236"/>
        <v>730</v>
      </c>
      <c r="EF111" s="219">
        <f t="shared" si="237"/>
        <v>150</v>
      </c>
      <c r="EG111" s="219">
        <f t="shared" si="238"/>
        <v>20</v>
      </c>
      <c r="EH111" s="219">
        <f t="shared" si="239"/>
        <v>560</v>
      </c>
      <c r="EI111" s="216">
        <v>7.6190476190476197E-2</v>
      </c>
      <c r="EJ111" s="511">
        <v>2.5925E-2</v>
      </c>
      <c r="EK111" s="3">
        <v>0.26400000000000001</v>
      </c>
      <c r="EL111" s="3">
        <v>0.38600000000000001</v>
      </c>
      <c r="EM111" s="496">
        <f t="shared" si="240"/>
        <v>0.35</v>
      </c>
      <c r="EN111" s="528">
        <v>8.3631800000000006E-2</v>
      </c>
      <c r="EO111" s="545">
        <f t="shared" si="241"/>
        <v>10680</v>
      </c>
      <c r="EP111" s="314">
        <f t="shared" si="242"/>
        <v>2610</v>
      </c>
      <c r="EQ111" s="542">
        <v>2580</v>
      </c>
      <c r="ER111" s="543">
        <v>20</v>
      </c>
      <c r="ES111" s="544">
        <v>10</v>
      </c>
      <c r="ET111" s="242">
        <v>0</v>
      </c>
      <c r="EU111" s="242">
        <v>0</v>
      </c>
      <c r="EV111" s="314">
        <f t="shared" si="243"/>
        <v>10</v>
      </c>
      <c r="EW111" s="314">
        <f t="shared" si="244"/>
        <v>4380</v>
      </c>
      <c r="EX111" s="542">
        <v>2880</v>
      </c>
      <c r="EY111" s="543">
        <v>1160</v>
      </c>
      <c r="EZ111" s="544">
        <v>340</v>
      </c>
      <c r="FA111" s="242">
        <v>70</v>
      </c>
      <c r="FB111" s="242">
        <v>10</v>
      </c>
      <c r="FC111" s="314">
        <f t="shared" si="245"/>
        <v>260</v>
      </c>
      <c r="FD111" s="314">
        <f t="shared" si="246"/>
        <v>3690</v>
      </c>
      <c r="FE111" s="542">
        <v>810</v>
      </c>
      <c r="FF111" s="543">
        <v>2500</v>
      </c>
      <c r="FG111" s="544">
        <v>380</v>
      </c>
      <c r="FH111" s="242">
        <v>80</v>
      </c>
      <c r="FI111" s="242">
        <f>VLOOKUP($A111,'[3]Tabel 3'!$E$3350:$K$3691,7,FALSE)</f>
        <v>10</v>
      </c>
      <c r="FJ111" s="314">
        <f t="shared" si="247"/>
        <v>290</v>
      </c>
      <c r="FK111" s="545">
        <f t="shared" si="248"/>
        <v>10870</v>
      </c>
      <c r="FL111" s="314">
        <f t="shared" si="249"/>
        <v>2580</v>
      </c>
      <c r="FM111" s="542">
        <v>2520</v>
      </c>
      <c r="FN111" s="543">
        <v>40</v>
      </c>
      <c r="FO111" s="544">
        <v>20</v>
      </c>
      <c r="FP111" s="242">
        <v>0</v>
      </c>
      <c r="FQ111" s="242">
        <v>0</v>
      </c>
      <c r="FR111" s="314">
        <f t="shared" si="250"/>
        <v>20</v>
      </c>
      <c r="FS111" s="314">
        <f t="shared" si="251"/>
        <v>4530</v>
      </c>
      <c r="FT111" s="542">
        <v>2870</v>
      </c>
      <c r="FU111" s="543">
        <v>1260</v>
      </c>
      <c r="FV111" s="544">
        <v>400</v>
      </c>
      <c r="FW111" s="242">
        <v>130</v>
      </c>
      <c r="FX111" s="242">
        <v>10</v>
      </c>
      <c r="FY111" s="314">
        <f t="shared" si="252"/>
        <v>260</v>
      </c>
      <c r="FZ111" s="314">
        <f t="shared" si="253"/>
        <v>3760</v>
      </c>
      <c r="GA111" s="542">
        <v>790</v>
      </c>
      <c r="GB111" s="543">
        <v>2530</v>
      </c>
      <c r="GC111" s="544">
        <v>440</v>
      </c>
      <c r="GD111" s="242">
        <v>200</v>
      </c>
      <c r="GE111" s="242">
        <v>10</v>
      </c>
      <c r="GF111" s="314">
        <f t="shared" si="254"/>
        <v>230</v>
      </c>
    </row>
    <row r="112" spans="1:188" hidden="1" x14ac:dyDescent="0.25">
      <c r="A112" s="622" t="s">
        <v>255</v>
      </c>
      <c r="B112" s="622" t="s">
        <v>108</v>
      </c>
      <c r="C112" s="622" t="s">
        <v>109</v>
      </c>
      <c r="D112" s="1">
        <v>37.9</v>
      </c>
      <c r="E112" s="206">
        <v>246100</v>
      </c>
      <c r="F112" s="207">
        <v>0.154</v>
      </c>
      <c r="G112" s="208">
        <f>IF(AND(F112&gt;=$F$3-'Selectie Benchmark Gemeenten'!$D$7*'gemeenten info'!$F$7,F112&lt;=$F$3+'Selectie Benchmark Gemeenten'!$D$7*'gemeenten info'!$F$7),1,0)</f>
        <v>0</v>
      </c>
      <c r="H112" s="206">
        <v>553417</v>
      </c>
      <c r="I112" s="206">
        <v>6712</v>
      </c>
      <c r="J112" s="209">
        <f t="shared" si="206"/>
        <v>1</v>
      </c>
      <c r="K112" s="208">
        <f>IF(AND(J112&gt;=$J$3-'Selectie Benchmark Gemeenten'!$D$8*'gemeenten info'!$J$7,J112&lt;=$J$3+'Selectie Benchmark Gemeenten'!$D$8*'gemeenten info'!$J$7),1,0)</f>
        <v>0</v>
      </c>
      <c r="L112" s="23">
        <v>1</v>
      </c>
      <c r="M112" s="210">
        <v>0.49827900384693258</v>
      </c>
      <c r="N112" s="208">
        <f>IF(AND(M112&gt;=$M$3-'Selectie Benchmark Gemeenten'!$D$9*'gemeenten info'!$M$7,M112&lt;=$M$3+'Selectie Benchmark Gemeenten'!$D$9*'gemeenten info'!$M$7),1,0)</f>
        <v>0</v>
      </c>
      <c r="O112" s="29">
        <f t="shared" si="200"/>
        <v>0</v>
      </c>
      <c r="P112" s="29">
        <f t="shared" si="201"/>
        <v>0</v>
      </c>
      <c r="Q112" s="29">
        <f t="shared" si="202"/>
        <v>0</v>
      </c>
      <c r="S112" s="78">
        <v>8.0660000000000007</v>
      </c>
      <c r="T112" s="78">
        <v>0.48</v>
      </c>
      <c r="U112" s="211">
        <v>0.435</v>
      </c>
      <c r="V112" s="211">
        <v>7.1999999999999995E-2</v>
      </c>
      <c r="X112" s="212">
        <v>36808</v>
      </c>
      <c r="Y112" s="212">
        <v>1087</v>
      </c>
      <c r="Z112" s="341">
        <f t="shared" si="207"/>
        <v>2.9531623560095633E-2</v>
      </c>
      <c r="AA112" s="212">
        <v>10183</v>
      </c>
      <c r="AB112" s="212">
        <v>869</v>
      </c>
      <c r="AC112" s="212">
        <v>381</v>
      </c>
      <c r="AD112" s="212">
        <v>2292</v>
      </c>
      <c r="AE112" s="212">
        <v>102</v>
      </c>
      <c r="AF112" s="372">
        <f t="shared" si="208"/>
        <v>0.26771653543307089</v>
      </c>
      <c r="AG112" s="212">
        <v>340</v>
      </c>
      <c r="AH112" s="372">
        <f t="shared" si="209"/>
        <v>0.14834205933682373</v>
      </c>
      <c r="AI112" s="212">
        <f t="shared" si="210"/>
        <v>7510</v>
      </c>
      <c r="AJ112" s="212">
        <f t="shared" si="211"/>
        <v>427</v>
      </c>
      <c r="AK112" s="372">
        <f t="shared" si="212"/>
        <v>5.6857523302263652E-2</v>
      </c>
      <c r="AL112" s="341">
        <f t="shared" si="213"/>
        <v>2.7711367094109974E-3</v>
      </c>
      <c r="AM112" s="341">
        <f t="shared" si="214"/>
        <v>9.2371223647033252E-3</v>
      </c>
      <c r="AN112" s="341">
        <f t="shared" si="215"/>
        <v>1.1600738969789177E-2</v>
      </c>
      <c r="AO112" s="341">
        <f t="shared" si="216"/>
        <v>2.3608998043903498E-2</v>
      </c>
      <c r="AP112" s="214">
        <v>26625</v>
      </c>
      <c r="AQ112" s="214">
        <v>218</v>
      </c>
      <c r="AR112" s="341">
        <f t="shared" si="217"/>
        <v>5.9226255161921324E-3</v>
      </c>
      <c r="AT112" s="1">
        <v>1008</v>
      </c>
      <c r="AU112" s="1">
        <v>245</v>
      </c>
      <c r="AV112" s="1">
        <v>276</v>
      </c>
      <c r="AW112" s="1">
        <v>487</v>
      </c>
      <c r="AX112" s="1">
        <v>1056</v>
      </c>
      <c r="AY112" s="1">
        <v>239</v>
      </c>
      <c r="AZ112" s="1">
        <v>303</v>
      </c>
      <c r="BA112" s="1">
        <v>514</v>
      </c>
      <c r="BB112" s="1">
        <v>897</v>
      </c>
      <c r="BC112" s="1">
        <v>235</v>
      </c>
      <c r="BD112" s="1">
        <v>219</v>
      </c>
      <c r="BE112" s="1">
        <v>443</v>
      </c>
      <c r="BF112" s="1">
        <v>864</v>
      </c>
      <c r="BG112" s="1">
        <v>220</v>
      </c>
      <c r="BH112" s="1">
        <v>186</v>
      </c>
      <c r="BI112" s="1">
        <v>458</v>
      </c>
      <c r="BJ112" s="1">
        <v>1064</v>
      </c>
      <c r="BK112" s="1">
        <v>299</v>
      </c>
      <c r="BL112" s="1">
        <v>253</v>
      </c>
      <c r="BM112" s="1">
        <v>512</v>
      </c>
      <c r="BN112" s="125">
        <v>0.24305555555555555</v>
      </c>
      <c r="BO112" s="124">
        <v>0.27380952380952384</v>
      </c>
      <c r="BP112" s="126">
        <v>0.48313492063492064</v>
      </c>
      <c r="BQ112" s="125">
        <v>0.22632575757575757</v>
      </c>
      <c r="BR112" s="124">
        <v>0.28693181818181818</v>
      </c>
      <c r="BS112" s="126">
        <v>0.48674242424242425</v>
      </c>
      <c r="BT112" s="125">
        <v>0.26198439241917504</v>
      </c>
      <c r="BU112" s="124">
        <v>0.24414715719063546</v>
      </c>
      <c r="BV112" s="126">
        <v>0.49386845039018951</v>
      </c>
      <c r="BW112" s="125">
        <v>0.25462962962962965</v>
      </c>
      <c r="BX112" s="124">
        <v>0.21527777777777779</v>
      </c>
      <c r="BY112" s="126">
        <v>0.53009259259259256</v>
      </c>
      <c r="BZ112" s="125">
        <f t="shared" si="218"/>
        <v>0.28101503759398494</v>
      </c>
      <c r="CA112" s="124">
        <f t="shared" si="219"/>
        <v>0.23778195488721804</v>
      </c>
      <c r="CB112" s="126">
        <f t="shared" si="220"/>
        <v>0.48120300751879697</v>
      </c>
      <c r="CD112" s="215">
        <f t="shared" si="221"/>
        <v>88990</v>
      </c>
      <c r="CE112" s="216">
        <f t="shared" si="222"/>
        <v>0.58624564557815484</v>
      </c>
      <c r="CF112" s="216">
        <f t="shared" si="223"/>
        <v>0.28441397909877514</v>
      </c>
      <c r="CG112" s="216">
        <f t="shared" si="224"/>
        <v>0.12934037532306999</v>
      </c>
      <c r="CH112" s="216">
        <f t="shared" si="225"/>
        <v>2.9104393752106977E-2</v>
      </c>
      <c r="CI112" s="216">
        <f t="shared" si="226"/>
        <v>2.5845600629284191E-3</v>
      </c>
      <c r="CJ112" s="216">
        <f t="shared" si="227"/>
        <v>9.7651421508034617E-2</v>
      </c>
      <c r="CK112" s="217">
        <f t="shared" si="228"/>
        <v>52170</v>
      </c>
      <c r="CL112" s="218">
        <f t="shared" si="229"/>
        <v>25310</v>
      </c>
      <c r="CM112" s="219">
        <f t="shared" si="230"/>
        <v>11510</v>
      </c>
      <c r="CN112" s="219">
        <f t="shared" si="231"/>
        <v>2590</v>
      </c>
      <c r="CO112" s="219">
        <f t="shared" si="232"/>
        <v>230</v>
      </c>
      <c r="CP112" s="219">
        <f t="shared" si="233"/>
        <v>8690</v>
      </c>
      <c r="CR112" s="243">
        <v>91769.85</v>
      </c>
      <c r="CS112" s="243">
        <v>54453</v>
      </c>
      <c r="CT112" s="247">
        <f t="shared" si="203"/>
        <v>1.6853038400088149</v>
      </c>
      <c r="CV112" s="247">
        <f t="shared" si="204"/>
        <v>1.7523026328558754E-2</v>
      </c>
      <c r="CW112" s="211">
        <f t="shared" si="205"/>
        <v>0.19176378935127034</v>
      </c>
      <c r="CY112" s="300">
        <v>2.8797228537403918E-2</v>
      </c>
      <c r="CZ112" s="300">
        <v>2.3417172593235037E-2</v>
      </c>
      <c r="DA112" s="300">
        <v>2.4364406779661018E-2</v>
      </c>
      <c r="DB112" s="300">
        <v>2.8800523645884469E-2</v>
      </c>
      <c r="DC112" s="300">
        <v>2.7914705067848242E-2</v>
      </c>
      <c r="DE112" s="332">
        <v>1103</v>
      </c>
      <c r="DF112" s="332">
        <v>261</v>
      </c>
      <c r="DG112" s="332">
        <v>1089</v>
      </c>
      <c r="DH112" s="332">
        <v>229</v>
      </c>
      <c r="DL112" s="212">
        <v>36948</v>
      </c>
      <c r="DM112" s="212">
        <v>1064</v>
      </c>
      <c r="DN112" s="213">
        <v>2.8797228537403918E-2</v>
      </c>
      <c r="DO112" s="212">
        <v>10537</v>
      </c>
      <c r="DP112" s="212">
        <v>855</v>
      </c>
      <c r="DQ112" s="213">
        <v>2.3140630074699579E-2</v>
      </c>
      <c r="DR112" s="214">
        <v>26411</v>
      </c>
      <c r="DS112" s="214">
        <v>209</v>
      </c>
      <c r="DT112" s="213">
        <v>5.6565984627043415E-3</v>
      </c>
      <c r="DV112" s="215">
        <f t="shared" si="234"/>
        <v>86270</v>
      </c>
      <c r="DW112" s="216">
        <v>0.60879629629629628</v>
      </c>
      <c r="DX112" s="216">
        <v>0.27314814814814814</v>
      </c>
      <c r="DY112" s="216">
        <v>0.11805555555555555</v>
      </c>
      <c r="DZ112" s="216">
        <v>3.5879629629629629E-2</v>
      </c>
      <c r="EA112" s="216">
        <v>2.3148148148148147E-3</v>
      </c>
      <c r="EB112" s="216">
        <v>7.9861111111111105E-2</v>
      </c>
      <c r="EC112" s="217">
        <f t="shared" si="235"/>
        <v>52970</v>
      </c>
      <c r="ED112" s="218">
        <v>23600</v>
      </c>
      <c r="EE112" s="219">
        <f t="shared" si="236"/>
        <v>9700</v>
      </c>
      <c r="EF112" s="219">
        <f t="shared" si="237"/>
        <v>1210</v>
      </c>
      <c r="EG112" s="219">
        <f t="shared" si="238"/>
        <v>190</v>
      </c>
      <c r="EH112" s="219">
        <f t="shared" si="239"/>
        <v>8300</v>
      </c>
      <c r="EI112" s="216">
        <v>0.12235294117647059</v>
      </c>
      <c r="EJ112" s="511">
        <v>3.4849999999999999E-2</v>
      </c>
      <c r="EK112" s="3">
        <v>0.3</v>
      </c>
      <c r="EL112" s="3">
        <v>0.34</v>
      </c>
      <c r="EM112" s="496">
        <f t="shared" si="240"/>
        <v>0.35999999999999993</v>
      </c>
      <c r="EN112" s="528">
        <v>0.1137524</v>
      </c>
      <c r="EO112" s="545">
        <f t="shared" si="241"/>
        <v>86390</v>
      </c>
      <c r="EP112" s="314">
        <f t="shared" si="242"/>
        <v>17720</v>
      </c>
      <c r="EQ112" s="542">
        <v>17190</v>
      </c>
      <c r="ER112" s="543">
        <v>190</v>
      </c>
      <c r="ES112" s="544">
        <v>340</v>
      </c>
      <c r="ET112" s="242">
        <v>0</v>
      </c>
      <c r="EU112" s="242">
        <v>0</v>
      </c>
      <c r="EV112" s="314">
        <f t="shared" si="243"/>
        <v>340</v>
      </c>
      <c r="EW112" s="314">
        <f t="shared" si="244"/>
        <v>36430</v>
      </c>
      <c r="EX112" s="542">
        <v>25340</v>
      </c>
      <c r="EY112" s="543">
        <v>6920</v>
      </c>
      <c r="EZ112" s="544">
        <v>4170</v>
      </c>
      <c r="FA112" s="242">
        <v>450</v>
      </c>
      <c r="FB112" s="242">
        <v>70</v>
      </c>
      <c r="FC112" s="314">
        <f t="shared" si="245"/>
        <v>3650</v>
      </c>
      <c r="FD112" s="314">
        <f t="shared" si="246"/>
        <v>32240</v>
      </c>
      <c r="FE112" s="542">
        <v>10440</v>
      </c>
      <c r="FF112" s="543">
        <v>16610</v>
      </c>
      <c r="FG112" s="544">
        <v>5190</v>
      </c>
      <c r="FH112" s="242">
        <v>760</v>
      </c>
      <c r="FI112" s="242">
        <f>VLOOKUP($A112,'[3]Tabel 3'!$E$3350:$K$3691,7,FALSE)</f>
        <v>120</v>
      </c>
      <c r="FJ112" s="314">
        <f t="shared" si="247"/>
        <v>4310</v>
      </c>
      <c r="FK112" s="545">
        <f t="shared" si="248"/>
        <v>88990</v>
      </c>
      <c r="FL112" s="314">
        <f t="shared" si="249"/>
        <v>18140</v>
      </c>
      <c r="FM112" s="542">
        <v>17510</v>
      </c>
      <c r="FN112" s="543">
        <v>230</v>
      </c>
      <c r="FO112" s="544">
        <v>400</v>
      </c>
      <c r="FP112" s="242">
        <v>0</v>
      </c>
      <c r="FQ112" s="242">
        <v>0</v>
      </c>
      <c r="FR112" s="314">
        <f t="shared" si="250"/>
        <v>400</v>
      </c>
      <c r="FS112" s="314">
        <f t="shared" si="251"/>
        <v>37680</v>
      </c>
      <c r="FT112" s="542">
        <v>24550</v>
      </c>
      <c r="FU112" s="543">
        <v>7780</v>
      </c>
      <c r="FV112" s="544">
        <v>5350</v>
      </c>
      <c r="FW112" s="242">
        <v>870</v>
      </c>
      <c r="FX112" s="242">
        <v>90</v>
      </c>
      <c r="FY112" s="314">
        <f t="shared" si="252"/>
        <v>4390</v>
      </c>
      <c r="FZ112" s="314">
        <f t="shared" si="253"/>
        <v>33170</v>
      </c>
      <c r="GA112" s="542">
        <v>10110</v>
      </c>
      <c r="GB112" s="543">
        <v>17300</v>
      </c>
      <c r="GC112" s="544">
        <v>5760</v>
      </c>
      <c r="GD112" s="242">
        <v>1720</v>
      </c>
      <c r="GE112" s="242">
        <v>140</v>
      </c>
      <c r="GF112" s="314">
        <f t="shared" si="254"/>
        <v>3900</v>
      </c>
    </row>
    <row r="113" spans="1:188" hidden="1" x14ac:dyDescent="0.25">
      <c r="A113" s="622" t="s">
        <v>256</v>
      </c>
      <c r="B113" s="622" t="s">
        <v>65</v>
      </c>
      <c r="C113" s="622" t="s">
        <v>66</v>
      </c>
      <c r="D113" s="1">
        <v>16.399999999999999</v>
      </c>
      <c r="E113" s="206">
        <v>107100</v>
      </c>
      <c r="F113" s="207">
        <v>0.154</v>
      </c>
      <c r="G113" s="208">
        <f>IF(AND(F113&gt;=$F$3-'Selectie Benchmark Gemeenten'!$D$7*'gemeenten info'!$F$7,F113&lt;=$F$3+'Selectie Benchmark Gemeenten'!$D$7*'gemeenten info'!$F$7),1,0)</f>
        <v>0</v>
      </c>
      <c r="H113" s="206">
        <v>234950</v>
      </c>
      <c r="I113" s="206">
        <v>1266</v>
      </c>
      <c r="J113" s="209">
        <f t="shared" si="206"/>
        <v>0.18594917787742901</v>
      </c>
      <c r="K113" s="208">
        <f>IF(AND(J113&gt;=$J$3-'Selectie Benchmark Gemeenten'!$D$8*'gemeenten info'!$J$7,J113&lt;=$J$3+'Selectie Benchmark Gemeenten'!$D$8*'gemeenten info'!$J$7),1,0)</f>
        <v>1</v>
      </c>
      <c r="L113" s="23">
        <v>1</v>
      </c>
      <c r="M113" s="210">
        <v>0.66563082660037287</v>
      </c>
      <c r="N113" s="208">
        <f>IF(AND(M113&gt;=$M$3-'Selectie Benchmark Gemeenten'!$D$9*'gemeenten info'!$M$7,M113&lt;=$M$3+'Selectie Benchmark Gemeenten'!$D$9*'gemeenten info'!$M$7),1,0)</f>
        <v>0</v>
      </c>
      <c r="O113" s="29">
        <f t="shared" si="200"/>
        <v>0</v>
      </c>
      <c r="P113" s="29">
        <f t="shared" si="201"/>
        <v>0</v>
      </c>
      <c r="Q113" s="29">
        <f t="shared" si="202"/>
        <v>0</v>
      </c>
      <c r="S113" s="78">
        <v>8.3320000000000007</v>
      </c>
      <c r="T113" s="78">
        <v>1.133</v>
      </c>
      <c r="U113" s="211">
        <v>0.39600000000000002</v>
      </c>
      <c r="V113" s="211">
        <v>6.9000000000000006E-2</v>
      </c>
      <c r="X113" s="212">
        <v>12944</v>
      </c>
      <c r="Y113" s="212">
        <v>423</v>
      </c>
      <c r="Z113" s="341">
        <f t="shared" si="207"/>
        <v>3.2679233621755253E-2</v>
      </c>
      <c r="AA113" s="212">
        <v>3628</v>
      </c>
      <c r="AB113" s="212">
        <v>360</v>
      </c>
      <c r="AC113" s="212">
        <v>140</v>
      </c>
      <c r="AD113" s="212">
        <v>549</v>
      </c>
      <c r="AE113" s="212">
        <v>49</v>
      </c>
      <c r="AF113" s="372">
        <f t="shared" si="208"/>
        <v>0.35</v>
      </c>
      <c r="AG113" s="212">
        <v>85</v>
      </c>
      <c r="AH113" s="372">
        <f t="shared" si="209"/>
        <v>0.15482695810564662</v>
      </c>
      <c r="AI113" s="212">
        <f t="shared" si="210"/>
        <v>2939</v>
      </c>
      <c r="AJ113" s="212">
        <f t="shared" si="211"/>
        <v>226</v>
      </c>
      <c r="AK113" s="372">
        <f t="shared" si="212"/>
        <v>7.6896903708744468E-2</v>
      </c>
      <c r="AL113" s="341">
        <f t="shared" si="213"/>
        <v>3.7855377008652658E-3</v>
      </c>
      <c r="AM113" s="341">
        <f t="shared" si="214"/>
        <v>6.5667490729295428E-3</v>
      </c>
      <c r="AN113" s="341">
        <f t="shared" si="215"/>
        <v>1.7459826946847959E-2</v>
      </c>
      <c r="AO113" s="341">
        <f t="shared" si="216"/>
        <v>2.7812113720642771E-2</v>
      </c>
      <c r="AP113" s="214">
        <v>9316</v>
      </c>
      <c r="AQ113" s="214">
        <v>63</v>
      </c>
      <c r="AR113" s="341">
        <f t="shared" si="217"/>
        <v>4.8671199011124846E-3</v>
      </c>
      <c r="AT113" s="1">
        <v>318</v>
      </c>
      <c r="AU113" s="1">
        <v>94</v>
      </c>
      <c r="AV113" s="1">
        <v>94</v>
      </c>
      <c r="AW113" s="1">
        <v>130</v>
      </c>
      <c r="AX113" s="1">
        <v>352</v>
      </c>
      <c r="AY113" s="1">
        <v>74</v>
      </c>
      <c r="AZ113" s="1">
        <v>108</v>
      </c>
      <c r="BA113" s="1">
        <v>170</v>
      </c>
      <c r="BB113" s="1">
        <v>271</v>
      </c>
      <c r="BC113" s="1">
        <v>78</v>
      </c>
      <c r="BD113" s="1">
        <v>52</v>
      </c>
      <c r="BE113" s="1">
        <v>141</v>
      </c>
      <c r="BF113" s="1">
        <v>342</v>
      </c>
      <c r="BG113" s="1">
        <v>106</v>
      </c>
      <c r="BH113" s="1">
        <v>71</v>
      </c>
      <c r="BI113" s="1">
        <v>165</v>
      </c>
      <c r="BJ113" s="1">
        <v>459</v>
      </c>
      <c r="BK113" s="1">
        <v>140</v>
      </c>
      <c r="BL113" s="1">
        <v>107</v>
      </c>
      <c r="BM113" s="1">
        <v>212</v>
      </c>
      <c r="BN113" s="125">
        <v>0.29559748427672955</v>
      </c>
      <c r="BO113" s="124">
        <v>0.29559748427672955</v>
      </c>
      <c r="BP113" s="126">
        <v>0.4088050314465409</v>
      </c>
      <c r="BQ113" s="125">
        <v>0.21022727272727273</v>
      </c>
      <c r="BR113" s="124">
        <v>0.30681818181818182</v>
      </c>
      <c r="BS113" s="126">
        <v>0.48295454545454547</v>
      </c>
      <c r="BT113" s="125">
        <v>0.28782287822878228</v>
      </c>
      <c r="BU113" s="124">
        <v>0.1918819188191882</v>
      </c>
      <c r="BV113" s="126">
        <v>0.52029520295202947</v>
      </c>
      <c r="BW113" s="125">
        <v>0.30994152046783624</v>
      </c>
      <c r="BX113" s="124">
        <v>0.20760233918128654</v>
      </c>
      <c r="BY113" s="126">
        <v>0.48245614035087719</v>
      </c>
      <c r="BZ113" s="125">
        <f t="shared" si="218"/>
        <v>0.30501089324618735</v>
      </c>
      <c r="CA113" s="124">
        <f t="shared" si="219"/>
        <v>0.23311546840958605</v>
      </c>
      <c r="CB113" s="126">
        <f t="shared" si="220"/>
        <v>0.46187363834422657</v>
      </c>
      <c r="CD113" s="215">
        <f t="shared" si="221"/>
        <v>63180</v>
      </c>
      <c r="CE113" s="216">
        <f t="shared" si="222"/>
        <v>0.66270971826527381</v>
      </c>
      <c r="CF113" s="216">
        <f t="shared" si="223"/>
        <v>0.22522950300728078</v>
      </c>
      <c r="CG113" s="216">
        <f t="shared" si="224"/>
        <v>0.1120607787274454</v>
      </c>
      <c r="CH113" s="216">
        <f t="shared" si="225"/>
        <v>2.1525799303577082E-2</v>
      </c>
      <c r="CI113" s="216">
        <f t="shared" si="226"/>
        <v>1.8993352326685661E-3</v>
      </c>
      <c r="CJ113" s="216">
        <f t="shared" si="227"/>
        <v>8.863564419119975E-2</v>
      </c>
      <c r="CK113" s="217">
        <f t="shared" si="228"/>
        <v>41870</v>
      </c>
      <c r="CL113" s="218">
        <f t="shared" si="229"/>
        <v>14230</v>
      </c>
      <c r="CM113" s="219">
        <f t="shared" si="230"/>
        <v>7080</v>
      </c>
      <c r="CN113" s="219">
        <f t="shared" si="231"/>
        <v>1360</v>
      </c>
      <c r="CO113" s="219">
        <f t="shared" si="232"/>
        <v>120</v>
      </c>
      <c r="CP113" s="219">
        <f t="shared" si="233"/>
        <v>5600</v>
      </c>
      <c r="CR113" s="243">
        <v>12165.41</v>
      </c>
      <c r="CS113" s="243">
        <v>16971</v>
      </c>
      <c r="CT113" s="247">
        <f t="shared" si="203"/>
        <v>0.71683518944081082</v>
      </c>
      <c r="CV113" s="247">
        <f t="shared" si="204"/>
        <v>4.5588210655851995E-2</v>
      </c>
      <c r="CW113" s="211">
        <f t="shared" si="205"/>
        <v>0.21220281572568347</v>
      </c>
      <c r="CY113" s="300">
        <v>3.4537246049661401E-2</v>
      </c>
      <c r="CZ113" s="300">
        <v>2.5480554313813141E-2</v>
      </c>
      <c r="DA113" s="300">
        <v>2.022237146481606E-2</v>
      </c>
      <c r="DB113" s="300">
        <v>2.6031652122467091E-2</v>
      </c>
      <c r="DC113" s="300">
        <v>2.3446140234461402E-2</v>
      </c>
      <c r="DE113" s="332">
        <v>593</v>
      </c>
      <c r="DF113" s="332">
        <v>116</v>
      </c>
      <c r="DG113" s="332">
        <v>474</v>
      </c>
      <c r="DH113" s="332">
        <v>89</v>
      </c>
      <c r="DL113" s="212">
        <v>13290</v>
      </c>
      <c r="DM113" s="212">
        <v>459</v>
      </c>
      <c r="DN113" s="213">
        <v>3.4537246049661401E-2</v>
      </c>
      <c r="DO113" s="212">
        <v>4040</v>
      </c>
      <c r="DP113" s="212">
        <v>392</v>
      </c>
      <c r="DQ113" s="213">
        <v>2.9495861550037621E-2</v>
      </c>
      <c r="DR113" s="214">
        <v>9250</v>
      </c>
      <c r="DS113" s="214">
        <v>67</v>
      </c>
      <c r="DT113" s="213">
        <v>5.0413844996237776E-3</v>
      </c>
      <c r="DV113" s="215">
        <f t="shared" si="234"/>
        <v>62360</v>
      </c>
      <c r="DW113" s="216">
        <v>0.69871794871794868</v>
      </c>
      <c r="DX113" s="216">
        <v>0.21314102564102563</v>
      </c>
      <c r="DY113" s="216">
        <v>8.8141025641025647E-2</v>
      </c>
      <c r="DZ113" s="216">
        <v>2.2435897435897436E-2</v>
      </c>
      <c r="EA113" s="216">
        <v>1.6025641025641025E-3</v>
      </c>
      <c r="EB113" s="216">
        <v>6.4102564102564097E-2</v>
      </c>
      <c r="EC113" s="217">
        <f t="shared" si="235"/>
        <v>44410</v>
      </c>
      <c r="ED113" s="218">
        <v>13300</v>
      </c>
      <c r="EE113" s="219">
        <f t="shared" si="236"/>
        <v>4650</v>
      </c>
      <c r="EF113" s="219">
        <f t="shared" si="237"/>
        <v>400</v>
      </c>
      <c r="EG113" s="219">
        <f t="shared" si="238"/>
        <v>100</v>
      </c>
      <c r="EH113" s="219">
        <f t="shared" si="239"/>
        <v>4150</v>
      </c>
      <c r="EI113" s="216">
        <v>7.9674796747967486E-2</v>
      </c>
      <c r="EJ113" s="511">
        <v>3.4849999999999999E-2</v>
      </c>
      <c r="EK113" s="3">
        <v>0.16200000000000001</v>
      </c>
      <c r="EL113" s="3">
        <v>0.39500000000000002</v>
      </c>
      <c r="EM113" s="496">
        <f t="shared" si="240"/>
        <v>0.44299999999999995</v>
      </c>
      <c r="EN113" s="528">
        <v>0.1137524</v>
      </c>
      <c r="EO113" s="545">
        <f t="shared" si="241"/>
        <v>62350</v>
      </c>
      <c r="EP113" s="314">
        <f t="shared" si="242"/>
        <v>5940</v>
      </c>
      <c r="EQ113" s="542">
        <v>5820</v>
      </c>
      <c r="ER113" s="543">
        <v>70</v>
      </c>
      <c r="ES113" s="544">
        <v>50</v>
      </c>
      <c r="ET113" s="242">
        <v>0</v>
      </c>
      <c r="EU113" s="242">
        <v>0</v>
      </c>
      <c r="EV113" s="314">
        <f t="shared" si="243"/>
        <v>50</v>
      </c>
      <c r="EW113" s="314">
        <f t="shared" si="244"/>
        <v>30560</v>
      </c>
      <c r="EX113" s="542">
        <v>25560</v>
      </c>
      <c r="EY113" s="543">
        <v>2990</v>
      </c>
      <c r="EZ113" s="544">
        <v>2010</v>
      </c>
      <c r="FA113" s="242">
        <v>160</v>
      </c>
      <c r="FB113" s="242">
        <v>40</v>
      </c>
      <c r="FC113" s="314">
        <f t="shared" si="245"/>
        <v>1810</v>
      </c>
      <c r="FD113" s="314">
        <f t="shared" si="246"/>
        <v>25850</v>
      </c>
      <c r="FE113" s="542">
        <v>13030</v>
      </c>
      <c r="FF113" s="543">
        <v>10230</v>
      </c>
      <c r="FG113" s="544">
        <v>2590</v>
      </c>
      <c r="FH113" s="242">
        <v>240</v>
      </c>
      <c r="FI113" s="242">
        <f>VLOOKUP($A113,'[3]Tabel 3'!$E$3350:$K$3691,7,FALSE)</f>
        <v>60</v>
      </c>
      <c r="FJ113" s="314">
        <f t="shared" si="247"/>
        <v>2290</v>
      </c>
      <c r="FK113" s="545">
        <f t="shared" si="248"/>
        <v>63180</v>
      </c>
      <c r="FL113" s="314">
        <f t="shared" si="249"/>
        <v>5990</v>
      </c>
      <c r="FM113" s="542">
        <v>5820</v>
      </c>
      <c r="FN113" s="543">
        <v>110</v>
      </c>
      <c r="FO113" s="544">
        <v>60</v>
      </c>
      <c r="FP113" s="242">
        <v>0</v>
      </c>
      <c r="FQ113" s="242">
        <v>0</v>
      </c>
      <c r="FR113" s="314">
        <f t="shared" si="250"/>
        <v>60</v>
      </c>
      <c r="FS113" s="314">
        <f t="shared" si="251"/>
        <v>30680</v>
      </c>
      <c r="FT113" s="542">
        <v>23560</v>
      </c>
      <c r="FU113" s="543">
        <v>3500</v>
      </c>
      <c r="FV113" s="544">
        <v>3620</v>
      </c>
      <c r="FW113" s="242">
        <v>460</v>
      </c>
      <c r="FX113" s="242">
        <v>40</v>
      </c>
      <c r="FY113" s="314">
        <f t="shared" si="252"/>
        <v>3120</v>
      </c>
      <c r="FZ113" s="314">
        <f t="shared" si="253"/>
        <v>26510</v>
      </c>
      <c r="GA113" s="542">
        <v>12490</v>
      </c>
      <c r="GB113" s="543">
        <v>10620</v>
      </c>
      <c r="GC113" s="544">
        <v>3400</v>
      </c>
      <c r="GD113" s="242">
        <v>900</v>
      </c>
      <c r="GE113" s="242">
        <v>80</v>
      </c>
      <c r="GF113" s="314">
        <f t="shared" si="254"/>
        <v>2420</v>
      </c>
    </row>
    <row r="114" spans="1:188" hidden="1" x14ac:dyDescent="0.25">
      <c r="A114" s="622" t="s">
        <v>257</v>
      </c>
      <c r="B114" s="622" t="s">
        <v>128</v>
      </c>
      <c r="C114" s="622" t="s">
        <v>129</v>
      </c>
      <c r="D114" s="1">
        <v>0.4</v>
      </c>
      <c r="E114" s="206">
        <v>6500</v>
      </c>
      <c r="F114" s="207">
        <v>6.8000000000000005E-2</v>
      </c>
      <c r="G114" s="208">
        <f>IF(AND(F114&gt;=$F$3-'Selectie Benchmark Gemeenten'!$D$7*'gemeenten info'!$F$7,F114&lt;=$F$3+'Selectie Benchmark Gemeenten'!$D$7*'gemeenten info'!$F$7),1,0)</f>
        <v>0</v>
      </c>
      <c r="H114" s="206">
        <v>14178</v>
      </c>
      <c r="I114" s="206">
        <v>194</v>
      </c>
      <c r="J114" s="209">
        <f t="shared" si="206"/>
        <v>2.5710014947683109E-2</v>
      </c>
      <c r="K114" s="208">
        <f>IF(AND(J114&gt;=$J$3-'Selectie Benchmark Gemeenten'!$D$8*'gemeenten info'!$J$7,J114&lt;=$J$3+'Selectie Benchmark Gemeenten'!$D$8*'gemeenten info'!$J$7),1,0)</f>
        <v>0</v>
      </c>
      <c r="L114" s="23">
        <v>0</v>
      </c>
      <c r="M114" s="210">
        <v>2.3636363636363636E-2</v>
      </c>
      <c r="N114" s="208">
        <f>IF(AND(M114&gt;=$M$3-'Selectie Benchmark Gemeenten'!$D$9*'gemeenten info'!$M$7,M114&lt;=$M$3+'Selectie Benchmark Gemeenten'!$D$9*'gemeenten info'!$M$7),1,0)</f>
        <v>0</v>
      </c>
      <c r="O114" s="29">
        <f t="shared" si="200"/>
        <v>0</v>
      </c>
      <c r="P114" s="29">
        <f t="shared" si="201"/>
        <v>0</v>
      </c>
      <c r="Q114" s="29">
        <f t="shared" si="202"/>
        <v>0</v>
      </c>
      <c r="S114" s="78">
        <v>8.4149999999999991</v>
      </c>
      <c r="T114" s="78">
        <v>-17.925000000000001</v>
      </c>
      <c r="U114" s="211">
        <v>0.42399999999999999</v>
      </c>
      <c r="V114" s="211">
        <v>4.1000000000000002E-2</v>
      </c>
      <c r="X114" s="212">
        <v>758</v>
      </c>
      <c r="Y114" s="212">
        <v>14</v>
      </c>
      <c r="Z114" s="341">
        <f t="shared" si="207"/>
        <v>1.8469656992084433E-2</v>
      </c>
      <c r="AA114" s="212">
        <v>195</v>
      </c>
      <c r="AB114" s="212">
        <v>6</v>
      </c>
      <c r="AC114" s="212">
        <v>0</v>
      </c>
      <c r="AD114" s="212">
        <v>34</v>
      </c>
      <c r="AE114" s="212">
        <v>0</v>
      </c>
      <c r="AF114" s="372" t="str">
        <f t="shared" si="208"/>
        <v/>
      </c>
      <c r="AG114" s="212">
        <v>0</v>
      </c>
      <c r="AH114" s="372">
        <f t="shared" si="209"/>
        <v>0</v>
      </c>
      <c r="AI114" s="212">
        <f t="shared" si="210"/>
        <v>161</v>
      </c>
      <c r="AJ114" s="212">
        <f t="shared" si="211"/>
        <v>6</v>
      </c>
      <c r="AK114" s="372">
        <f t="shared" si="212"/>
        <v>3.7267080745341616E-2</v>
      </c>
      <c r="AL114" s="341">
        <f t="shared" si="213"/>
        <v>0</v>
      </c>
      <c r="AM114" s="341">
        <f t="shared" si="214"/>
        <v>0</v>
      </c>
      <c r="AN114" s="341">
        <f t="shared" si="215"/>
        <v>7.9155672823219003E-3</v>
      </c>
      <c r="AO114" s="341">
        <f t="shared" si="216"/>
        <v>7.9155672823219003E-3</v>
      </c>
      <c r="AP114" s="214">
        <v>563</v>
      </c>
      <c r="AQ114" s="214">
        <v>8</v>
      </c>
      <c r="AR114" s="341">
        <f t="shared" si="217"/>
        <v>1.0554089709762533E-2</v>
      </c>
      <c r="AT114" s="1">
        <v>5</v>
      </c>
      <c r="AU114" s="1">
        <v>0</v>
      </c>
      <c r="AV114" s="1">
        <v>0</v>
      </c>
      <c r="AW114" s="1">
        <v>5</v>
      </c>
      <c r="AX114" s="1">
        <v>9</v>
      </c>
      <c r="AY114" s="1">
        <v>0</v>
      </c>
      <c r="AZ114" s="1">
        <v>0</v>
      </c>
      <c r="BA114" s="1">
        <v>9</v>
      </c>
      <c r="BB114" s="1">
        <v>7</v>
      </c>
      <c r="BC114" s="1">
        <v>0</v>
      </c>
      <c r="BD114" s="1">
        <v>0</v>
      </c>
      <c r="BE114" s="1">
        <v>7</v>
      </c>
      <c r="BF114" s="1">
        <v>10</v>
      </c>
      <c r="BG114" s="1">
        <v>0</v>
      </c>
      <c r="BH114" s="1">
        <v>0</v>
      </c>
      <c r="BI114" s="1">
        <v>10</v>
      </c>
      <c r="BJ114" s="1">
        <v>15</v>
      </c>
      <c r="BK114" s="1">
        <v>0</v>
      </c>
      <c r="BL114" s="1">
        <v>0</v>
      </c>
      <c r="BM114" s="1">
        <v>15</v>
      </c>
      <c r="BN114" s="125">
        <v>0</v>
      </c>
      <c r="BO114" s="124">
        <v>0</v>
      </c>
      <c r="BP114" s="126">
        <v>1</v>
      </c>
      <c r="BQ114" s="125">
        <v>0</v>
      </c>
      <c r="BR114" s="124">
        <v>0</v>
      </c>
      <c r="BS114" s="126">
        <v>1</v>
      </c>
      <c r="BT114" s="125">
        <v>0</v>
      </c>
      <c r="BU114" s="124">
        <v>0</v>
      </c>
      <c r="BV114" s="126">
        <v>1</v>
      </c>
      <c r="BW114" s="125">
        <v>0</v>
      </c>
      <c r="BX114" s="124">
        <v>0</v>
      </c>
      <c r="BY114" s="126">
        <v>1</v>
      </c>
      <c r="BZ114" s="125">
        <f t="shared" si="218"/>
        <v>0</v>
      </c>
      <c r="CA114" s="124">
        <f t="shared" si="219"/>
        <v>0</v>
      </c>
      <c r="CB114" s="126">
        <f t="shared" si="220"/>
        <v>1</v>
      </c>
      <c r="CD114" s="215">
        <f t="shared" si="221"/>
        <v>1490</v>
      </c>
      <c r="CE114" s="216">
        <f t="shared" si="222"/>
        <v>0.58389261744966447</v>
      </c>
      <c r="CF114" s="216">
        <f t="shared" si="223"/>
        <v>0.32885906040268459</v>
      </c>
      <c r="CG114" s="216">
        <f t="shared" si="224"/>
        <v>8.7248322147651006E-2</v>
      </c>
      <c r="CH114" s="216">
        <f t="shared" si="225"/>
        <v>3.3557046979865772E-2</v>
      </c>
      <c r="CI114" s="216">
        <f t="shared" si="226"/>
        <v>0</v>
      </c>
      <c r="CJ114" s="216">
        <f t="shared" si="227"/>
        <v>5.3691275167785234E-2</v>
      </c>
      <c r="CK114" s="217">
        <f t="shared" si="228"/>
        <v>870</v>
      </c>
      <c r="CL114" s="218">
        <f t="shared" si="229"/>
        <v>490</v>
      </c>
      <c r="CM114" s="219">
        <f t="shared" si="230"/>
        <v>130</v>
      </c>
      <c r="CN114" s="219">
        <f t="shared" si="231"/>
        <v>50</v>
      </c>
      <c r="CO114" s="219">
        <f t="shared" si="232"/>
        <v>0</v>
      </c>
      <c r="CP114" s="219">
        <f t="shared" si="233"/>
        <v>80</v>
      </c>
      <c r="CR114" s="243">
        <v>533.75</v>
      </c>
      <c r="CS114" s="243">
        <v>937</v>
      </c>
      <c r="CT114" s="247">
        <f t="shared" si="203"/>
        <v>0.56963713980789754</v>
      </c>
      <c r="CV114" s="247">
        <f t="shared" si="204"/>
        <v>3.2423547731303258E-2</v>
      </c>
      <c r="CW114" s="211">
        <f t="shared" si="205"/>
        <v>0.27161260282477107</v>
      </c>
      <c r="CY114" s="300">
        <v>1.9788918205804751E-2</v>
      </c>
      <c r="CZ114" s="300">
        <v>1.2706480304955527E-2</v>
      </c>
      <c r="DA114" s="300">
        <v>8.9399744572158362E-3</v>
      </c>
      <c r="DB114" s="300">
        <v>1.0688836104513063E-2</v>
      </c>
      <c r="DC114" s="300">
        <v>5.6625141562853904E-3</v>
      </c>
      <c r="DE114" s="332">
        <v>52</v>
      </c>
      <c r="DF114" s="332">
        <v>7</v>
      </c>
      <c r="DG114" s="332">
        <v>65</v>
      </c>
      <c r="DH114" s="332">
        <v>16</v>
      </c>
      <c r="DL114" s="212">
        <v>758</v>
      </c>
      <c r="DM114" s="212">
        <v>15</v>
      </c>
      <c r="DN114" s="213">
        <v>1.9788918205804751E-2</v>
      </c>
      <c r="DO114" s="212">
        <v>215</v>
      </c>
      <c r="DP114" s="212">
        <v>12</v>
      </c>
      <c r="DQ114" s="213">
        <v>1.5831134564643801E-2</v>
      </c>
      <c r="DR114" s="214">
        <v>543</v>
      </c>
      <c r="DS114" s="214">
        <v>3</v>
      </c>
      <c r="DT114" s="213">
        <v>3.9577836411609502E-3</v>
      </c>
      <c r="DV114" s="215">
        <f t="shared" si="234"/>
        <v>1500</v>
      </c>
      <c r="DW114" s="216">
        <v>0.6</v>
      </c>
      <c r="DX114" s="216">
        <v>0.33333333333333331</v>
      </c>
      <c r="DY114" s="216">
        <v>6.6666666666666666E-2</v>
      </c>
      <c r="DZ114" s="216">
        <v>6.6666666666666666E-2</v>
      </c>
      <c r="EA114" s="216">
        <v>0</v>
      </c>
      <c r="EB114" s="216">
        <v>0</v>
      </c>
      <c r="EC114" s="217">
        <f t="shared" si="235"/>
        <v>910</v>
      </c>
      <c r="ED114" s="218">
        <v>500</v>
      </c>
      <c r="EE114" s="219">
        <f t="shared" si="236"/>
        <v>90</v>
      </c>
      <c r="EF114" s="219">
        <f t="shared" si="237"/>
        <v>30</v>
      </c>
      <c r="EG114" s="219">
        <f t="shared" si="238"/>
        <v>0</v>
      </c>
      <c r="EH114" s="219">
        <f t="shared" si="239"/>
        <v>60</v>
      </c>
      <c r="EI114" s="216">
        <v>6.6666666666666666E-2</v>
      </c>
      <c r="EJ114" s="511">
        <v>1.9800000000000002E-2</v>
      </c>
      <c r="EK114" s="3">
        <v>0.24199999999999999</v>
      </c>
      <c r="EL114" s="3">
        <v>0.43099999999999999</v>
      </c>
      <c r="EM114" s="496">
        <f t="shared" si="240"/>
        <v>0.32700000000000001</v>
      </c>
      <c r="EN114" s="528">
        <v>6.2960800000000011E-2</v>
      </c>
      <c r="EO114" s="545">
        <f t="shared" si="241"/>
        <v>1470</v>
      </c>
      <c r="EP114" s="314">
        <f t="shared" si="242"/>
        <v>350</v>
      </c>
      <c r="EQ114" s="542">
        <v>350</v>
      </c>
      <c r="ER114" s="543">
        <v>0</v>
      </c>
      <c r="ES114" s="544">
        <v>0</v>
      </c>
      <c r="ET114" s="242">
        <v>0</v>
      </c>
      <c r="EU114" s="242">
        <v>0</v>
      </c>
      <c r="EV114" s="314">
        <f t="shared" si="243"/>
        <v>0</v>
      </c>
      <c r="EW114" s="314">
        <f t="shared" si="244"/>
        <v>660</v>
      </c>
      <c r="EX114" s="542">
        <v>460</v>
      </c>
      <c r="EY114" s="543">
        <v>160</v>
      </c>
      <c r="EZ114" s="544">
        <v>40</v>
      </c>
      <c r="FA114" s="242">
        <v>10</v>
      </c>
      <c r="FB114" s="242">
        <v>0</v>
      </c>
      <c r="FC114" s="314">
        <f t="shared" si="245"/>
        <v>30</v>
      </c>
      <c r="FD114" s="314">
        <f t="shared" si="246"/>
        <v>460</v>
      </c>
      <c r="FE114" s="542">
        <v>100</v>
      </c>
      <c r="FF114" s="543">
        <v>310</v>
      </c>
      <c r="FG114" s="544">
        <v>50</v>
      </c>
      <c r="FH114" s="242">
        <v>20</v>
      </c>
      <c r="FI114" s="242">
        <f>VLOOKUP($A114,'[3]Tabel 3'!$E$3350:$K$3691,7,FALSE)</f>
        <v>0</v>
      </c>
      <c r="FJ114" s="314">
        <f t="shared" si="247"/>
        <v>30</v>
      </c>
      <c r="FK114" s="545">
        <f t="shared" si="248"/>
        <v>1490</v>
      </c>
      <c r="FL114" s="314">
        <f t="shared" si="249"/>
        <v>360</v>
      </c>
      <c r="FM114" s="542">
        <v>340</v>
      </c>
      <c r="FN114" s="543">
        <v>10</v>
      </c>
      <c r="FO114" s="544">
        <v>10</v>
      </c>
      <c r="FP114" s="242">
        <v>0</v>
      </c>
      <c r="FQ114" s="242">
        <v>0</v>
      </c>
      <c r="FR114" s="314">
        <f t="shared" si="250"/>
        <v>10</v>
      </c>
      <c r="FS114" s="314">
        <f t="shared" si="251"/>
        <v>650</v>
      </c>
      <c r="FT114" s="542">
        <v>420</v>
      </c>
      <c r="FU114" s="543">
        <v>170</v>
      </c>
      <c r="FV114" s="544">
        <v>60</v>
      </c>
      <c r="FW114" s="242">
        <v>20</v>
      </c>
      <c r="FX114" s="242">
        <v>0</v>
      </c>
      <c r="FY114" s="314">
        <f t="shared" si="252"/>
        <v>40</v>
      </c>
      <c r="FZ114" s="314">
        <f t="shared" si="253"/>
        <v>480</v>
      </c>
      <c r="GA114" s="542">
        <v>110</v>
      </c>
      <c r="GB114" s="543">
        <v>310</v>
      </c>
      <c r="GC114" s="544">
        <v>60</v>
      </c>
      <c r="GD114" s="242">
        <v>30</v>
      </c>
      <c r="GE114" s="242">
        <v>0</v>
      </c>
      <c r="GF114" s="314">
        <f t="shared" si="254"/>
        <v>30</v>
      </c>
    </row>
    <row r="115" spans="1:188" hidden="1" x14ac:dyDescent="0.25">
      <c r="A115" s="622" t="s">
        <v>258</v>
      </c>
      <c r="B115" s="622" t="s">
        <v>82</v>
      </c>
      <c r="C115" s="622" t="s">
        <v>83</v>
      </c>
      <c r="D115" s="1">
        <v>0.7</v>
      </c>
      <c r="E115" s="206">
        <v>10100</v>
      </c>
      <c r="F115" s="207">
        <v>6.5000000000000002E-2</v>
      </c>
      <c r="G115" s="208">
        <f>IF(AND(F115&gt;=$F$3-'Selectie Benchmark Gemeenten'!$D$7*'gemeenten info'!$F$7,F115&lt;=$F$3+'Selectie Benchmark Gemeenten'!$D$7*'gemeenten info'!$F$7),1,0)</f>
        <v>0</v>
      </c>
      <c r="H115" s="206">
        <v>24268</v>
      </c>
      <c r="I115" s="206">
        <v>232</v>
      </c>
      <c r="J115" s="209">
        <f t="shared" si="206"/>
        <v>3.1390134529147982E-2</v>
      </c>
      <c r="K115" s="208">
        <f>IF(AND(J115&gt;=$J$3-'Selectie Benchmark Gemeenten'!$D$8*'gemeenten info'!$J$7,J115&lt;=$J$3+'Selectie Benchmark Gemeenten'!$D$8*'gemeenten info'!$J$7),1,0)</f>
        <v>0</v>
      </c>
      <c r="L115" s="23">
        <v>0</v>
      </c>
      <c r="M115" s="210">
        <v>3.7856071964017989E-2</v>
      </c>
      <c r="N115" s="208">
        <f>IF(AND(M115&gt;=$M$3-'Selectie Benchmark Gemeenten'!$D$9*'gemeenten info'!$M$7,M115&lt;=$M$3+'Selectie Benchmark Gemeenten'!$D$9*'gemeenten info'!$M$7),1,0)</f>
        <v>0</v>
      </c>
      <c r="O115" s="29">
        <f t="shared" si="200"/>
        <v>0</v>
      </c>
      <c r="P115" s="29">
        <f t="shared" si="201"/>
        <v>0</v>
      </c>
      <c r="Q115" s="29">
        <f t="shared" si="202"/>
        <v>0</v>
      </c>
      <c r="S115" s="78">
        <v>7.5220000000000002</v>
      </c>
      <c r="T115" s="78">
        <v>-16.087</v>
      </c>
      <c r="U115" s="211">
        <v>0.55300000000000005</v>
      </c>
      <c r="V115" s="211">
        <v>6.9000000000000006E-2</v>
      </c>
      <c r="X115" s="212">
        <v>1996</v>
      </c>
      <c r="Y115" s="212">
        <v>27</v>
      </c>
      <c r="Z115" s="341">
        <f t="shared" si="207"/>
        <v>1.3527054108216433E-2</v>
      </c>
      <c r="AA115" s="212">
        <v>724</v>
      </c>
      <c r="AB115" s="212">
        <v>24</v>
      </c>
      <c r="AC115" s="212">
        <v>8</v>
      </c>
      <c r="AD115" s="212">
        <v>86</v>
      </c>
      <c r="AE115" s="212">
        <v>0</v>
      </c>
      <c r="AF115" s="372">
        <f t="shared" si="208"/>
        <v>0</v>
      </c>
      <c r="AG115" s="212">
        <v>11</v>
      </c>
      <c r="AH115" s="372">
        <f t="shared" si="209"/>
        <v>0.12790697674418605</v>
      </c>
      <c r="AI115" s="212">
        <f t="shared" si="210"/>
        <v>630</v>
      </c>
      <c r="AJ115" s="212">
        <f t="shared" si="211"/>
        <v>13</v>
      </c>
      <c r="AK115" s="372">
        <f t="shared" si="212"/>
        <v>2.0634920634920634E-2</v>
      </c>
      <c r="AL115" s="341">
        <f t="shared" si="213"/>
        <v>0</v>
      </c>
      <c r="AM115" s="341">
        <f t="shared" si="214"/>
        <v>5.5110220440881767E-3</v>
      </c>
      <c r="AN115" s="341">
        <f t="shared" si="215"/>
        <v>6.513026052104208E-3</v>
      </c>
      <c r="AO115" s="341">
        <f t="shared" si="216"/>
        <v>1.2024048096192385E-2</v>
      </c>
      <c r="AP115" s="214">
        <v>1272</v>
      </c>
      <c r="AQ115" s="214">
        <v>3</v>
      </c>
      <c r="AR115" s="341">
        <f t="shared" si="217"/>
        <v>1.5030060120240481E-3</v>
      </c>
      <c r="AT115" s="1">
        <v>12</v>
      </c>
      <c r="AU115" s="1">
        <v>0</v>
      </c>
      <c r="AV115" s="1">
        <v>5</v>
      </c>
      <c r="AW115" s="1">
        <v>7</v>
      </c>
      <c r="AX115" s="1">
        <v>24</v>
      </c>
      <c r="AY115" s="1">
        <v>0</v>
      </c>
      <c r="AZ115" s="1">
        <v>7</v>
      </c>
      <c r="BA115" s="1">
        <v>17</v>
      </c>
      <c r="BB115" s="1">
        <v>24</v>
      </c>
      <c r="BC115" s="1">
        <v>9</v>
      </c>
      <c r="BD115" s="1">
        <v>8</v>
      </c>
      <c r="BE115" s="1">
        <v>7</v>
      </c>
      <c r="BF115" s="1">
        <v>18</v>
      </c>
      <c r="BG115" s="1">
        <v>12</v>
      </c>
      <c r="BH115" s="1">
        <v>0</v>
      </c>
      <c r="BI115" s="1">
        <v>6</v>
      </c>
      <c r="BJ115" s="1">
        <v>25</v>
      </c>
      <c r="BK115" s="1">
        <v>6</v>
      </c>
      <c r="BL115" s="1">
        <v>7</v>
      </c>
      <c r="BM115" s="1">
        <v>12</v>
      </c>
      <c r="BN115" s="125">
        <v>0</v>
      </c>
      <c r="BO115" s="124">
        <v>0.41666666666666669</v>
      </c>
      <c r="BP115" s="126">
        <v>0.58333333333333337</v>
      </c>
      <c r="BQ115" s="125">
        <v>0</v>
      </c>
      <c r="BR115" s="124">
        <v>0.29166666666666669</v>
      </c>
      <c r="BS115" s="126">
        <v>0.70833333333333337</v>
      </c>
      <c r="BT115" s="125">
        <v>0.375</v>
      </c>
      <c r="BU115" s="124">
        <v>0.33333333333333331</v>
      </c>
      <c r="BV115" s="126">
        <v>0.29166666666666669</v>
      </c>
      <c r="BW115" s="125">
        <v>0.66666666666666663</v>
      </c>
      <c r="BX115" s="124">
        <v>0</v>
      </c>
      <c r="BY115" s="126">
        <v>0.33333333333333331</v>
      </c>
      <c r="BZ115" s="125">
        <f t="shared" si="218"/>
        <v>0.24</v>
      </c>
      <c r="CA115" s="124">
        <f t="shared" si="219"/>
        <v>0.28000000000000003</v>
      </c>
      <c r="CB115" s="126">
        <f t="shared" si="220"/>
        <v>0.48</v>
      </c>
      <c r="CD115" s="215">
        <f t="shared" si="221"/>
        <v>3310</v>
      </c>
      <c r="CE115" s="216">
        <f t="shared" si="222"/>
        <v>0.64350453172205435</v>
      </c>
      <c r="CF115" s="216">
        <f t="shared" si="223"/>
        <v>0.31117824773413899</v>
      </c>
      <c r="CG115" s="216">
        <f t="shared" si="224"/>
        <v>4.5317220543806644E-2</v>
      </c>
      <c r="CH115" s="216">
        <f t="shared" si="225"/>
        <v>2.1148036253776436E-2</v>
      </c>
      <c r="CI115" s="216">
        <f t="shared" si="226"/>
        <v>0</v>
      </c>
      <c r="CJ115" s="216">
        <f t="shared" si="227"/>
        <v>2.4169184290030211E-2</v>
      </c>
      <c r="CK115" s="217">
        <f t="shared" si="228"/>
        <v>2130</v>
      </c>
      <c r="CL115" s="218">
        <f t="shared" si="229"/>
        <v>1030</v>
      </c>
      <c r="CM115" s="219">
        <f t="shared" si="230"/>
        <v>150</v>
      </c>
      <c r="CN115" s="219">
        <f t="shared" si="231"/>
        <v>70</v>
      </c>
      <c r="CO115" s="219">
        <f t="shared" si="232"/>
        <v>0</v>
      </c>
      <c r="CP115" s="219">
        <f t="shared" si="233"/>
        <v>80</v>
      </c>
      <c r="CR115" s="243">
        <v>1083.78</v>
      </c>
      <c r="CS115" s="243">
        <v>2022</v>
      </c>
      <c r="CT115" s="247">
        <f t="shared" si="203"/>
        <v>0.53599406528189908</v>
      </c>
      <c r="CV115" s="247">
        <f t="shared" si="204"/>
        <v>2.5237320680224426E-2</v>
      </c>
      <c r="CW115" s="211">
        <f t="shared" si="205"/>
        <v>0.20810852474179126</v>
      </c>
      <c r="CY115" s="300">
        <v>1.2088974854932301E-2</v>
      </c>
      <c r="CZ115" s="300">
        <v>8.5836909871244635E-3</v>
      </c>
      <c r="DA115" s="300">
        <v>1.1054813450023031E-2</v>
      </c>
      <c r="DB115" s="300">
        <v>1.0830324909747292E-2</v>
      </c>
      <c r="DC115" s="300">
        <v>5.3003533568904597E-3</v>
      </c>
      <c r="DE115" s="332">
        <v>107</v>
      </c>
      <c r="DF115" s="332">
        <v>4</v>
      </c>
      <c r="DG115" s="332">
        <v>76</v>
      </c>
      <c r="DH115" s="332">
        <v>1</v>
      </c>
      <c r="DL115" s="212">
        <v>2068</v>
      </c>
      <c r="DM115" s="212">
        <v>25</v>
      </c>
      <c r="DN115" s="213">
        <v>1.2088974854932301E-2</v>
      </c>
      <c r="DO115" s="212">
        <v>752</v>
      </c>
      <c r="DP115" s="212">
        <v>22</v>
      </c>
      <c r="DQ115" s="213">
        <v>1.0638297872340425E-2</v>
      </c>
      <c r="DR115" s="214">
        <v>1316</v>
      </c>
      <c r="DS115" s="214">
        <v>3</v>
      </c>
      <c r="DT115" s="213">
        <v>1.4506769825918763E-3</v>
      </c>
      <c r="DV115" s="215">
        <f t="shared" si="234"/>
        <v>3200</v>
      </c>
      <c r="DW115" s="216">
        <v>0.6875</v>
      </c>
      <c r="DX115" s="216">
        <v>0.28125</v>
      </c>
      <c r="DY115" s="216">
        <v>3.125E-2</v>
      </c>
      <c r="DZ115" s="216">
        <v>3.125E-2</v>
      </c>
      <c r="EA115" s="216">
        <v>0</v>
      </c>
      <c r="EB115" s="216">
        <v>0</v>
      </c>
      <c r="EC115" s="217">
        <f t="shared" si="235"/>
        <v>2180</v>
      </c>
      <c r="ED115" s="218">
        <v>900</v>
      </c>
      <c r="EE115" s="219">
        <f t="shared" si="236"/>
        <v>120</v>
      </c>
      <c r="EF115" s="219">
        <f t="shared" si="237"/>
        <v>30</v>
      </c>
      <c r="EG115" s="219">
        <f t="shared" si="238"/>
        <v>0</v>
      </c>
      <c r="EH115" s="219">
        <f t="shared" si="239"/>
        <v>90</v>
      </c>
      <c r="EI115" s="216">
        <v>3.125E-2</v>
      </c>
      <c r="EJ115" s="511">
        <v>1.9275E-2</v>
      </c>
      <c r="EK115" s="3">
        <v>0.251</v>
      </c>
      <c r="EL115" s="3">
        <v>0.47399999999999998</v>
      </c>
      <c r="EM115" s="496">
        <f t="shared" si="240"/>
        <v>0.27500000000000002</v>
      </c>
      <c r="EN115" s="528">
        <v>6.1189E-2</v>
      </c>
      <c r="EO115" s="545">
        <f t="shared" si="241"/>
        <v>3230</v>
      </c>
      <c r="EP115" s="314">
        <f t="shared" si="242"/>
        <v>900</v>
      </c>
      <c r="EQ115" s="542">
        <v>900</v>
      </c>
      <c r="ER115" s="543">
        <v>0</v>
      </c>
      <c r="ES115" s="544">
        <v>0</v>
      </c>
      <c r="ET115" s="242">
        <v>0</v>
      </c>
      <c r="EU115" s="242">
        <v>0</v>
      </c>
      <c r="EV115" s="314">
        <f t="shared" si="243"/>
        <v>0</v>
      </c>
      <c r="EW115" s="314">
        <f t="shared" si="244"/>
        <v>1480</v>
      </c>
      <c r="EX115" s="542">
        <v>1100</v>
      </c>
      <c r="EY115" s="543">
        <v>320</v>
      </c>
      <c r="EZ115" s="544">
        <v>60</v>
      </c>
      <c r="FA115" s="242">
        <v>20</v>
      </c>
      <c r="FB115" s="242">
        <v>0</v>
      </c>
      <c r="FC115" s="314">
        <f t="shared" si="245"/>
        <v>40</v>
      </c>
      <c r="FD115" s="314">
        <f t="shared" si="246"/>
        <v>850</v>
      </c>
      <c r="FE115" s="542">
        <v>180</v>
      </c>
      <c r="FF115" s="543">
        <v>610</v>
      </c>
      <c r="FG115" s="544">
        <v>60</v>
      </c>
      <c r="FH115" s="242">
        <v>10</v>
      </c>
      <c r="FI115" s="242">
        <f>VLOOKUP($A115,'[3]Tabel 3'!$E$3350:$K$3691,7,FALSE)</f>
        <v>0</v>
      </c>
      <c r="FJ115" s="314">
        <f t="shared" si="247"/>
        <v>50</v>
      </c>
      <c r="FK115" s="545">
        <f t="shared" si="248"/>
        <v>3310</v>
      </c>
      <c r="FL115" s="314">
        <f t="shared" si="249"/>
        <v>860</v>
      </c>
      <c r="FM115" s="542">
        <v>850</v>
      </c>
      <c r="FN115" s="543">
        <v>0</v>
      </c>
      <c r="FO115" s="544">
        <v>10</v>
      </c>
      <c r="FP115" s="242">
        <v>0</v>
      </c>
      <c r="FQ115" s="242">
        <v>0</v>
      </c>
      <c r="FR115" s="314">
        <f t="shared" si="250"/>
        <v>10</v>
      </c>
      <c r="FS115" s="314">
        <f t="shared" si="251"/>
        <v>1490</v>
      </c>
      <c r="FT115" s="542">
        <v>1050</v>
      </c>
      <c r="FU115" s="543">
        <v>370</v>
      </c>
      <c r="FV115" s="544">
        <v>70</v>
      </c>
      <c r="FW115" s="242">
        <v>30</v>
      </c>
      <c r="FX115" s="242">
        <v>0</v>
      </c>
      <c r="FY115" s="314">
        <f t="shared" si="252"/>
        <v>40</v>
      </c>
      <c r="FZ115" s="314">
        <f t="shared" si="253"/>
        <v>960</v>
      </c>
      <c r="GA115" s="542">
        <v>230</v>
      </c>
      <c r="GB115" s="543">
        <v>660</v>
      </c>
      <c r="GC115" s="544">
        <v>70</v>
      </c>
      <c r="GD115" s="242">
        <v>40</v>
      </c>
      <c r="GE115" s="242">
        <v>0</v>
      </c>
      <c r="GF115" s="314">
        <f t="shared" si="254"/>
        <v>30</v>
      </c>
    </row>
    <row r="116" spans="1:188" hidden="1" x14ac:dyDescent="0.25">
      <c r="A116" s="622" t="s">
        <v>259</v>
      </c>
      <c r="B116" s="622" t="s">
        <v>103</v>
      </c>
      <c r="C116" s="622" t="s">
        <v>104</v>
      </c>
      <c r="D116" s="1">
        <v>7</v>
      </c>
      <c r="E116" s="206">
        <v>75000</v>
      </c>
      <c r="F116" s="207">
        <v>9.3000000000000013E-2</v>
      </c>
      <c r="G116" s="208">
        <f>IF(AND(F116&gt;=$F$3-'Selectie Benchmark Gemeenten'!$D$7*'gemeenten info'!$F$7,F116&lt;=$F$3+'Selectie Benchmark Gemeenten'!$D$7*'gemeenten info'!$F$7),1,0)</f>
        <v>0</v>
      </c>
      <c r="H116" s="206">
        <v>162898</v>
      </c>
      <c r="I116" s="206">
        <v>5576</v>
      </c>
      <c r="J116" s="209">
        <f t="shared" si="206"/>
        <v>0.83019431988041859</v>
      </c>
      <c r="K116" s="208">
        <f>IF(AND(J116&gt;=$J$3-'Selectie Benchmark Gemeenten'!$D$8*'gemeenten info'!$J$7,J116&lt;=$J$3+'Selectie Benchmark Gemeenten'!$D$8*'gemeenten info'!$J$7),1,0)</f>
        <v>0</v>
      </c>
      <c r="L116" s="23">
        <v>1</v>
      </c>
      <c r="M116" s="210">
        <v>0.43757292882147025</v>
      </c>
      <c r="N116" s="208">
        <f>IF(AND(M116&gt;=$M$3-'Selectie Benchmark Gemeenten'!$D$9*'gemeenten info'!$M$7,M116&lt;=$M$3+'Selectie Benchmark Gemeenten'!$D$9*'gemeenten info'!$M$7),1,0)</f>
        <v>0</v>
      </c>
      <c r="O116" s="29">
        <f t="shared" si="200"/>
        <v>0</v>
      </c>
      <c r="P116" s="29">
        <f t="shared" si="201"/>
        <v>0</v>
      </c>
      <c r="Q116" s="29">
        <f t="shared" si="202"/>
        <v>0</v>
      </c>
      <c r="S116" s="78">
        <v>8.8780000000000001</v>
      </c>
      <c r="T116" s="78">
        <v>27.65</v>
      </c>
      <c r="U116" s="211">
        <v>0.36499999999999999</v>
      </c>
      <c r="V116" s="211">
        <v>5.5E-2</v>
      </c>
      <c r="X116" s="212">
        <v>11255</v>
      </c>
      <c r="Y116" s="212">
        <v>263</v>
      </c>
      <c r="Z116" s="341">
        <f t="shared" si="207"/>
        <v>2.3367392270102177E-2</v>
      </c>
      <c r="AA116" s="212">
        <v>2377</v>
      </c>
      <c r="AB116" s="212">
        <v>203</v>
      </c>
      <c r="AC116" s="212">
        <v>111</v>
      </c>
      <c r="AD116" s="212">
        <v>431</v>
      </c>
      <c r="AE116" s="212">
        <v>28</v>
      </c>
      <c r="AF116" s="372">
        <f t="shared" si="208"/>
        <v>0.25225225225225223</v>
      </c>
      <c r="AG116" s="212">
        <v>66</v>
      </c>
      <c r="AH116" s="372">
        <f t="shared" si="209"/>
        <v>0.1531322505800464</v>
      </c>
      <c r="AI116" s="212">
        <f t="shared" si="210"/>
        <v>1835</v>
      </c>
      <c r="AJ116" s="212">
        <f t="shared" si="211"/>
        <v>109</v>
      </c>
      <c r="AK116" s="372">
        <f t="shared" si="212"/>
        <v>5.9400544959128068E-2</v>
      </c>
      <c r="AL116" s="341">
        <f t="shared" si="213"/>
        <v>2.4877832074633498E-3</v>
      </c>
      <c r="AM116" s="341">
        <f t="shared" si="214"/>
        <v>5.8640604175921813E-3</v>
      </c>
      <c r="AN116" s="341">
        <f t="shared" si="215"/>
        <v>9.6845846290537531E-3</v>
      </c>
      <c r="AO116" s="341">
        <f t="shared" si="216"/>
        <v>1.8036428254109286E-2</v>
      </c>
      <c r="AP116" s="214">
        <v>8878</v>
      </c>
      <c r="AQ116" s="214">
        <v>60</v>
      </c>
      <c r="AR116" s="341">
        <f t="shared" si="217"/>
        <v>5.3309640159928924E-3</v>
      </c>
      <c r="AT116" s="1">
        <v>223</v>
      </c>
      <c r="AU116" s="1">
        <v>72</v>
      </c>
      <c r="AV116" s="1">
        <v>47</v>
      </c>
      <c r="AW116" s="1">
        <v>104</v>
      </c>
      <c r="AX116" s="1">
        <v>266</v>
      </c>
      <c r="AY116" s="1">
        <v>62</v>
      </c>
      <c r="AZ116" s="1">
        <v>78</v>
      </c>
      <c r="BA116" s="1">
        <v>126</v>
      </c>
      <c r="BB116" s="1">
        <v>212</v>
      </c>
      <c r="BC116" s="1">
        <v>72</v>
      </c>
      <c r="BD116" s="1">
        <v>51</v>
      </c>
      <c r="BE116" s="1">
        <v>89</v>
      </c>
      <c r="BF116" s="1">
        <v>223</v>
      </c>
      <c r="BG116" s="1">
        <v>79</v>
      </c>
      <c r="BH116" s="1">
        <v>52</v>
      </c>
      <c r="BI116" s="1">
        <v>92</v>
      </c>
      <c r="BJ116" s="1">
        <v>243</v>
      </c>
      <c r="BK116" s="1">
        <v>79</v>
      </c>
      <c r="BL116" s="1">
        <v>64</v>
      </c>
      <c r="BM116" s="1">
        <v>100</v>
      </c>
      <c r="BN116" s="125">
        <v>0.32286995515695066</v>
      </c>
      <c r="BO116" s="124">
        <v>0.21076233183856502</v>
      </c>
      <c r="BP116" s="126">
        <v>0.46636771300448432</v>
      </c>
      <c r="BQ116" s="125">
        <v>0.23308270676691728</v>
      </c>
      <c r="BR116" s="124">
        <v>0.2932330827067669</v>
      </c>
      <c r="BS116" s="126">
        <v>0.47368421052631576</v>
      </c>
      <c r="BT116" s="125">
        <v>0.33962264150943394</v>
      </c>
      <c r="BU116" s="124">
        <v>0.24056603773584906</v>
      </c>
      <c r="BV116" s="126">
        <v>0.419811320754717</v>
      </c>
      <c r="BW116" s="125">
        <v>0.35426008968609868</v>
      </c>
      <c r="BX116" s="124">
        <v>0.23318385650224216</v>
      </c>
      <c r="BY116" s="126">
        <v>0.41255605381165922</v>
      </c>
      <c r="BZ116" s="125">
        <f t="shared" si="218"/>
        <v>0.32510288065843623</v>
      </c>
      <c r="CA116" s="124">
        <f t="shared" si="219"/>
        <v>0.26337448559670784</v>
      </c>
      <c r="CB116" s="126">
        <f t="shared" si="220"/>
        <v>0.41152263374485598</v>
      </c>
      <c r="CD116" s="215">
        <f t="shared" si="221"/>
        <v>21020</v>
      </c>
      <c r="CE116" s="216">
        <f t="shared" si="222"/>
        <v>0.57421503330161749</v>
      </c>
      <c r="CF116" s="216">
        <f t="shared" si="223"/>
        <v>0.34062797335870598</v>
      </c>
      <c r="CG116" s="216">
        <f t="shared" si="224"/>
        <v>8.5156993339676496E-2</v>
      </c>
      <c r="CH116" s="216">
        <f t="shared" si="225"/>
        <v>2.5689819219790674E-2</v>
      </c>
      <c r="CI116" s="216">
        <f t="shared" si="226"/>
        <v>1.4272121788772598E-3</v>
      </c>
      <c r="CJ116" s="216">
        <f t="shared" si="227"/>
        <v>5.8039961941008564E-2</v>
      </c>
      <c r="CK116" s="217">
        <f t="shared" si="228"/>
        <v>12070</v>
      </c>
      <c r="CL116" s="218">
        <f t="shared" si="229"/>
        <v>7160</v>
      </c>
      <c r="CM116" s="219">
        <f t="shared" si="230"/>
        <v>1790</v>
      </c>
      <c r="CN116" s="219">
        <f t="shared" si="231"/>
        <v>540</v>
      </c>
      <c r="CO116" s="219">
        <f t="shared" si="232"/>
        <v>30</v>
      </c>
      <c r="CP116" s="219">
        <f t="shared" si="233"/>
        <v>1220</v>
      </c>
      <c r="CR116" s="243">
        <v>12646.87</v>
      </c>
      <c r="CS116" s="243">
        <v>16315</v>
      </c>
      <c r="CT116" s="247">
        <f t="shared" si="203"/>
        <v>0.77516825007661661</v>
      </c>
      <c r="CV116" s="247">
        <f t="shared" si="204"/>
        <v>3.0144929526967307E-2</v>
      </c>
      <c r="CW116" s="211">
        <f t="shared" si="205"/>
        <v>0.25126228247421695</v>
      </c>
      <c r="CY116" s="300">
        <v>2.2102965253774785E-2</v>
      </c>
      <c r="CZ116" s="300">
        <v>2.0436217008797653E-2</v>
      </c>
      <c r="DA116" s="300">
        <v>1.9394382947580276E-2</v>
      </c>
      <c r="DB116" s="300">
        <v>2.4361205238574962E-2</v>
      </c>
      <c r="DC116" s="300">
        <v>2.0526509572901325E-2</v>
      </c>
      <c r="DE116" s="332">
        <v>471</v>
      </c>
      <c r="DF116" s="332">
        <v>130</v>
      </c>
      <c r="DG116" s="332">
        <v>429</v>
      </c>
      <c r="DH116" s="332">
        <v>125</v>
      </c>
      <c r="DL116" s="212">
        <v>10994</v>
      </c>
      <c r="DM116" s="212">
        <v>243</v>
      </c>
      <c r="DN116" s="213">
        <v>2.2102965253774785E-2</v>
      </c>
      <c r="DO116" s="212">
        <v>2398</v>
      </c>
      <c r="DP116" s="212">
        <v>195</v>
      </c>
      <c r="DQ116" s="213">
        <v>1.7736947425868656E-2</v>
      </c>
      <c r="DR116" s="214">
        <v>8596</v>
      </c>
      <c r="DS116" s="214">
        <v>48</v>
      </c>
      <c r="DT116" s="213">
        <v>4.3660178279061306E-3</v>
      </c>
      <c r="DV116" s="215">
        <f t="shared" si="234"/>
        <v>20460</v>
      </c>
      <c r="DW116" s="216">
        <v>0.59313725490196079</v>
      </c>
      <c r="DX116" s="216">
        <v>0.32843137254901961</v>
      </c>
      <c r="DY116" s="216">
        <v>7.8431372549019607E-2</v>
      </c>
      <c r="DZ116" s="216">
        <v>2.9411764705882353E-2</v>
      </c>
      <c r="EA116" s="216">
        <v>0</v>
      </c>
      <c r="EB116" s="216">
        <v>4.9019607843137254E-2</v>
      </c>
      <c r="EC116" s="217">
        <f t="shared" si="235"/>
        <v>12120</v>
      </c>
      <c r="ED116" s="218">
        <v>6700</v>
      </c>
      <c r="EE116" s="219">
        <f t="shared" si="236"/>
        <v>1640</v>
      </c>
      <c r="EF116" s="219">
        <f t="shared" si="237"/>
        <v>260</v>
      </c>
      <c r="EG116" s="219">
        <f t="shared" si="238"/>
        <v>50</v>
      </c>
      <c r="EH116" s="219">
        <f t="shared" si="239"/>
        <v>1330</v>
      </c>
      <c r="EI116" s="216">
        <v>9.1787439613526575E-2</v>
      </c>
      <c r="EJ116" s="511">
        <v>2.4175000000000002E-2</v>
      </c>
      <c r="EK116" s="3">
        <v>0.22600000000000001</v>
      </c>
      <c r="EL116" s="3">
        <v>0.34</v>
      </c>
      <c r="EM116" s="496">
        <f t="shared" si="240"/>
        <v>0.434</v>
      </c>
      <c r="EN116" s="528">
        <v>7.7725800000000012E-2</v>
      </c>
      <c r="EO116" s="545">
        <f t="shared" si="241"/>
        <v>20510</v>
      </c>
      <c r="EP116" s="314">
        <f t="shared" si="242"/>
        <v>4960</v>
      </c>
      <c r="EQ116" s="542">
        <v>4820</v>
      </c>
      <c r="ER116" s="543">
        <v>80</v>
      </c>
      <c r="ES116" s="544">
        <v>60</v>
      </c>
      <c r="ET116" s="242">
        <v>0</v>
      </c>
      <c r="EU116" s="242">
        <v>0</v>
      </c>
      <c r="EV116" s="314">
        <f t="shared" si="243"/>
        <v>60</v>
      </c>
      <c r="EW116" s="314">
        <f t="shared" si="244"/>
        <v>8070</v>
      </c>
      <c r="EX116" s="542">
        <v>5300</v>
      </c>
      <c r="EY116" s="543">
        <v>2040</v>
      </c>
      <c r="EZ116" s="544">
        <v>730</v>
      </c>
      <c r="FA116" s="242">
        <v>100</v>
      </c>
      <c r="FB116" s="242">
        <v>20</v>
      </c>
      <c r="FC116" s="314">
        <f t="shared" si="245"/>
        <v>610</v>
      </c>
      <c r="FD116" s="314">
        <f t="shared" si="246"/>
        <v>7480</v>
      </c>
      <c r="FE116" s="542">
        <v>2000</v>
      </c>
      <c r="FF116" s="543">
        <v>4630</v>
      </c>
      <c r="FG116" s="544">
        <v>850</v>
      </c>
      <c r="FH116" s="242">
        <v>160</v>
      </c>
      <c r="FI116" s="242">
        <f>VLOOKUP($A116,'[3]Tabel 3'!$E$3350:$K$3691,7,FALSE)</f>
        <v>30</v>
      </c>
      <c r="FJ116" s="314">
        <f t="shared" si="247"/>
        <v>660</v>
      </c>
      <c r="FK116" s="545">
        <f t="shared" si="248"/>
        <v>21020</v>
      </c>
      <c r="FL116" s="314">
        <f t="shared" si="249"/>
        <v>5130</v>
      </c>
      <c r="FM116" s="542">
        <v>4970</v>
      </c>
      <c r="FN116" s="543">
        <v>100</v>
      </c>
      <c r="FO116" s="544">
        <v>60</v>
      </c>
      <c r="FP116" s="242">
        <v>0</v>
      </c>
      <c r="FQ116" s="242">
        <v>0</v>
      </c>
      <c r="FR116" s="314">
        <f t="shared" si="250"/>
        <v>60</v>
      </c>
      <c r="FS116" s="314">
        <f t="shared" si="251"/>
        <v>8230</v>
      </c>
      <c r="FT116" s="542">
        <v>5150</v>
      </c>
      <c r="FU116" s="543">
        <v>2250</v>
      </c>
      <c r="FV116" s="544">
        <v>830</v>
      </c>
      <c r="FW116" s="242">
        <v>200</v>
      </c>
      <c r="FX116" s="242">
        <v>10</v>
      </c>
      <c r="FY116" s="314">
        <f t="shared" si="252"/>
        <v>620</v>
      </c>
      <c r="FZ116" s="314">
        <f t="shared" si="253"/>
        <v>7660</v>
      </c>
      <c r="GA116" s="542">
        <v>1950</v>
      </c>
      <c r="GB116" s="543">
        <v>4810</v>
      </c>
      <c r="GC116" s="544">
        <v>900</v>
      </c>
      <c r="GD116" s="242">
        <v>340</v>
      </c>
      <c r="GE116" s="242">
        <v>20</v>
      </c>
      <c r="GF116" s="314">
        <f t="shared" si="254"/>
        <v>540</v>
      </c>
    </row>
    <row r="117" spans="1:188" hidden="1" x14ac:dyDescent="0.25">
      <c r="A117" s="622" t="s">
        <v>260</v>
      </c>
      <c r="B117" s="622" t="s">
        <v>96</v>
      </c>
      <c r="C117" s="622" t="s">
        <v>97</v>
      </c>
      <c r="D117" s="1">
        <v>3.9</v>
      </c>
      <c r="E117" s="206">
        <v>65099.999999999993</v>
      </c>
      <c r="F117" s="207">
        <v>0.06</v>
      </c>
      <c r="G117" s="208">
        <f>IF(AND(F117&gt;=$F$3-'Selectie Benchmark Gemeenten'!$D$7*'gemeenten info'!$F$7,F117&lt;=$F$3+'Selectie Benchmark Gemeenten'!$D$7*'gemeenten info'!$F$7),1,0)</f>
        <v>0</v>
      </c>
      <c r="H117" s="206">
        <v>159336</v>
      </c>
      <c r="I117" s="206">
        <v>808</v>
      </c>
      <c r="J117" s="209">
        <f t="shared" si="206"/>
        <v>0.11748878923766816</v>
      </c>
      <c r="K117" s="208">
        <f>IF(AND(J117&gt;=$J$3-'Selectie Benchmark Gemeenten'!$D$8*'gemeenten info'!$J$7,J117&lt;=$J$3+'Selectie Benchmark Gemeenten'!$D$8*'gemeenten info'!$J$7),1,0)</f>
        <v>1</v>
      </c>
      <c r="L117" s="23">
        <v>0</v>
      </c>
      <c r="M117" s="210">
        <v>8.8595536200326605E-2</v>
      </c>
      <c r="N117" s="208">
        <f>IF(AND(M117&gt;=$M$3-'Selectie Benchmark Gemeenten'!$D$9*'gemeenten info'!$M$7,M117&lt;=$M$3+'Selectie Benchmark Gemeenten'!$D$9*'gemeenten info'!$M$7),1,0)</f>
        <v>1</v>
      </c>
      <c r="O117" s="29">
        <f t="shared" si="200"/>
        <v>0</v>
      </c>
      <c r="P117" s="29">
        <f t="shared" si="201"/>
        <v>0</v>
      </c>
      <c r="Q117" s="29">
        <f t="shared" si="202"/>
        <v>0</v>
      </c>
      <c r="S117" s="78">
        <v>8.4890000000000008</v>
      </c>
      <c r="T117" s="78">
        <v>11.541</v>
      </c>
      <c r="U117" s="211">
        <v>0.432</v>
      </c>
      <c r="V117" s="211">
        <v>5.6000000000000001E-2</v>
      </c>
      <c r="X117" s="212">
        <v>13795</v>
      </c>
      <c r="Y117" s="212">
        <v>304</v>
      </c>
      <c r="Z117" s="341">
        <f t="shared" si="207"/>
        <v>2.2036969916636461E-2</v>
      </c>
      <c r="AA117" s="212">
        <v>3650</v>
      </c>
      <c r="AB117" s="212">
        <v>237</v>
      </c>
      <c r="AC117" s="212">
        <v>85</v>
      </c>
      <c r="AD117" s="212">
        <v>554</v>
      </c>
      <c r="AE117" s="212">
        <v>20</v>
      </c>
      <c r="AF117" s="372">
        <f t="shared" si="208"/>
        <v>0.23529411764705882</v>
      </c>
      <c r="AG117" s="212">
        <v>52</v>
      </c>
      <c r="AH117" s="372">
        <f t="shared" si="209"/>
        <v>9.3862815884476536E-2</v>
      </c>
      <c r="AI117" s="212">
        <f t="shared" si="210"/>
        <v>3011</v>
      </c>
      <c r="AJ117" s="212">
        <f t="shared" si="211"/>
        <v>165</v>
      </c>
      <c r="AK117" s="372">
        <f t="shared" si="212"/>
        <v>5.4799070076386583E-2</v>
      </c>
      <c r="AL117" s="341">
        <f t="shared" si="213"/>
        <v>1.4498006524102935E-3</v>
      </c>
      <c r="AM117" s="341">
        <f t="shared" si="214"/>
        <v>3.7694816962667633E-3</v>
      </c>
      <c r="AN117" s="341">
        <f t="shared" si="215"/>
        <v>1.1960855382384922E-2</v>
      </c>
      <c r="AO117" s="341">
        <f t="shared" si="216"/>
        <v>1.718013773106198E-2</v>
      </c>
      <c r="AP117" s="214">
        <v>10145</v>
      </c>
      <c r="AQ117" s="214">
        <v>67</v>
      </c>
      <c r="AR117" s="341">
        <f t="shared" si="217"/>
        <v>4.8568321855744839E-3</v>
      </c>
      <c r="AT117" s="1">
        <v>230</v>
      </c>
      <c r="AU117" s="1">
        <v>82</v>
      </c>
      <c r="AV117" s="1">
        <v>63</v>
      </c>
      <c r="AW117" s="1">
        <v>85</v>
      </c>
      <c r="AX117" s="1">
        <v>267</v>
      </c>
      <c r="AY117" s="1">
        <v>97</v>
      </c>
      <c r="AZ117" s="1">
        <v>70</v>
      </c>
      <c r="BA117" s="1">
        <v>100</v>
      </c>
      <c r="BB117" s="1">
        <v>197</v>
      </c>
      <c r="BC117" s="1">
        <v>73</v>
      </c>
      <c r="BD117" s="1">
        <v>47</v>
      </c>
      <c r="BE117" s="1">
        <v>77</v>
      </c>
      <c r="BF117" s="1">
        <v>226</v>
      </c>
      <c r="BG117" s="1">
        <v>83</v>
      </c>
      <c r="BH117" s="1">
        <v>52</v>
      </c>
      <c r="BI117" s="1">
        <v>91</v>
      </c>
      <c r="BJ117" s="1">
        <v>273</v>
      </c>
      <c r="BK117" s="1">
        <v>112</v>
      </c>
      <c r="BL117" s="1">
        <v>60</v>
      </c>
      <c r="BM117" s="1">
        <v>101</v>
      </c>
      <c r="BN117" s="125">
        <v>0.35652173913043478</v>
      </c>
      <c r="BO117" s="124">
        <v>0.27391304347826084</v>
      </c>
      <c r="BP117" s="126">
        <v>0.36956521739130432</v>
      </c>
      <c r="BQ117" s="125">
        <v>0.36329588014981273</v>
      </c>
      <c r="BR117" s="124">
        <v>0.26217228464419473</v>
      </c>
      <c r="BS117" s="126">
        <v>0.37453183520599254</v>
      </c>
      <c r="BT117" s="125">
        <v>0.37055837563451777</v>
      </c>
      <c r="BU117" s="124">
        <v>0.23857868020304568</v>
      </c>
      <c r="BV117" s="126">
        <v>0.39086294416243655</v>
      </c>
      <c r="BW117" s="125">
        <v>0.36725663716814161</v>
      </c>
      <c r="BX117" s="124">
        <v>0.23008849557522124</v>
      </c>
      <c r="BY117" s="126">
        <v>0.40265486725663718</v>
      </c>
      <c r="BZ117" s="125">
        <f t="shared" si="218"/>
        <v>0.41025641025641024</v>
      </c>
      <c r="CA117" s="124">
        <f t="shared" si="219"/>
        <v>0.21978021978021978</v>
      </c>
      <c r="CB117" s="126">
        <f t="shared" si="220"/>
        <v>0.36996336996336998</v>
      </c>
      <c r="CD117" s="215">
        <f t="shared" si="221"/>
        <v>23620</v>
      </c>
      <c r="CE117" s="216">
        <f t="shared" si="222"/>
        <v>0.62658763759525826</v>
      </c>
      <c r="CF117" s="216">
        <f t="shared" si="223"/>
        <v>0.29974597798475866</v>
      </c>
      <c r="CG117" s="216">
        <f t="shared" si="224"/>
        <v>7.3666384419983064E-2</v>
      </c>
      <c r="CH117" s="216">
        <f t="shared" si="225"/>
        <v>2.1168501270110076E-2</v>
      </c>
      <c r="CI117" s="216">
        <f t="shared" si="226"/>
        <v>1.2701100762066045E-3</v>
      </c>
      <c r="CJ117" s="216">
        <f t="shared" si="227"/>
        <v>5.1227773073666383E-2</v>
      </c>
      <c r="CK117" s="217">
        <f t="shared" si="228"/>
        <v>14800</v>
      </c>
      <c r="CL117" s="218">
        <f t="shared" si="229"/>
        <v>7080</v>
      </c>
      <c r="CM117" s="219">
        <f t="shared" si="230"/>
        <v>1740</v>
      </c>
      <c r="CN117" s="219">
        <f t="shared" si="231"/>
        <v>500</v>
      </c>
      <c r="CO117" s="219">
        <f t="shared" si="232"/>
        <v>30</v>
      </c>
      <c r="CP117" s="219">
        <f t="shared" si="233"/>
        <v>1210</v>
      </c>
      <c r="CR117" s="243">
        <v>9396.17</v>
      </c>
      <c r="CS117" s="243">
        <v>15433</v>
      </c>
      <c r="CT117" s="247">
        <f t="shared" si="203"/>
        <v>0.60883625996241819</v>
      </c>
      <c r="CV117" s="247">
        <f t="shared" si="204"/>
        <v>3.6195232389734384E-2</v>
      </c>
      <c r="CW117" s="211">
        <f t="shared" si="205"/>
        <v>0.36728283194394101</v>
      </c>
      <c r="CY117" s="300">
        <v>1.9543274393299448E-2</v>
      </c>
      <c r="CZ117" s="300">
        <v>1.6120978671802552E-2</v>
      </c>
      <c r="DA117" s="300">
        <v>1.4032338485647125E-2</v>
      </c>
      <c r="DB117" s="300">
        <v>1.9041506204535728E-2</v>
      </c>
      <c r="DC117" s="300">
        <v>1.6442665141549899E-2</v>
      </c>
      <c r="DE117" s="332">
        <v>437</v>
      </c>
      <c r="DF117" s="332">
        <v>92</v>
      </c>
      <c r="DG117" s="332">
        <v>427</v>
      </c>
      <c r="DH117" s="332">
        <v>89</v>
      </c>
      <c r="DL117" s="212">
        <v>13969</v>
      </c>
      <c r="DM117" s="212">
        <v>273</v>
      </c>
      <c r="DN117" s="213">
        <v>1.9543274393299448E-2</v>
      </c>
      <c r="DO117" s="212">
        <v>3781</v>
      </c>
      <c r="DP117" s="212">
        <v>220</v>
      </c>
      <c r="DQ117" s="213">
        <v>1.5749158851743144E-2</v>
      </c>
      <c r="DR117" s="214">
        <v>10188</v>
      </c>
      <c r="DS117" s="214">
        <v>53</v>
      </c>
      <c r="DT117" s="213">
        <v>3.7941155415563031E-3</v>
      </c>
      <c r="DV117" s="215">
        <f t="shared" si="234"/>
        <v>22860</v>
      </c>
      <c r="DW117" s="216">
        <v>0.65350877192982459</v>
      </c>
      <c r="DX117" s="216">
        <v>0.28508771929824561</v>
      </c>
      <c r="DY117" s="216">
        <v>6.1403508771929821E-2</v>
      </c>
      <c r="DZ117" s="216">
        <v>2.1929824561403508E-2</v>
      </c>
      <c r="EA117" s="216">
        <v>0</v>
      </c>
      <c r="EB117" s="216">
        <v>3.9473684210526314E-2</v>
      </c>
      <c r="EC117" s="217">
        <f t="shared" si="235"/>
        <v>14890</v>
      </c>
      <c r="ED117" s="218">
        <v>6500</v>
      </c>
      <c r="EE117" s="219">
        <f t="shared" si="236"/>
        <v>1470</v>
      </c>
      <c r="EF117" s="219">
        <f t="shared" si="237"/>
        <v>260</v>
      </c>
      <c r="EG117" s="219">
        <f t="shared" si="238"/>
        <v>30</v>
      </c>
      <c r="EH117" s="219">
        <f t="shared" si="239"/>
        <v>1180</v>
      </c>
      <c r="EI117" s="216">
        <v>7.4561403508771926E-2</v>
      </c>
      <c r="EJ117" s="511">
        <v>1.84E-2</v>
      </c>
      <c r="EK117" s="3">
        <v>0.25</v>
      </c>
      <c r="EL117" s="3">
        <v>0.435</v>
      </c>
      <c r="EM117" s="496">
        <f t="shared" si="240"/>
        <v>0.315</v>
      </c>
      <c r="EN117" s="528">
        <v>5.8236000000000003E-2</v>
      </c>
      <c r="EO117" s="545">
        <f t="shared" si="241"/>
        <v>22910</v>
      </c>
      <c r="EP117" s="314">
        <f t="shared" si="242"/>
        <v>6390</v>
      </c>
      <c r="EQ117" s="542">
        <v>6250</v>
      </c>
      <c r="ER117" s="543">
        <v>90</v>
      </c>
      <c r="ES117" s="544">
        <v>50</v>
      </c>
      <c r="ET117" s="242">
        <v>0</v>
      </c>
      <c r="EU117" s="242">
        <v>0</v>
      </c>
      <c r="EV117" s="314">
        <f t="shared" si="243"/>
        <v>50</v>
      </c>
      <c r="EW117" s="314">
        <f t="shared" si="244"/>
        <v>10200</v>
      </c>
      <c r="EX117" s="542">
        <v>6980</v>
      </c>
      <c r="EY117" s="543">
        <v>2530</v>
      </c>
      <c r="EZ117" s="544">
        <v>690</v>
      </c>
      <c r="FA117" s="242">
        <v>130</v>
      </c>
      <c r="FB117" s="242">
        <v>10</v>
      </c>
      <c r="FC117" s="314">
        <f t="shared" si="245"/>
        <v>550</v>
      </c>
      <c r="FD117" s="314">
        <f t="shared" si="246"/>
        <v>6320</v>
      </c>
      <c r="FE117" s="542">
        <v>1660</v>
      </c>
      <c r="FF117" s="543">
        <v>3930</v>
      </c>
      <c r="FG117" s="544">
        <v>730</v>
      </c>
      <c r="FH117" s="242">
        <v>130</v>
      </c>
      <c r="FI117" s="242">
        <f>VLOOKUP($A117,'[3]Tabel 3'!$E$3350:$K$3691,7,FALSE)</f>
        <v>20</v>
      </c>
      <c r="FJ117" s="314">
        <f t="shared" si="247"/>
        <v>580</v>
      </c>
      <c r="FK117" s="545">
        <f t="shared" si="248"/>
        <v>23620</v>
      </c>
      <c r="FL117" s="314">
        <f t="shared" si="249"/>
        <v>6450</v>
      </c>
      <c r="FM117" s="542">
        <v>6280</v>
      </c>
      <c r="FN117" s="543">
        <v>100</v>
      </c>
      <c r="FO117" s="544">
        <v>70</v>
      </c>
      <c r="FP117" s="242">
        <v>0</v>
      </c>
      <c r="FQ117" s="242">
        <v>0</v>
      </c>
      <c r="FR117" s="314">
        <f t="shared" si="250"/>
        <v>70</v>
      </c>
      <c r="FS117" s="314">
        <f t="shared" si="251"/>
        <v>10610</v>
      </c>
      <c r="FT117" s="542">
        <v>6870</v>
      </c>
      <c r="FU117" s="543">
        <v>2890</v>
      </c>
      <c r="FV117" s="544">
        <v>850</v>
      </c>
      <c r="FW117" s="242">
        <v>210</v>
      </c>
      <c r="FX117" s="242">
        <v>10</v>
      </c>
      <c r="FY117" s="314">
        <f t="shared" si="252"/>
        <v>630</v>
      </c>
      <c r="FZ117" s="314">
        <f t="shared" si="253"/>
        <v>6560</v>
      </c>
      <c r="GA117" s="542">
        <v>1650</v>
      </c>
      <c r="GB117" s="543">
        <v>4090</v>
      </c>
      <c r="GC117" s="544">
        <v>820</v>
      </c>
      <c r="GD117" s="242">
        <v>290</v>
      </c>
      <c r="GE117" s="242">
        <v>20</v>
      </c>
      <c r="GF117" s="314">
        <f t="shared" si="254"/>
        <v>510</v>
      </c>
    </row>
    <row r="118" spans="1:188" hidden="1" x14ac:dyDescent="0.25">
      <c r="A118" s="622" t="s">
        <v>261</v>
      </c>
      <c r="B118" s="622" t="s">
        <v>119</v>
      </c>
      <c r="C118" s="622" t="s">
        <v>120</v>
      </c>
      <c r="D118" s="1">
        <v>0.9</v>
      </c>
      <c r="E118" s="206">
        <v>13000</v>
      </c>
      <c r="F118" s="207">
        <v>7.0999999999999994E-2</v>
      </c>
      <c r="G118" s="208">
        <f>IF(AND(F118&gt;=$F$3-'Selectie Benchmark Gemeenten'!$D$7*'gemeenten info'!$F$7,F118&lt;=$F$3+'Selectie Benchmark Gemeenten'!$D$7*'gemeenten info'!$F$7),1,0)</f>
        <v>0</v>
      </c>
      <c r="H118" s="206">
        <v>30770</v>
      </c>
      <c r="I118" s="206">
        <v>413</v>
      </c>
      <c r="J118" s="209">
        <f t="shared" si="206"/>
        <v>5.8445440956651717E-2</v>
      </c>
      <c r="K118" s="208">
        <f>IF(AND(J118&gt;=$J$3-'Selectie Benchmark Gemeenten'!$D$8*'gemeenten info'!$J$7,J118&lt;=$J$3+'Selectie Benchmark Gemeenten'!$D$8*'gemeenten info'!$J$7),1,0)</f>
        <v>0</v>
      </c>
      <c r="L118" s="23">
        <v>0</v>
      </c>
      <c r="M118" s="210">
        <v>4.2003231017770599E-2</v>
      </c>
      <c r="N118" s="208">
        <f>IF(AND(M118&gt;=$M$3-'Selectie Benchmark Gemeenten'!$D$9*'gemeenten info'!$M$7,M118&lt;=$M$3+'Selectie Benchmark Gemeenten'!$D$9*'gemeenten info'!$M$7),1,0)</f>
        <v>0</v>
      </c>
      <c r="O118" s="29">
        <f t="shared" si="200"/>
        <v>0</v>
      </c>
      <c r="P118" s="29">
        <f t="shared" si="201"/>
        <v>0</v>
      </c>
      <c r="Q118" s="29">
        <f t="shared" si="202"/>
        <v>0</v>
      </c>
      <c r="S118" s="78">
        <v>7.7770000000000001</v>
      </c>
      <c r="T118" s="78">
        <v>-12.329000000000001</v>
      </c>
      <c r="U118" s="211">
        <v>0.51500000000000001</v>
      </c>
      <c r="V118" s="211">
        <v>4.9000000000000002E-2</v>
      </c>
      <c r="X118" s="212">
        <v>2169</v>
      </c>
      <c r="Y118" s="212">
        <v>43</v>
      </c>
      <c r="Z118" s="341">
        <f t="shared" si="207"/>
        <v>1.9824804057169201E-2</v>
      </c>
      <c r="AA118" s="212">
        <v>682</v>
      </c>
      <c r="AB118" s="212">
        <v>36</v>
      </c>
      <c r="AC118" s="212">
        <v>21</v>
      </c>
      <c r="AD118" s="212">
        <v>96</v>
      </c>
      <c r="AE118" s="212">
        <v>0</v>
      </c>
      <c r="AF118" s="372">
        <f t="shared" si="208"/>
        <v>0</v>
      </c>
      <c r="AG118" s="212">
        <v>11</v>
      </c>
      <c r="AH118" s="372">
        <f t="shared" si="209"/>
        <v>0.11458333333333333</v>
      </c>
      <c r="AI118" s="212">
        <f t="shared" si="210"/>
        <v>565</v>
      </c>
      <c r="AJ118" s="212">
        <f t="shared" si="211"/>
        <v>25</v>
      </c>
      <c r="AK118" s="372">
        <f t="shared" si="212"/>
        <v>4.4247787610619468E-2</v>
      </c>
      <c r="AL118" s="341">
        <f t="shared" si="213"/>
        <v>0</v>
      </c>
      <c r="AM118" s="341">
        <f t="shared" si="214"/>
        <v>5.0714615029967729E-3</v>
      </c>
      <c r="AN118" s="341">
        <f t="shared" si="215"/>
        <v>1.1526048870447211E-2</v>
      </c>
      <c r="AO118" s="341">
        <f t="shared" si="216"/>
        <v>1.6597510373443983E-2</v>
      </c>
      <c r="AP118" s="214">
        <v>1487</v>
      </c>
      <c r="AQ118" s="214">
        <v>7</v>
      </c>
      <c r="AR118" s="341">
        <f t="shared" si="217"/>
        <v>3.2272936837252188E-3</v>
      </c>
      <c r="AT118" s="1">
        <v>37</v>
      </c>
      <c r="AU118" s="1">
        <v>13</v>
      </c>
      <c r="AV118" s="1">
        <v>8</v>
      </c>
      <c r="AW118" s="1">
        <v>16</v>
      </c>
      <c r="AX118" s="1">
        <v>37</v>
      </c>
      <c r="AY118" s="1">
        <v>15</v>
      </c>
      <c r="AZ118" s="1">
        <v>8</v>
      </c>
      <c r="BA118" s="1">
        <v>14</v>
      </c>
      <c r="BB118" s="1">
        <v>30</v>
      </c>
      <c r="BC118" s="1">
        <v>13</v>
      </c>
      <c r="BD118" s="1">
        <v>8</v>
      </c>
      <c r="BE118" s="1">
        <v>9</v>
      </c>
      <c r="BF118" s="1">
        <v>33</v>
      </c>
      <c r="BG118" s="1">
        <v>14</v>
      </c>
      <c r="BH118" s="1">
        <v>5</v>
      </c>
      <c r="BI118" s="1">
        <v>14</v>
      </c>
      <c r="BJ118" s="1">
        <v>48</v>
      </c>
      <c r="BK118" s="1">
        <v>20</v>
      </c>
      <c r="BL118" s="1">
        <v>10</v>
      </c>
      <c r="BM118" s="1">
        <v>18</v>
      </c>
      <c r="BN118" s="125">
        <v>0.35135135135135137</v>
      </c>
      <c r="BO118" s="124">
        <v>0.21621621621621623</v>
      </c>
      <c r="BP118" s="126">
        <v>0.43243243243243246</v>
      </c>
      <c r="BQ118" s="125">
        <v>0.40540540540540543</v>
      </c>
      <c r="BR118" s="124">
        <v>0.21621621621621623</v>
      </c>
      <c r="BS118" s="126">
        <v>0.3783783783783784</v>
      </c>
      <c r="BT118" s="125">
        <v>0.43333333333333335</v>
      </c>
      <c r="BU118" s="124">
        <v>0.26666666666666666</v>
      </c>
      <c r="BV118" s="126">
        <v>0.3</v>
      </c>
      <c r="BW118" s="125">
        <v>0.42424242424242425</v>
      </c>
      <c r="BX118" s="124">
        <v>0.15151515151515152</v>
      </c>
      <c r="BY118" s="126">
        <v>0.42424242424242425</v>
      </c>
      <c r="BZ118" s="125">
        <f t="shared" si="218"/>
        <v>0.41666666666666669</v>
      </c>
      <c r="CA118" s="124">
        <f t="shared" si="219"/>
        <v>0.20833333333333334</v>
      </c>
      <c r="CB118" s="126">
        <f t="shared" si="220"/>
        <v>0.375</v>
      </c>
      <c r="CD118" s="215">
        <f t="shared" si="221"/>
        <v>3950</v>
      </c>
      <c r="CE118" s="216">
        <f t="shared" si="222"/>
        <v>0.5620253164556962</v>
      </c>
      <c r="CF118" s="216">
        <f t="shared" si="223"/>
        <v>0.36202531645569619</v>
      </c>
      <c r="CG118" s="216">
        <f t="shared" si="224"/>
        <v>7.5949367088607597E-2</v>
      </c>
      <c r="CH118" s="216">
        <f t="shared" si="225"/>
        <v>3.2911392405063293E-2</v>
      </c>
      <c r="CI118" s="216">
        <f t="shared" si="226"/>
        <v>2.5316455696202532E-3</v>
      </c>
      <c r="CJ118" s="216">
        <f t="shared" si="227"/>
        <v>4.0506329113924051E-2</v>
      </c>
      <c r="CK118" s="217">
        <f t="shared" si="228"/>
        <v>2220</v>
      </c>
      <c r="CL118" s="218">
        <f t="shared" si="229"/>
        <v>1430</v>
      </c>
      <c r="CM118" s="219">
        <f t="shared" si="230"/>
        <v>300</v>
      </c>
      <c r="CN118" s="219">
        <f t="shared" si="231"/>
        <v>130</v>
      </c>
      <c r="CO118" s="219">
        <f t="shared" si="232"/>
        <v>10</v>
      </c>
      <c r="CP118" s="219">
        <f t="shared" si="233"/>
        <v>160</v>
      </c>
      <c r="CR118" s="243">
        <v>2541.25</v>
      </c>
      <c r="CS118" s="243">
        <v>2644</v>
      </c>
      <c r="CT118" s="247">
        <f t="shared" si="203"/>
        <v>0.96113842662632376</v>
      </c>
      <c r="CV118" s="247">
        <f t="shared" si="204"/>
        <v>2.0626377541428577E-2</v>
      </c>
      <c r="CW118" s="211">
        <f t="shared" si="205"/>
        <v>0.27922259235449581</v>
      </c>
      <c r="CY118" s="300">
        <v>2.1998166819431713E-2</v>
      </c>
      <c r="CZ118" s="300">
        <v>1.5047879616963064E-2</v>
      </c>
      <c r="DA118" s="300">
        <v>1.364877161055505E-2</v>
      </c>
      <c r="DB118" s="300">
        <v>1.6554809843400447E-2</v>
      </c>
      <c r="DC118" s="300">
        <v>1.6621743036837375E-2</v>
      </c>
      <c r="DE118" s="332">
        <v>95</v>
      </c>
      <c r="DF118" s="332">
        <v>4</v>
      </c>
      <c r="DG118" s="332">
        <v>85</v>
      </c>
      <c r="DH118" s="332">
        <v>3</v>
      </c>
      <c r="DL118" s="212">
        <v>2182</v>
      </c>
      <c r="DM118" s="212">
        <v>48</v>
      </c>
      <c r="DN118" s="213">
        <v>2.1998166819431713E-2</v>
      </c>
      <c r="DO118" s="212">
        <v>712</v>
      </c>
      <c r="DP118" s="212">
        <v>43</v>
      </c>
      <c r="DQ118" s="213">
        <v>1.9706691109074245E-2</v>
      </c>
      <c r="DR118" s="214">
        <v>1470</v>
      </c>
      <c r="DS118" s="214">
        <v>5</v>
      </c>
      <c r="DT118" s="213">
        <v>2.2914757103574702E-3</v>
      </c>
      <c r="DV118" s="215">
        <f t="shared" si="234"/>
        <v>3800</v>
      </c>
      <c r="DW118" s="216">
        <v>0.59459459459459463</v>
      </c>
      <c r="DX118" s="216">
        <v>0.35135135135135137</v>
      </c>
      <c r="DY118" s="216">
        <v>5.4054054054054057E-2</v>
      </c>
      <c r="DZ118" s="216">
        <v>2.7027027027027029E-2</v>
      </c>
      <c r="EA118" s="216">
        <v>0</v>
      </c>
      <c r="EB118" s="216">
        <v>2.7027027027027029E-2</v>
      </c>
      <c r="EC118" s="217">
        <f t="shared" si="235"/>
        <v>2230</v>
      </c>
      <c r="ED118" s="218">
        <v>1300</v>
      </c>
      <c r="EE118" s="219">
        <f t="shared" si="236"/>
        <v>270</v>
      </c>
      <c r="EF118" s="219">
        <f t="shared" si="237"/>
        <v>70</v>
      </c>
      <c r="EG118" s="219">
        <f t="shared" si="238"/>
        <v>0</v>
      </c>
      <c r="EH118" s="219">
        <f t="shared" si="239"/>
        <v>200</v>
      </c>
      <c r="EI118" s="216">
        <v>7.8947368421052627E-2</v>
      </c>
      <c r="EJ118" s="511">
        <v>2.0324999999999999E-2</v>
      </c>
      <c r="EK118" s="3">
        <v>0.29799999999999999</v>
      </c>
      <c r="EL118" s="3">
        <v>0.47299999999999998</v>
      </c>
      <c r="EM118" s="496">
        <f t="shared" si="240"/>
        <v>0.22899999999999998</v>
      </c>
      <c r="EN118" s="528">
        <v>6.4732600000000001E-2</v>
      </c>
      <c r="EO118" s="545">
        <f t="shared" si="241"/>
        <v>3840</v>
      </c>
      <c r="EP118" s="314">
        <f t="shared" si="242"/>
        <v>940</v>
      </c>
      <c r="EQ118" s="542">
        <v>930</v>
      </c>
      <c r="ER118" s="543">
        <v>10</v>
      </c>
      <c r="ES118" s="544">
        <v>0</v>
      </c>
      <c r="ET118" s="242">
        <v>0</v>
      </c>
      <c r="EU118" s="242">
        <v>0</v>
      </c>
      <c r="EV118" s="314">
        <f t="shared" si="243"/>
        <v>0</v>
      </c>
      <c r="EW118" s="314">
        <f t="shared" si="244"/>
        <v>1720</v>
      </c>
      <c r="EX118" s="542">
        <v>1090</v>
      </c>
      <c r="EY118" s="543">
        <v>510</v>
      </c>
      <c r="EZ118" s="544">
        <v>120</v>
      </c>
      <c r="FA118" s="242">
        <v>30</v>
      </c>
      <c r="FB118" s="242">
        <v>0</v>
      </c>
      <c r="FC118" s="314">
        <f t="shared" si="245"/>
        <v>90</v>
      </c>
      <c r="FD118" s="314">
        <f t="shared" si="246"/>
        <v>1180</v>
      </c>
      <c r="FE118" s="542">
        <v>210</v>
      </c>
      <c r="FF118" s="543">
        <v>820</v>
      </c>
      <c r="FG118" s="544">
        <v>150</v>
      </c>
      <c r="FH118" s="242">
        <v>40</v>
      </c>
      <c r="FI118" s="242">
        <f>VLOOKUP($A118,'[3]Tabel 3'!$E$3350:$K$3691,7,FALSE)</f>
        <v>0</v>
      </c>
      <c r="FJ118" s="314">
        <f t="shared" si="247"/>
        <v>110</v>
      </c>
      <c r="FK118" s="545">
        <f t="shared" si="248"/>
        <v>3950</v>
      </c>
      <c r="FL118" s="314">
        <f t="shared" si="249"/>
        <v>970</v>
      </c>
      <c r="FM118" s="542">
        <v>950</v>
      </c>
      <c r="FN118" s="543">
        <v>10</v>
      </c>
      <c r="FO118" s="544">
        <v>10</v>
      </c>
      <c r="FP118" s="242">
        <v>0</v>
      </c>
      <c r="FQ118" s="242">
        <v>0</v>
      </c>
      <c r="FR118" s="314">
        <f t="shared" si="250"/>
        <v>10</v>
      </c>
      <c r="FS118" s="314">
        <f t="shared" si="251"/>
        <v>1740</v>
      </c>
      <c r="FT118" s="542">
        <v>1060</v>
      </c>
      <c r="FU118" s="543">
        <v>550</v>
      </c>
      <c r="FV118" s="544">
        <v>130</v>
      </c>
      <c r="FW118" s="242">
        <v>50</v>
      </c>
      <c r="FX118" s="242">
        <v>10</v>
      </c>
      <c r="FY118" s="314">
        <f t="shared" si="252"/>
        <v>70</v>
      </c>
      <c r="FZ118" s="314">
        <f t="shared" si="253"/>
        <v>1240</v>
      </c>
      <c r="GA118" s="542">
        <v>210</v>
      </c>
      <c r="GB118" s="543">
        <v>870</v>
      </c>
      <c r="GC118" s="544">
        <v>160</v>
      </c>
      <c r="GD118" s="242">
        <v>80</v>
      </c>
      <c r="GE118" s="242">
        <v>0</v>
      </c>
      <c r="GF118" s="314">
        <f t="shared" si="254"/>
        <v>80</v>
      </c>
    </row>
    <row r="119" spans="1:188" hidden="1" x14ac:dyDescent="0.25">
      <c r="A119" s="622" t="s">
        <v>262</v>
      </c>
      <c r="B119" s="622" t="s">
        <v>54</v>
      </c>
      <c r="C119" s="622" t="s">
        <v>79</v>
      </c>
      <c r="D119" s="1">
        <v>1.6</v>
      </c>
      <c r="E119" s="206">
        <v>24500</v>
      </c>
      <c r="F119" s="207">
        <v>6.5000000000000002E-2</v>
      </c>
      <c r="G119" s="208">
        <f>IF(AND(F119&gt;=$F$3-'Selectie Benchmark Gemeenten'!$D$7*'gemeenten info'!$F$7,F119&lt;=$F$3+'Selectie Benchmark Gemeenten'!$D$7*'gemeenten info'!$F$7),1,0)</f>
        <v>0</v>
      </c>
      <c r="H119" s="206">
        <v>61798</v>
      </c>
      <c r="I119" s="206">
        <v>198</v>
      </c>
      <c r="J119" s="209">
        <f t="shared" si="206"/>
        <v>2.6307922272047833E-2</v>
      </c>
      <c r="K119" s="208">
        <f>IF(AND(J119&gt;=$J$3-'Selectie Benchmark Gemeenten'!$D$8*'gemeenten info'!$J$7,J119&lt;=$J$3+'Selectie Benchmark Gemeenten'!$D$8*'gemeenten info'!$J$7),1,0)</f>
        <v>0</v>
      </c>
      <c r="L119" s="23">
        <v>0</v>
      </c>
      <c r="M119" s="210">
        <v>0.13136729222520108</v>
      </c>
      <c r="N119" s="208">
        <f>IF(AND(M119&gt;=$M$3-'Selectie Benchmark Gemeenten'!$D$9*'gemeenten info'!$M$7,M119&lt;=$M$3+'Selectie Benchmark Gemeenten'!$D$9*'gemeenten info'!$M$7),1,0)</f>
        <v>1</v>
      </c>
      <c r="O119" s="29">
        <f t="shared" si="200"/>
        <v>0</v>
      </c>
      <c r="P119" s="29">
        <f t="shared" si="201"/>
        <v>0</v>
      </c>
      <c r="Q119" s="29">
        <f t="shared" si="202"/>
        <v>0</v>
      </c>
      <c r="S119" s="78">
        <v>7.3529999999999998</v>
      </c>
      <c r="T119" s="78">
        <v>-23.385999999999999</v>
      </c>
      <c r="U119" s="211">
        <v>0.63</v>
      </c>
      <c r="V119" s="211">
        <v>8.6999999999999994E-2</v>
      </c>
      <c r="X119" s="212">
        <v>5485</v>
      </c>
      <c r="Y119" s="212">
        <v>100</v>
      </c>
      <c r="Z119" s="341">
        <f t="shared" si="207"/>
        <v>1.8231540565177756E-2</v>
      </c>
      <c r="AA119" s="212">
        <v>2129</v>
      </c>
      <c r="AB119" s="212">
        <v>93</v>
      </c>
      <c r="AC119" s="212">
        <v>32</v>
      </c>
      <c r="AD119" s="212">
        <v>377</v>
      </c>
      <c r="AE119" s="212">
        <v>11</v>
      </c>
      <c r="AF119" s="372">
        <f t="shared" si="208"/>
        <v>0.34375</v>
      </c>
      <c r="AG119" s="212">
        <v>23</v>
      </c>
      <c r="AH119" s="372">
        <f t="shared" si="209"/>
        <v>6.1007957559681698E-2</v>
      </c>
      <c r="AI119" s="212">
        <f t="shared" si="210"/>
        <v>1720</v>
      </c>
      <c r="AJ119" s="212">
        <f t="shared" si="211"/>
        <v>59</v>
      </c>
      <c r="AK119" s="372">
        <f t="shared" si="212"/>
        <v>3.430232558139535E-2</v>
      </c>
      <c r="AL119" s="341">
        <f t="shared" si="213"/>
        <v>2.0054694621695532E-3</v>
      </c>
      <c r="AM119" s="341">
        <f t="shared" si="214"/>
        <v>4.193254329990884E-3</v>
      </c>
      <c r="AN119" s="341">
        <f t="shared" si="215"/>
        <v>1.0756608933454877E-2</v>
      </c>
      <c r="AO119" s="341">
        <f t="shared" si="216"/>
        <v>1.6955332725615314E-2</v>
      </c>
      <c r="AP119" s="214">
        <v>3356</v>
      </c>
      <c r="AQ119" s="214">
        <v>7</v>
      </c>
      <c r="AR119" s="341">
        <f t="shared" si="217"/>
        <v>1.2762078395624431E-3</v>
      </c>
      <c r="AT119" s="1">
        <v>74</v>
      </c>
      <c r="AU119" s="1">
        <v>35</v>
      </c>
      <c r="AV119" s="1">
        <v>14</v>
      </c>
      <c r="AW119" s="1">
        <v>25</v>
      </c>
      <c r="AX119" s="1">
        <v>75</v>
      </c>
      <c r="AY119" s="1">
        <v>28</v>
      </c>
      <c r="AZ119" s="1">
        <v>17</v>
      </c>
      <c r="BA119" s="1">
        <v>30</v>
      </c>
      <c r="BB119" s="1">
        <v>66</v>
      </c>
      <c r="BC119" s="1">
        <v>27</v>
      </c>
      <c r="BD119" s="1">
        <v>15</v>
      </c>
      <c r="BE119" s="1">
        <v>24</v>
      </c>
      <c r="BF119" s="1">
        <v>83</v>
      </c>
      <c r="BG119" s="1">
        <v>32</v>
      </c>
      <c r="BH119" s="1">
        <v>21</v>
      </c>
      <c r="BI119" s="1">
        <v>30</v>
      </c>
      <c r="BJ119" s="1">
        <v>76</v>
      </c>
      <c r="BK119" s="1">
        <v>35</v>
      </c>
      <c r="BL119" s="1">
        <v>20</v>
      </c>
      <c r="BM119" s="1">
        <v>21</v>
      </c>
      <c r="BN119" s="125">
        <v>0.47297297297297297</v>
      </c>
      <c r="BO119" s="124">
        <v>0.1891891891891892</v>
      </c>
      <c r="BP119" s="126">
        <v>0.33783783783783783</v>
      </c>
      <c r="BQ119" s="125">
        <v>0.37333333333333335</v>
      </c>
      <c r="BR119" s="124">
        <v>0.22666666666666666</v>
      </c>
      <c r="BS119" s="126">
        <v>0.4</v>
      </c>
      <c r="BT119" s="125">
        <v>0.40909090909090912</v>
      </c>
      <c r="BU119" s="124">
        <v>0.22727272727272727</v>
      </c>
      <c r="BV119" s="126">
        <v>0.36363636363636365</v>
      </c>
      <c r="BW119" s="125">
        <v>0.38554216867469882</v>
      </c>
      <c r="BX119" s="124">
        <v>0.25301204819277107</v>
      </c>
      <c r="BY119" s="126">
        <v>0.36144578313253012</v>
      </c>
      <c r="BZ119" s="125">
        <f t="shared" si="218"/>
        <v>0.46052631578947367</v>
      </c>
      <c r="CA119" s="124">
        <f t="shared" si="219"/>
        <v>0.26315789473684209</v>
      </c>
      <c r="CB119" s="126">
        <f t="shared" si="220"/>
        <v>0.27631578947368424</v>
      </c>
      <c r="CD119" s="215">
        <f t="shared" si="221"/>
        <v>9380</v>
      </c>
      <c r="CE119" s="216">
        <f t="shared" si="222"/>
        <v>0.57782515991471217</v>
      </c>
      <c r="CF119" s="216">
        <f t="shared" si="223"/>
        <v>0.36567164179104478</v>
      </c>
      <c r="CG119" s="216">
        <f t="shared" si="224"/>
        <v>5.6503198294243072E-2</v>
      </c>
      <c r="CH119" s="216">
        <f t="shared" si="225"/>
        <v>2.5586353944562899E-2</v>
      </c>
      <c r="CI119" s="216">
        <f t="shared" si="226"/>
        <v>2.1321961620469083E-3</v>
      </c>
      <c r="CJ119" s="216">
        <f t="shared" si="227"/>
        <v>2.8784648187633263E-2</v>
      </c>
      <c r="CK119" s="217">
        <f t="shared" si="228"/>
        <v>5420</v>
      </c>
      <c r="CL119" s="218">
        <f t="shared" si="229"/>
        <v>3430</v>
      </c>
      <c r="CM119" s="219">
        <f t="shared" si="230"/>
        <v>530</v>
      </c>
      <c r="CN119" s="219">
        <f t="shared" si="231"/>
        <v>240</v>
      </c>
      <c r="CO119" s="219">
        <f t="shared" si="232"/>
        <v>20</v>
      </c>
      <c r="CP119" s="219">
        <f t="shared" si="233"/>
        <v>270</v>
      </c>
      <c r="CR119" s="243">
        <v>4396.3900000000003</v>
      </c>
      <c r="CS119" s="243">
        <v>6322</v>
      </c>
      <c r="CT119" s="247">
        <f t="shared" si="203"/>
        <v>0.69541126225877892</v>
      </c>
      <c r="CV119" s="247">
        <f t="shared" si="204"/>
        <v>2.6216918756764931E-2</v>
      </c>
      <c r="CW119" s="211">
        <f t="shared" si="205"/>
        <v>0.28048523946427317</v>
      </c>
      <c r="CY119" s="300">
        <v>1.3718411552346571E-2</v>
      </c>
      <c r="CZ119" s="300">
        <v>1.4592123769338959E-2</v>
      </c>
      <c r="DA119" s="300">
        <v>1.1309115832762166E-2</v>
      </c>
      <c r="DB119" s="300">
        <v>1.2609280430396773E-2</v>
      </c>
      <c r="DC119" s="300">
        <v>1.2339503084875771E-2</v>
      </c>
      <c r="DE119" s="332">
        <v>276</v>
      </c>
      <c r="DF119" s="332">
        <v>19</v>
      </c>
      <c r="DG119" s="332">
        <v>262</v>
      </c>
      <c r="DH119" s="332">
        <v>25</v>
      </c>
      <c r="DL119" s="212">
        <v>5540</v>
      </c>
      <c r="DM119" s="212">
        <v>76</v>
      </c>
      <c r="DN119" s="213">
        <v>1.3718411552346571E-2</v>
      </c>
      <c r="DO119" s="212">
        <v>2172</v>
      </c>
      <c r="DP119" s="212">
        <v>72</v>
      </c>
      <c r="DQ119" s="213">
        <v>1.2996389891696752E-2</v>
      </c>
      <c r="DR119" s="214">
        <v>3368</v>
      </c>
      <c r="DS119" s="214">
        <v>4</v>
      </c>
      <c r="DT119" s="213">
        <v>7.2202166064981946E-4</v>
      </c>
      <c r="DV119" s="215">
        <f t="shared" si="234"/>
        <v>9270</v>
      </c>
      <c r="DW119" s="216">
        <v>0.59782608695652173</v>
      </c>
      <c r="DX119" s="216">
        <v>0.35869565217391303</v>
      </c>
      <c r="DY119" s="216">
        <v>4.3478260869565216E-2</v>
      </c>
      <c r="DZ119" s="216">
        <v>2.1739130434782608E-2</v>
      </c>
      <c r="EA119" s="216">
        <v>0</v>
      </c>
      <c r="EB119" s="216">
        <v>2.1739130434782608E-2</v>
      </c>
      <c r="EC119" s="217">
        <f t="shared" si="235"/>
        <v>5490</v>
      </c>
      <c r="ED119" s="218">
        <v>3300</v>
      </c>
      <c r="EE119" s="219">
        <f t="shared" si="236"/>
        <v>480</v>
      </c>
      <c r="EF119" s="219">
        <f t="shared" si="237"/>
        <v>100</v>
      </c>
      <c r="EG119" s="219">
        <f t="shared" si="238"/>
        <v>20</v>
      </c>
      <c r="EH119" s="219">
        <f t="shared" si="239"/>
        <v>360</v>
      </c>
      <c r="EI119" s="216">
        <v>5.3763440860215055E-2</v>
      </c>
      <c r="EJ119" s="511">
        <v>1.9275E-2</v>
      </c>
      <c r="EK119" s="3">
        <v>0.29299999999999998</v>
      </c>
      <c r="EL119" s="3">
        <v>0.51500000000000001</v>
      </c>
      <c r="EM119" s="496">
        <f t="shared" si="240"/>
        <v>0.19200000000000006</v>
      </c>
      <c r="EN119" s="528">
        <v>6.1189E-2</v>
      </c>
      <c r="EO119" s="545">
        <f t="shared" si="241"/>
        <v>9260</v>
      </c>
      <c r="EP119" s="314">
        <f t="shared" si="242"/>
        <v>2440</v>
      </c>
      <c r="EQ119" s="542">
        <v>2420</v>
      </c>
      <c r="ER119" s="543">
        <v>10</v>
      </c>
      <c r="ES119" s="544">
        <v>10</v>
      </c>
      <c r="ET119" s="242">
        <v>0</v>
      </c>
      <c r="EU119" s="242">
        <v>0</v>
      </c>
      <c r="EV119" s="314">
        <f t="shared" si="243"/>
        <v>10</v>
      </c>
      <c r="EW119" s="314">
        <f t="shared" si="244"/>
        <v>4080</v>
      </c>
      <c r="EX119" s="542">
        <v>2620</v>
      </c>
      <c r="EY119" s="543">
        <v>1240</v>
      </c>
      <c r="EZ119" s="544">
        <v>220</v>
      </c>
      <c r="FA119" s="242">
        <v>40</v>
      </c>
      <c r="FB119" s="242">
        <v>10</v>
      </c>
      <c r="FC119" s="314">
        <f t="shared" si="245"/>
        <v>170</v>
      </c>
      <c r="FD119" s="314">
        <f t="shared" si="246"/>
        <v>2740</v>
      </c>
      <c r="FE119" s="542">
        <v>450</v>
      </c>
      <c r="FF119" s="543">
        <v>2040</v>
      </c>
      <c r="FG119" s="544">
        <v>250</v>
      </c>
      <c r="FH119" s="242">
        <v>60</v>
      </c>
      <c r="FI119" s="242">
        <f>VLOOKUP($A119,'[3]Tabel 3'!$E$3350:$K$3691,7,FALSE)</f>
        <v>10</v>
      </c>
      <c r="FJ119" s="314">
        <f t="shared" si="247"/>
        <v>180</v>
      </c>
      <c r="FK119" s="545">
        <f t="shared" si="248"/>
        <v>9380</v>
      </c>
      <c r="FL119" s="314">
        <f t="shared" si="249"/>
        <v>2380</v>
      </c>
      <c r="FM119" s="542">
        <v>2350</v>
      </c>
      <c r="FN119" s="543">
        <v>20</v>
      </c>
      <c r="FO119" s="544">
        <v>10</v>
      </c>
      <c r="FP119" s="242">
        <v>0</v>
      </c>
      <c r="FQ119" s="242">
        <v>0</v>
      </c>
      <c r="FR119" s="314">
        <f t="shared" si="250"/>
        <v>10</v>
      </c>
      <c r="FS119" s="314">
        <f t="shared" si="251"/>
        <v>4120</v>
      </c>
      <c r="FT119" s="542">
        <v>2550</v>
      </c>
      <c r="FU119" s="543">
        <v>1330</v>
      </c>
      <c r="FV119" s="544">
        <v>240</v>
      </c>
      <c r="FW119" s="242">
        <v>100</v>
      </c>
      <c r="FX119" s="242">
        <v>10</v>
      </c>
      <c r="FY119" s="314">
        <f t="shared" si="252"/>
        <v>130</v>
      </c>
      <c r="FZ119" s="314">
        <f t="shared" si="253"/>
        <v>2880</v>
      </c>
      <c r="GA119" s="542">
        <v>520</v>
      </c>
      <c r="GB119" s="543">
        <v>2080</v>
      </c>
      <c r="GC119" s="544">
        <v>280</v>
      </c>
      <c r="GD119" s="242">
        <v>140</v>
      </c>
      <c r="GE119" s="242">
        <v>10</v>
      </c>
      <c r="GF119" s="314">
        <f t="shared" si="254"/>
        <v>130</v>
      </c>
    </row>
    <row r="120" spans="1:188" hidden="1" x14ac:dyDescent="0.25">
      <c r="A120" s="622" t="s">
        <v>263</v>
      </c>
      <c r="B120" s="622" t="s">
        <v>88</v>
      </c>
      <c r="C120" s="622" t="s">
        <v>89</v>
      </c>
      <c r="D120" s="1">
        <v>1.6</v>
      </c>
      <c r="E120" s="206">
        <v>20400</v>
      </c>
      <c r="F120" s="207">
        <v>8.1000000000000003E-2</v>
      </c>
      <c r="G120" s="208">
        <f>IF(AND(F120&gt;=$F$3-'Selectie Benchmark Gemeenten'!$D$7*'gemeenten info'!$F$7,F120&lt;=$F$3+'Selectie Benchmark Gemeenten'!$D$7*'gemeenten info'!$F$7),1,0)</f>
        <v>0</v>
      </c>
      <c r="H120" s="206">
        <v>48857</v>
      </c>
      <c r="I120" s="206">
        <v>1255</v>
      </c>
      <c r="J120" s="209">
        <f t="shared" si="206"/>
        <v>0.184304932735426</v>
      </c>
      <c r="K120" s="208">
        <f>IF(AND(J120&gt;=$J$3-'Selectie Benchmark Gemeenten'!$D$8*'gemeenten info'!$J$7,J120&lt;=$J$3+'Selectie Benchmark Gemeenten'!$D$8*'gemeenten info'!$J$7),1,0)</f>
        <v>1</v>
      </c>
      <c r="L120" s="23">
        <v>1</v>
      </c>
      <c r="M120" s="210">
        <v>0.25310173697270472</v>
      </c>
      <c r="N120" s="208">
        <f>IF(AND(M120&gt;=$M$3-'Selectie Benchmark Gemeenten'!$D$9*'gemeenten info'!$M$7,M120&lt;=$M$3+'Selectie Benchmark Gemeenten'!$D$9*'gemeenten info'!$M$7),1,0)</f>
        <v>1</v>
      </c>
      <c r="O120" s="29">
        <f t="shared" si="200"/>
        <v>0</v>
      </c>
      <c r="P120" s="29">
        <f t="shared" si="201"/>
        <v>0</v>
      </c>
      <c r="Q120" s="29">
        <f t="shared" si="202"/>
        <v>0</v>
      </c>
      <c r="S120" s="78">
        <v>8.0380000000000003</v>
      </c>
      <c r="T120" s="78">
        <v>-6.9470000000000001</v>
      </c>
      <c r="U120" s="211">
        <v>0.46200000000000002</v>
      </c>
      <c r="V120" s="211">
        <v>7.3999999999999996E-2</v>
      </c>
      <c r="X120" s="212">
        <v>3913</v>
      </c>
      <c r="Y120" s="212">
        <v>104</v>
      </c>
      <c r="Z120" s="341">
        <f t="shared" si="207"/>
        <v>2.6578073089700997E-2</v>
      </c>
      <c r="AA120" s="212">
        <v>1172</v>
      </c>
      <c r="AB120" s="212">
        <v>94</v>
      </c>
      <c r="AC120" s="212">
        <v>33</v>
      </c>
      <c r="AD120" s="212">
        <v>173</v>
      </c>
      <c r="AE120" s="212">
        <v>11</v>
      </c>
      <c r="AF120" s="372">
        <f t="shared" si="208"/>
        <v>0.33333333333333331</v>
      </c>
      <c r="AG120" s="212">
        <v>23</v>
      </c>
      <c r="AH120" s="372">
        <f t="shared" si="209"/>
        <v>0.13294797687861271</v>
      </c>
      <c r="AI120" s="212">
        <f t="shared" si="210"/>
        <v>966</v>
      </c>
      <c r="AJ120" s="212">
        <f t="shared" si="211"/>
        <v>60</v>
      </c>
      <c r="AK120" s="372">
        <f t="shared" si="212"/>
        <v>6.2111801242236024E-2</v>
      </c>
      <c r="AL120" s="341">
        <f t="shared" si="213"/>
        <v>2.8111423460260672E-3</v>
      </c>
      <c r="AM120" s="341">
        <f t="shared" si="214"/>
        <v>5.8778430871454131E-3</v>
      </c>
      <c r="AN120" s="341">
        <f t="shared" si="215"/>
        <v>1.5333503705596729E-2</v>
      </c>
      <c r="AO120" s="341">
        <f t="shared" si="216"/>
        <v>2.402248913876821E-2</v>
      </c>
      <c r="AP120" s="214">
        <v>2741</v>
      </c>
      <c r="AQ120" s="214">
        <v>10</v>
      </c>
      <c r="AR120" s="341">
        <f t="shared" si="217"/>
        <v>2.555583950932788E-3</v>
      </c>
      <c r="AT120" s="1">
        <v>65</v>
      </c>
      <c r="AU120" s="1">
        <v>25</v>
      </c>
      <c r="AV120" s="1">
        <v>13</v>
      </c>
      <c r="AW120" s="1">
        <v>27</v>
      </c>
      <c r="AX120" s="1">
        <v>59</v>
      </c>
      <c r="AY120" s="1">
        <v>23</v>
      </c>
      <c r="AZ120" s="1">
        <v>16</v>
      </c>
      <c r="BA120" s="1">
        <v>20</v>
      </c>
      <c r="BB120" s="1">
        <v>73</v>
      </c>
      <c r="BC120" s="1">
        <v>35</v>
      </c>
      <c r="BD120" s="1">
        <v>18</v>
      </c>
      <c r="BE120" s="1">
        <v>20</v>
      </c>
      <c r="BF120" s="1">
        <v>69</v>
      </c>
      <c r="BG120" s="1">
        <v>27</v>
      </c>
      <c r="BH120" s="1">
        <v>16</v>
      </c>
      <c r="BI120" s="1">
        <v>26</v>
      </c>
      <c r="BJ120" s="1">
        <v>103</v>
      </c>
      <c r="BK120" s="1">
        <v>44</v>
      </c>
      <c r="BL120" s="1">
        <v>24</v>
      </c>
      <c r="BM120" s="1">
        <v>35</v>
      </c>
      <c r="BN120" s="125">
        <v>0.38461538461538464</v>
      </c>
      <c r="BO120" s="124">
        <v>0.2</v>
      </c>
      <c r="BP120" s="126">
        <v>0.41538461538461541</v>
      </c>
      <c r="BQ120" s="125">
        <v>0.38983050847457629</v>
      </c>
      <c r="BR120" s="124">
        <v>0.2711864406779661</v>
      </c>
      <c r="BS120" s="126">
        <v>0.33898305084745761</v>
      </c>
      <c r="BT120" s="125">
        <v>0.47945205479452052</v>
      </c>
      <c r="BU120" s="124">
        <v>0.24657534246575341</v>
      </c>
      <c r="BV120" s="126">
        <v>0.27397260273972601</v>
      </c>
      <c r="BW120" s="125">
        <v>0.39130434782608697</v>
      </c>
      <c r="BX120" s="124">
        <v>0.2318840579710145</v>
      </c>
      <c r="BY120" s="126">
        <v>0.37681159420289856</v>
      </c>
      <c r="BZ120" s="125">
        <f t="shared" si="218"/>
        <v>0.42718446601941745</v>
      </c>
      <c r="CA120" s="124">
        <f t="shared" si="219"/>
        <v>0.23300970873786409</v>
      </c>
      <c r="CB120" s="126">
        <f t="shared" si="220"/>
        <v>0.33980582524271846</v>
      </c>
      <c r="CD120" s="215">
        <f t="shared" si="221"/>
        <v>6870</v>
      </c>
      <c r="CE120" s="216">
        <f t="shared" si="222"/>
        <v>0.58078602620087338</v>
      </c>
      <c r="CF120" s="216">
        <f t="shared" si="223"/>
        <v>0.34934497816593885</v>
      </c>
      <c r="CG120" s="216">
        <f t="shared" si="224"/>
        <v>6.9868995633187769E-2</v>
      </c>
      <c r="CH120" s="216">
        <f t="shared" si="225"/>
        <v>2.6200873362445413E-2</v>
      </c>
      <c r="CI120" s="216">
        <f t="shared" si="226"/>
        <v>2.911208151382824E-3</v>
      </c>
      <c r="CJ120" s="216">
        <f t="shared" si="227"/>
        <v>4.0756914119359534E-2</v>
      </c>
      <c r="CK120" s="217">
        <f t="shared" si="228"/>
        <v>3990</v>
      </c>
      <c r="CL120" s="218">
        <f t="shared" si="229"/>
        <v>2400</v>
      </c>
      <c r="CM120" s="219">
        <f t="shared" si="230"/>
        <v>480</v>
      </c>
      <c r="CN120" s="219">
        <f t="shared" si="231"/>
        <v>180</v>
      </c>
      <c r="CO120" s="219">
        <f t="shared" si="232"/>
        <v>20</v>
      </c>
      <c r="CP120" s="219">
        <f t="shared" si="233"/>
        <v>280</v>
      </c>
      <c r="CR120" s="243">
        <v>4271.88</v>
      </c>
      <c r="CS120" s="243">
        <v>5372</v>
      </c>
      <c r="CT120" s="247">
        <f t="shared" si="203"/>
        <v>0.79521221146686527</v>
      </c>
      <c r="CV120" s="247">
        <f t="shared" si="204"/>
        <v>3.3422616889489817E-2</v>
      </c>
      <c r="CW120" s="211">
        <f t="shared" si="205"/>
        <v>0.32812435913211108</v>
      </c>
      <c r="CY120" s="300">
        <v>2.5879396984924623E-2</v>
      </c>
      <c r="CZ120" s="300">
        <v>1.7117340610270405E-2</v>
      </c>
      <c r="DA120" s="300">
        <v>1.7607332368547998E-2</v>
      </c>
      <c r="DB120" s="300">
        <v>1.4111456589332695E-2</v>
      </c>
      <c r="DC120" s="300">
        <v>1.5715667311411993E-2</v>
      </c>
      <c r="DE120" s="332">
        <v>141</v>
      </c>
      <c r="DF120" s="332">
        <v>14</v>
      </c>
      <c r="DG120" s="332">
        <v>146</v>
      </c>
      <c r="DH120" s="332">
        <v>19</v>
      </c>
      <c r="DL120" s="212">
        <v>3980</v>
      </c>
      <c r="DM120" s="212">
        <v>103</v>
      </c>
      <c r="DN120" s="213">
        <v>2.5879396984924623E-2</v>
      </c>
      <c r="DO120" s="212">
        <v>1182</v>
      </c>
      <c r="DP120" s="212">
        <v>85</v>
      </c>
      <c r="DQ120" s="213">
        <v>2.1356783919597989E-2</v>
      </c>
      <c r="DR120" s="214">
        <v>2798</v>
      </c>
      <c r="DS120" s="214">
        <v>18</v>
      </c>
      <c r="DT120" s="213">
        <v>4.522613065326633E-3</v>
      </c>
      <c r="DV120" s="215">
        <f t="shared" si="234"/>
        <v>6810</v>
      </c>
      <c r="DW120" s="216">
        <v>0.59420289855072461</v>
      </c>
      <c r="DX120" s="216">
        <v>0.33333333333333331</v>
      </c>
      <c r="DY120" s="216">
        <v>7.2463768115942032E-2</v>
      </c>
      <c r="DZ120" s="216">
        <v>2.8985507246376812E-2</v>
      </c>
      <c r="EA120" s="216">
        <v>0</v>
      </c>
      <c r="EB120" s="216">
        <v>4.3478260869565216E-2</v>
      </c>
      <c r="EC120" s="217">
        <f t="shared" si="235"/>
        <v>4060</v>
      </c>
      <c r="ED120" s="218">
        <v>2300</v>
      </c>
      <c r="EE120" s="219">
        <f t="shared" si="236"/>
        <v>450</v>
      </c>
      <c r="EF120" s="219">
        <f t="shared" si="237"/>
        <v>70</v>
      </c>
      <c r="EG120" s="219">
        <f t="shared" si="238"/>
        <v>20</v>
      </c>
      <c r="EH120" s="219">
        <f t="shared" si="239"/>
        <v>360</v>
      </c>
      <c r="EI120" s="216">
        <v>7.3529411764705885E-2</v>
      </c>
      <c r="EJ120" s="511">
        <v>2.2075000000000001E-2</v>
      </c>
      <c r="EK120" s="3">
        <v>0.29899999999999999</v>
      </c>
      <c r="EL120" s="3">
        <v>0.42700000000000005</v>
      </c>
      <c r="EM120" s="496">
        <f t="shared" si="240"/>
        <v>0.27400000000000002</v>
      </c>
      <c r="EN120" s="528">
        <v>7.0638599999999996E-2</v>
      </c>
      <c r="EO120" s="545">
        <f t="shared" si="241"/>
        <v>6790</v>
      </c>
      <c r="EP120" s="314">
        <f t="shared" si="242"/>
        <v>1830</v>
      </c>
      <c r="EQ120" s="542">
        <v>1810</v>
      </c>
      <c r="ER120" s="543">
        <v>10</v>
      </c>
      <c r="ES120" s="544">
        <v>10</v>
      </c>
      <c r="ET120" s="242">
        <v>0</v>
      </c>
      <c r="EU120" s="242">
        <v>0</v>
      </c>
      <c r="EV120" s="314">
        <f t="shared" si="243"/>
        <v>10</v>
      </c>
      <c r="EW120" s="314">
        <f t="shared" si="244"/>
        <v>2860</v>
      </c>
      <c r="EX120" s="542">
        <v>1860</v>
      </c>
      <c r="EY120" s="543">
        <v>810</v>
      </c>
      <c r="EZ120" s="544">
        <v>190</v>
      </c>
      <c r="FA120" s="242">
        <v>30</v>
      </c>
      <c r="FB120" s="242">
        <v>10</v>
      </c>
      <c r="FC120" s="314">
        <f t="shared" si="245"/>
        <v>150</v>
      </c>
      <c r="FD120" s="314">
        <f t="shared" si="246"/>
        <v>2100</v>
      </c>
      <c r="FE120" s="542">
        <v>390</v>
      </c>
      <c r="FF120" s="543">
        <v>1460</v>
      </c>
      <c r="FG120" s="544">
        <v>250</v>
      </c>
      <c r="FH120" s="242">
        <v>40</v>
      </c>
      <c r="FI120" s="242">
        <f>VLOOKUP($A120,'[3]Tabel 3'!$E$3350:$K$3691,7,FALSE)</f>
        <v>10</v>
      </c>
      <c r="FJ120" s="314">
        <f t="shared" si="247"/>
        <v>200</v>
      </c>
      <c r="FK120" s="545">
        <f t="shared" si="248"/>
        <v>6870</v>
      </c>
      <c r="FL120" s="314">
        <f t="shared" si="249"/>
        <v>1780</v>
      </c>
      <c r="FM120" s="542">
        <v>1740</v>
      </c>
      <c r="FN120" s="543">
        <v>30</v>
      </c>
      <c r="FO120" s="544">
        <v>10</v>
      </c>
      <c r="FP120" s="242">
        <v>0</v>
      </c>
      <c r="FQ120" s="242">
        <v>0</v>
      </c>
      <c r="FR120" s="314">
        <f t="shared" si="250"/>
        <v>10</v>
      </c>
      <c r="FS120" s="314">
        <f t="shared" si="251"/>
        <v>2970</v>
      </c>
      <c r="FT120" s="542">
        <v>1850</v>
      </c>
      <c r="FU120" s="543">
        <v>880</v>
      </c>
      <c r="FV120" s="544">
        <v>240</v>
      </c>
      <c r="FW120" s="242">
        <v>80</v>
      </c>
      <c r="FX120" s="242">
        <v>10</v>
      </c>
      <c r="FY120" s="314">
        <f t="shared" si="252"/>
        <v>150</v>
      </c>
      <c r="FZ120" s="314">
        <f t="shared" si="253"/>
        <v>2120</v>
      </c>
      <c r="GA120" s="542">
        <v>400</v>
      </c>
      <c r="GB120" s="543">
        <v>1490</v>
      </c>
      <c r="GC120" s="544">
        <v>230</v>
      </c>
      <c r="GD120" s="242">
        <v>100</v>
      </c>
      <c r="GE120" s="242">
        <v>10</v>
      </c>
      <c r="GF120" s="314">
        <f t="shared" si="254"/>
        <v>120</v>
      </c>
    </row>
    <row r="121" spans="1:188" hidden="1" x14ac:dyDescent="0.25">
      <c r="A121" s="622" t="s">
        <v>264</v>
      </c>
      <c r="B121" s="622" t="s">
        <v>112</v>
      </c>
      <c r="C121" s="622" t="s">
        <v>113</v>
      </c>
      <c r="D121" s="1">
        <v>0.4</v>
      </c>
      <c r="E121" s="206">
        <v>7100</v>
      </c>
      <c r="F121" s="207">
        <v>5.5E-2</v>
      </c>
      <c r="G121" s="208">
        <f>IF(AND(F121&gt;=$F$3-'Selectie Benchmark Gemeenten'!$D$7*'gemeenten info'!$F$7,F121&lt;=$F$3+'Selectie Benchmark Gemeenten'!$D$7*'gemeenten info'!$F$7),1,0)</f>
        <v>0</v>
      </c>
      <c r="H121" s="206">
        <v>18511</v>
      </c>
      <c r="I121" s="206">
        <v>1098</v>
      </c>
      <c r="J121" s="209">
        <f t="shared" si="206"/>
        <v>0.16083707025411062</v>
      </c>
      <c r="K121" s="208">
        <f>IF(AND(J121&gt;=$J$3-'Selectie Benchmark Gemeenten'!$D$8*'gemeenten info'!$J$7,J121&lt;=$J$3+'Selectie Benchmark Gemeenten'!$D$8*'gemeenten info'!$J$7),1,0)</f>
        <v>1</v>
      </c>
      <c r="L121" s="23">
        <v>0</v>
      </c>
      <c r="M121" s="210">
        <v>3.6113936927772129E-2</v>
      </c>
      <c r="N121" s="208">
        <f>IF(AND(M121&gt;=$M$3-'Selectie Benchmark Gemeenten'!$D$9*'gemeenten info'!$M$7,M121&lt;=$M$3+'Selectie Benchmark Gemeenten'!$D$9*'gemeenten info'!$M$7),1,0)</f>
        <v>0</v>
      </c>
      <c r="O121" s="29">
        <f t="shared" si="200"/>
        <v>0</v>
      </c>
      <c r="P121" s="29">
        <f t="shared" si="201"/>
        <v>0</v>
      </c>
      <c r="Q121" s="29">
        <f t="shared" si="202"/>
        <v>0</v>
      </c>
      <c r="S121" s="78">
        <v>7.9809999999999999</v>
      </c>
      <c r="T121" s="78">
        <v>-31.628</v>
      </c>
      <c r="U121" s="211">
        <v>0.55000000000000004</v>
      </c>
      <c r="V121" s="211">
        <v>4.8000000000000001E-2</v>
      </c>
      <c r="X121" s="212">
        <v>1613</v>
      </c>
      <c r="Y121" s="212">
        <v>20</v>
      </c>
      <c r="Z121" s="341">
        <f t="shared" si="207"/>
        <v>1.2399256044637322E-2</v>
      </c>
      <c r="AA121" s="212">
        <v>527</v>
      </c>
      <c r="AB121" s="212">
        <v>19</v>
      </c>
      <c r="AC121" s="212">
        <v>5</v>
      </c>
      <c r="AD121" s="212">
        <v>75</v>
      </c>
      <c r="AE121" s="212">
        <v>0</v>
      </c>
      <c r="AF121" s="372">
        <f t="shared" si="208"/>
        <v>0</v>
      </c>
      <c r="AG121" s="212">
        <v>6</v>
      </c>
      <c r="AH121" s="372">
        <f t="shared" si="209"/>
        <v>0.08</v>
      </c>
      <c r="AI121" s="212">
        <f t="shared" si="210"/>
        <v>447</v>
      </c>
      <c r="AJ121" s="212">
        <f t="shared" si="211"/>
        <v>13</v>
      </c>
      <c r="AK121" s="372">
        <f t="shared" si="212"/>
        <v>2.9082774049217001E-2</v>
      </c>
      <c r="AL121" s="341">
        <f t="shared" si="213"/>
        <v>0</v>
      </c>
      <c r="AM121" s="341">
        <f t="shared" si="214"/>
        <v>3.7197768133911966E-3</v>
      </c>
      <c r="AN121" s="341">
        <f t="shared" si="215"/>
        <v>8.0595164290142591E-3</v>
      </c>
      <c r="AO121" s="341">
        <f t="shared" si="216"/>
        <v>1.1779293242405457E-2</v>
      </c>
      <c r="AP121" s="214">
        <v>1086</v>
      </c>
      <c r="AQ121" s="214">
        <v>1</v>
      </c>
      <c r="AR121" s="341">
        <f t="shared" si="217"/>
        <v>6.1996280223186606E-4</v>
      </c>
      <c r="AT121" s="1">
        <v>19</v>
      </c>
      <c r="AU121" s="1">
        <v>6</v>
      </c>
      <c r="AV121" s="1">
        <v>6</v>
      </c>
      <c r="AW121" s="1">
        <v>7</v>
      </c>
      <c r="AX121" s="1">
        <v>19</v>
      </c>
      <c r="AY121" s="1">
        <v>10</v>
      </c>
      <c r="AZ121" s="1">
        <v>0</v>
      </c>
      <c r="BA121" s="1">
        <v>9</v>
      </c>
      <c r="BB121" s="1">
        <v>20</v>
      </c>
      <c r="BC121" s="1">
        <v>7</v>
      </c>
      <c r="BD121" s="1">
        <v>6</v>
      </c>
      <c r="BE121" s="1">
        <v>7</v>
      </c>
      <c r="BF121" s="1">
        <v>17</v>
      </c>
      <c r="BG121" s="1">
        <v>8</v>
      </c>
      <c r="BH121" s="1">
        <v>0</v>
      </c>
      <c r="BI121" s="1">
        <v>9</v>
      </c>
      <c r="BJ121" s="1">
        <v>20</v>
      </c>
      <c r="BK121" s="1">
        <v>7</v>
      </c>
      <c r="BL121" s="1">
        <v>6</v>
      </c>
      <c r="BM121" s="1">
        <v>7</v>
      </c>
      <c r="BN121" s="125">
        <v>0.31578947368421051</v>
      </c>
      <c r="BO121" s="124">
        <v>0.31578947368421051</v>
      </c>
      <c r="BP121" s="126">
        <v>0.36842105263157893</v>
      </c>
      <c r="BQ121" s="125">
        <v>0.52631578947368418</v>
      </c>
      <c r="BR121" s="124">
        <v>0</v>
      </c>
      <c r="BS121" s="126">
        <v>0.47368421052631576</v>
      </c>
      <c r="BT121" s="125">
        <v>0.35</v>
      </c>
      <c r="BU121" s="124">
        <v>0.3</v>
      </c>
      <c r="BV121" s="126">
        <v>0.35</v>
      </c>
      <c r="BW121" s="125">
        <v>0.47058823529411764</v>
      </c>
      <c r="BX121" s="124">
        <v>0</v>
      </c>
      <c r="BY121" s="126">
        <v>0.52941176470588236</v>
      </c>
      <c r="BZ121" s="125">
        <f t="shared" si="218"/>
        <v>0.35</v>
      </c>
      <c r="CA121" s="124">
        <f t="shared" si="219"/>
        <v>0.3</v>
      </c>
      <c r="CB121" s="126">
        <f t="shared" si="220"/>
        <v>0.35</v>
      </c>
      <c r="CD121" s="215">
        <f t="shared" si="221"/>
        <v>2900</v>
      </c>
      <c r="CE121" s="216">
        <f t="shared" si="222"/>
        <v>0.52068965517241383</v>
      </c>
      <c r="CF121" s="216">
        <f t="shared" si="223"/>
        <v>0.42758620689655175</v>
      </c>
      <c r="CG121" s="216">
        <f t="shared" si="224"/>
        <v>5.1724137931034482E-2</v>
      </c>
      <c r="CH121" s="216">
        <f t="shared" si="225"/>
        <v>2.4137931034482758E-2</v>
      </c>
      <c r="CI121" s="216">
        <f t="shared" si="226"/>
        <v>0</v>
      </c>
      <c r="CJ121" s="216">
        <f t="shared" si="227"/>
        <v>2.7586206896551724E-2</v>
      </c>
      <c r="CK121" s="217">
        <f t="shared" si="228"/>
        <v>1510</v>
      </c>
      <c r="CL121" s="218">
        <f t="shared" si="229"/>
        <v>1240</v>
      </c>
      <c r="CM121" s="219">
        <f t="shared" si="230"/>
        <v>150</v>
      </c>
      <c r="CN121" s="219">
        <f t="shared" si="231"/>
        <v>70</v>
      </c>
      <c r="CO121" s="219">
        <f t="shared" si="232"/>
        <v>0</v>
      </c>
      <c r="CP121" s="219">
        <f t="shared" si="233"/>
        <v>80</v>
      </c>
      <c r="CR121" s="243">
        <v>1061.54</v>
      </c>
      <c r="CS121" s="243">
        <v>2067</v>
      </c>
      <c r="CT121" s="247">
        <f t="shared" si="203"/>
        <v>0.51356555394291237</v>
      </c>
      <c r="CV121" s="247">
        <f t="shared" si="204"/>
        <v>2.4143472920723993E-2</v>
      </c>
      <c r="CW121" s="211">
        <f t="shared" si="205"/>
        <v>0.22544101899340585</v>
      </c>
      <c r="CY121" s="300">
        <v>1.2262415695892091E-2</v>
      </c>
      <c r="CZ121" s="300">
        <v>1.0321797207043109E-2</v>
      </c>
      <c r="DA121" s="300">
        <v>1.2012012012012012E-2</v>
      </c>
      <c r="DB121" s="300">
        <v>1.1459589867310011E-2</v>
      </c>
      <c r="DC121" s="300">
        <v>1.1350059737156512E-2</v>
      </c>
      <c r="DE121" s="332">
        <v>90</v>
      </c>
      <c r="DF121" s="332">
        <v>13</v>
      </c>
      <c r="DG121" s="332">
        <v>94</v>
      </c>
      <c r="DH121" s="332">
        <v>7</v>
      </c>
      <c r="DL121" s="212">
        <v>1631</v>
      </c>
      <c r="DM121" s="212">
        <v>20</v>
      </c>
      <c r="DN121" s="213">
        <v>1.2262415695892091E-2</v>
      </c>
      <c r="DO121" s="212">
        <v>521</v>
      </c>
      <c r="DP121" s="212">
        <v>16</v>
      </c>
      <c r="DQ121" s="213">
        <v>9.8099325567136721E-3</v>
      </c>
      <c r="DR121" s="214">
        <v>1110</v>
      </c>
      <c r="DS121" s="214">
        <v>4</v>
      </c>
      <c r="DT121" s="213">
        <v>2.452483139178418E-3</v>
      </c>
      <c r="DV121" s="215">
        <f t="shared" si="234"/>
        <v>2860</v>
      </c>
      <c r="DW121" s="216">
        <v>0.51724137931034486</v>
      </c>
      <c r="DX121" s="216">
        <v>0.41379310344827586</v>
      </c>
      <c r="DY121" s="216">
        <v>6.8965517241379309E-2</v>
      </c>
      <c r="DZ121" s="216">
        <v>3.4482758620689655E-2</v>
      </c>
      <c r="EA121" s="216">
        <v>0</v>
      </c>
      <c r="EB121" s="216">
        <v>3.4482758620689655E-2</v>
      </c>
      <c r="EC121" s="217">
        <f t="shared" si="235"/>
        <v>1530</v>
      </c>
      <c r="ED121" s="218">
        <v>1200</v>
      </c>
      <c r="EE121" s="219">
        <f t="shared" si="236"/>
        <v>130</v>
      </c>
      <c r="EF121" s="219">
        <f t="shared" si="237"/>
        <v>40</v>
      </c>
      <c r="EG121" s="219">
        <f t="shared" si="238"/>
        <v>0</v>
      </c>
      <c r="EH121" s="219">
        <f t="shared" si="239"/>
        <v>90</v>
      </c>
      <c r="EI121" s="216">
        <v>3.5714285714285712E-2</v>
      </c>
      <c r="EJ121" s="511">
        <v>1.7524999999999999E-2</v>
      </c>
      <c r="EK121" s="3">
        <v>0.30499999999999999</v>
      </c>
      <c r="EL121" s="3">
        <v>0.48899999999999999</v>
      </c>
      <c r="EM121" s="496">
        <f t="shared" si="240"/>
        <v>0.20600000000000007</v>
      </c>
      <c r="EN121" s="528">
        <v>5.5282999999999999E-2</v>
      </c>
      <c r="EO121" s="545">
        <f t="shared" si="241"/>
        <v>2890</v>
      </c>
      <c r="EP121" s="314">
        <f t="shared" si="242"/>
        <v>730</v>
      </c>
      <c r="EQ121" s="542">
        <v>720</v>
      </c>
      <c r="ER121" s="543">
        <v>10</v>
      </c>
      <c r="ES121" s="544">
        <v>0</v>
      </c>
      <c r="ET121" s="242">
        <v>0</v>
      </c>
      <c r="EU121" s="242">
        <v>0</v>
      </c>
      <c r="EV121" s="314">
        <f t="shared" si="243"/>
        <v>0</v>
      </c>
      <c r="EW121" s="314">
        <f t="shared" si="244"/>
        <v>1220</v>
      </c>
      <c r="EX121" s="542">
        <v>690</v>
      </c>
      <c r="EY121" s="543">
        <v>480</v>
      </c>
      <c r="EZ121" s="544">
        <v>50</v>
      </c>
      <c r="FA121" s="242">
        <v>20</v>
      </c>
      <c r="FB121" s="242">
        <v>0</v>
      </c>
      <c r="FC121" s="314">
        <f t="shared" si="245"/>
        <v>30</v>
      </c>
      <c r="FD121" s="314">
        <f t="shared" si="246"/>
        <v>940</v>
      </c>
      <c r="FE121" s="542">
        <v>120</v>
      </c>
      <c r="FF121" s="543">
        <v>740</v>
      </c>
      <c r="FG121" s="544">
        <v>80</v>
      </c>
      <c r="FH121" s="242">
        <v>20</v>
      </c>
      <c r="FI121" s="242">
        <f>VLOOKUP($A121,'[3]Tabel 3'!$E$3350:$K$3691,7,FALSE)</f>
        <v>0</v>
      </c>
      <c r="FJ121" s="314">
        <f t="shared" si="247"/>
        <v>60</v>
      </c>
      <c r="FK121" s="545">
        <f t="shared" si="248"/>
        <v>2900</v>
      </c>
      <c r="FL121" s="314">
        <f t="shared" si="249"/>
        <v>760</v>
      </c>
      <c r="FM121" s="542">
        <v>750</v>
      </c>
      <c r="FN121" s="543">
        <v>10</v>
      </c>
      <c r="FO121" s="544">
        <v>0</v>
      </c>
      <c r="FP121" s="242">
        <v>0</v>
      </c>
      <c r="FQ121" s="242">
        <v>0</v>
      </c>
      <c r="FR121" s="314">
        <f t="shared" si="250"/>
        <v>0</v>
      </c>
      <c r="FS121" s="314">
        <f t="shared" si="251"/>
        <v>1210</v>
      </c>
      <c r="FT121" s="542">
        <v>640</v>
      </c>
      <c r="FU121" s="543">
        <v>500</v>
      </c>
      <c r="FV121" s="544">
        <v>70</v>
      </c>
      <c r="FW121" s="242">
        <v>30</v>
      </c>
      <c r="FX121" s="242">
        <v>0</v>
      </c>
      <c r="FY121" s="314">
        <f t="shared" si="252"/>
        <v>40</v>
      </c>
      <c r="FZ121" s="314">
        <f t="shared" si="253"/>
        <v>930</v>
      </c>
      <c r="GA121" s="542">
        <v>120</v>
      </c>
      <c r="GB121" s="543">
        <v>730</v>
      </c>
      <c r="GC121" s="544">
        <v>80</v>
      </c>
      <c r="GD121" s="242">
        <v>40</v>
      </c>
      <c r="GE121" s="242">
        <v>0</v>
      </c>
      <c r="GF121" s="314">
        <f t="shared" si="254"/>
        <v>40</v>
      </c>
    </row>
    <row r="122" spans="1:188" hidden="1" x14ac:dyDescent="0.25">
      <c r="A122" s="622" t="s">
        <v>265</v>
      </c>
      <c r="B122" s="622" t="s">
        <v>67</v>
      </c>
      <c r="C122" s="622" t="s">
        <v>68</v>
      </c>
      <c r="D122" s="1">
        <v>0.9</v>
      </c>
      <c r="E122" s="206">
        <v>7400</v>
      </c>
      <c r="F122" s="207">
        <v>0.126</v>
      </c>
      <c r="G122" s="208">
        <f>IF(AND(F122&gt;=$F$3-'Selectie Benchmark Gemeenten'!$D$7*'gemeenten info'!$F$7,F122&lt;=$F$3+'Selectie Benchmark Gemeenten'!$D$7*'gemeenten info'!$F$7),1,0)</f>
        <v>0</v>
      </c>
      <c r="H122" s="206">
        <v>15904</v>
      </c>
      <c r="I122" s="206">
        <v>637</v>
      </c>
      <c r="J122" s="209">
        <f t="shared" si="206"/>
        <v>9.1928251121076235E-2</v>
      </c>
      <c r="K122" s="208">
        <f>IF(AND(J122&gt;=$J$3-'Selectie Benchmark Gemeenten'!$D$8*'gemeenten info'!$J$7,J122&lt;=$J$3+'Selectie Benchmark Gemeenten'!$D$8*'gemeenten info'!$J$7),1,0)</f>
        <v>0</v>
      </c>
      <c r="L122" s="23">
        <v>0</v>
      </c>
      <c r="M122" s="210">
        <v>6.2818336162988112E-2</v>
      </c>
      <c r="N122" s="208">
        <f>IF(AND(M122&gt;=$M$3-'Selectie Benchmark Gemeenten'!$D$9*'gemeenten info'!$M$7,M122&lt;=$M$3+'Selectie Benchmark Gemeenten'!$D$9*'gemeenten info'!$M$7),1,0)</f>
        <v>0</v>
      </c>
      <c r="O122" s="29">
        <f t="shared" si="200"/>
        <v>0</v>
      </c>
      <c r="P122" s="29">
        <f t="shared" si="201"/>
        <v>0</v>
      </c>
      <c r="Q122" s="29">
        <f t="shared" si="202"/>
        <v>0</v>
      </c>
      <c r="S122" s="78">
        <v>7.52</v>
      </c>
      <c r="T122" s="78">
        <v>-38.582999999999998</v>
      </c>
      <c r="U122" s="211">
        <v>0.58499999999999996</v>
      </c>
      <c r="V122" s="211">
        <v>6.4000000000000001E-2</v>
      </c>
      <c r="X122" s="212">
        <v>1338</v>
      </c>
      <c r="Y122" s="212">
        <v>42</v>
      </c>
      <c r="Z122" s="341">
        <f t="shared" si="207"/>
        <v>3.1390134529147982E-2</v>
      </c>
      <c r="AA122" s="212">
        <v>462</v>
      </c>
      <c r="AB122" s="212">
        <v>37</v>
      </c>
      <c r="AC122" s="212">
        <v>18</v>
      </c>
      <c r="AD122" s="212">
        <v>58</v>
      </c>
      <c r="AE122" s="212">
        <v>6</v>
      </c>
      <c r="AF122" s="372">
        <f t="shared" si="208"/>
        <v>0.33333333333333331</v>
      </c>
      <c r="AG122" s="212">
        <v>10</v>
      </c>
      <c r="AH122" s="372">
        <f t="shared" si="209"/>
        <v>0.17241379310344829</v>
      </c>
      <c r="AI122" s="212">
        <f t="shared" si="210"/>
        <v>386</v>
      </c>
      <c r="AJ122" s="212">
        <f t="shared" si="211"/>
        <v>21</v>
      </c>
      <c r="AK122" s="372">
        <f t="shared" si="212"/>
        <v>5.4404145077720206E-2</v>
      </c>
      <c r="AL122" s="341">
        <f t="shared" si="213"/>
        <v>4.4843049327354259E-3</v>
      </c>
      <c r="AM122" s="341">
        <f t="shared" si="214"/>
        <v>7.4738415545590429E-3</v>
      </c>
      <c r="AN122" s="341">
        <f t="shared" si="215"/>
        <v>1.5695067264573991E-2</v>
      </c>
      <c r="AO122" s="341">
        <f t="shared" si="216"/>
        <v>2.7653213751868459E-2</v>
      </c>
      <c r="AP122" s="214">
        <v>876</v>
      </c>
      <c r="AQ122" s="214">
        <v>5</v>
      </c>
      <c r="AR122" s="341">
        <f t="shared" si="217"/>
        <v>3.7369207772795215E-3</v>
      </c>
      <c r="AT122" s="1">
        <v>16</v>
      </c>
      <c r="AU122" s="1">
        <v>7</v>
      </c>
      <c r="AV122" s="1">
        <v>0</v>
      </c>
      <c r="AW122" s="1">
        <v>9</v>
      </c>
      <c r="AX122" s="1">
        <v>28</v>
      </c>
      <c r="AY122" s="1">
        <v>7</v>
      </c>
      <c r="AZ122" s="1">
        <v>10</v>
      </c>
      <c r="BA122" s="1">
        <v>11</v>
      </c>
      <c r="BB122" s="1">
        <v>21</v>
      </c>
      <c r="BC122" s="1">
        <v>10</v>
      </c>
      <c r="BD122" s="1">
        <v>0</v>
      </c>
      <c r="BE122" s="1">
        <v>11</v>
      </c>
      <c r="BF122" s="1">
        <v>26</v>
      </c>
      <c r="BG122" s="1">
        <v>11</v>
      </c>
      <c r="BH122" s="1">
        <v>6</v>
      </c>
      <c r="BI122" s="1">
        <v>9</v>
      </c>
      <c r="BJ122" s="1">
        <v>27</v>
      </c>
      <c r="BK122" s="1">
        <v>15</v>
      </c>
      <c r="BL122" s="1">
        <v>5</v>
      </c>
      <c r="BM122" s="1">
        <v>7</v>
      </c>
      <c r="BN122" s="125">
        <v>0.4375</v>
      </c>
      <c r="BO122" s="124">
        <v>0</v>
      </c>
      <c r="BP122" s="126">
        <v>0.5625</v>
      </c>
      <c r="BQ122" s="125">
        <v>0.25</v>
      </c>
      <c r="BR122" s="124">
        <v>0.35714285714285715</v>
      </c>
      <c r="BS122" s="126">
        <v>0.39285714285714285</v>
      </c>
      <c r="BT122" s="125">
        <v>0.47619047619047616</v>
      </c>
      <c r="BU122" s="124">
        <v>0</v>
      </c>
      <c r="BV122" s="126">
        <v>0.52380952380952384</v>
      </c>
      <c r="BW122" s="125">
        <v>0.42307692307692307</v>
      </c>
      <c r="BX122" s="124">
        <v>0.23076923076923078</v>
      </c>
      <c r="BY122" s="126">
        <v>0.34615384615384615</v>
      </c>
      <c r="BZ122" s="125">
        <f t="shared" si="218"/>
        <v>0.55555555555555558</v>
      </c>
      <c r="CA122" s="124">
        <f t="shared" si="219"/>
        <v>0.18518518518518517</v>
      </c>
      <c r="CB122" s="126">
        <f t="shared" si="220"/>
        <v>0.25925925925925924</v>
      </c>
      <c r="CD122" s="215">
        <f t="shared" si="221"/>
        <v>2100</v>
      </c>
      <c r="CE122" s="216">
        <f t="shared" si="222"/>
        <v>0.61428571428571432</v>
      </c>
      <c r="CF122" s="216">
        <f t="shared" si="223"/>
        <v>0.31428571428571428</v>
      </c>
      <c r="CG122" s="216">
        <f t="shared" si="224"/>
        <v>7.1428571428571425E-2</v>
      </c>
      <c r="CH122" s="216">
        <f t="shared" si="225"/>
        <v>3.3333333333333333E-2</v>
      </c>
      <c r="CI122" s="216">
        <f t="shared" si="226"/>
        <v>0</v>
      </c>
      <c r="CJ122" s="216">
        <f t="shared" si="227"/>
        <v>3.8095238095238099E-2</v>
      </c>
      <c r="CK122" s="217">
        <f t="shared" si="228"/>
        <v>1290</v>
      </c>
      <c r="CL122" s="218">
        <f t="shared" si="229"/>
        <v>660</v>
      </c>
      <c r="CM122" s="219">
        <f t="shared" si="230"/>
        <v>150</v>
      </c>
      <c r="CN122" s="219">
        <f t="shared" si="231"/>
        <v>70</v>
      </c>
      <c r="CO122" s="219">
        <f t="shared" si="232"/>
        <v>0</v>
      </c>
      <c r="CP122" s="219">
        <f t="shared" si="233"/>
        <v>80</v>
      </c>
      <c r="CR122" s="243">
        <v>1103.97</v>
      </c>
      <c r="CS122" s="243">
        <v>1344</v>
      </c>
      <c r="CT122" s="247">
        <f t="shared" si="203"/>
        <v>0.82140625</v>
      </c>
      <c r="CV122" s="247">
        <f t="shared" si="204"/>
        <v>3.8215115272312555E-2</v>
      </c>
      <c r="CW122" s="211">
        <f t="shared" si="205"/>
        <v>0.24912805181863479</v>
      </c>
      <c r="CY122" s="300">
        <v>1.9438444924406047E-2</v>
      </c>
      <c r="CZ122" s="300">
        <v>1.875901875901876E-2</v>
      </c>
      <c r="DA122" s="300">
        <v>1.4705882352941176E-2</v>
      </c>
      <c r="DB122" s="300">
        <v>1.9417475728155338E-2</v>
      </c>
      <c r="DC122" s="300">
        <v>1.0951403148528405E-2</v>
      </c>
      <c r="DE122" s="332">
        <v>67</v>
      </c>
      <c r="DF122" s="332">
        <v>5</v>
      </c>
      <c r="DG122" s="332">
        <v>54</v>
      </c>
      <c r="DH122" s="332">
        <v>9</v>
      </c>
      <c r="DL122" s="212">
        <v>1389</v>
      </c>
      <c r="DM122" s="212">
        <v>27</v>
      </c>
      <c r="DN122" s="213">
        <v>1.9438444924406047E-2</v>
      </c>
      <c r="DO122" s="212">
        <v>469</v>
      </c>
      <c r="DP122" s="212">
        <v>25</v>
      </c>
      <c r="DQ122" s="213">
        <v>1.7998560115190784E-2</v>
      </c>
      <c r="DR122" s="214">
        <v>920</v>
      </c>
      <c r="DS122" s="214">
        <v>2</v>
      </c>
      <c r="DT122" s="213">
        <v>1.4398848092152627E-3</v>
      </c>
      <c r="DV122" s="215">
        <f t="shared" si="234"/>
        <v>2010</v>
      </c>
      <c r="DW122" s="216">
        <v>0.61904761904761907</v>
      </c>
      <c r="DX122" s="216">
        <v>0.2857142857142857</v>
      </c>
      <c r="DY122" s="216">
        <v>9.5238095238095233E-2</v>
      </c>
      <c r="DZ122" s="216">
        <v>4.7619047619047616E-2</v>
      </c>
      <c r="EA122" s="216">
        <v>0</v>
      </c>
      <c r="EB122" s="216">
        <v>4.7619047619047616E-2</v>
      </c>
      <c r="EC122" s="217">
        <f t="shared" si="235"/>
        <v>1270</v>
      </c>
      <c r="ED122" s="218">
        <v>600</v>
      </c>
      <c r="EE122" s="219">
        <f t="shared" si="236"/>
        <v>140</v>
      </c>
      <c r="EF122" s="219">
        <f t="shared" si="237"/>
        <v>40</v>
      </c>
      <c r="EG122" s="219">
        <f t="shared" si="238"/>
        <v>0</v>
      </c>
      <c r="EH122" s="219">
        <f t="shared" si="239"/>
        <v>100</v>
      </c>
      <c r="EI122" s="216">
        <v>9.5238095238095233E-2</v>
      </c>
      <c r="EJ122" s="511">
        <v>2.9950000000000001E-2</v>
      </c>
      <c r="EK122" s="3">
        <v>0.30199999999999999</v>
      </c>
      <c r="EL122" s="3">
        <v>0.47200000000000003</v>
      </c>
      <c r="EM122" s="496">
        <f t="shared" si="240"/>
        <v>0.22599999999999992</v>
      </c>
      <c r="EN122" s="528">
        <v>9.7215599999999999E-2</v>
      </c>
      <c r="EO122" s="545">
        <f t="shared" si="241"/>
        <v>2050</v>
      </c>
      <c r="EP122" s="314">
        <f t="shared" si="242"/>
        <v>600</v>
      </c>
      <c r="EQ122" s="542">
        <v>590</v>
      </c>
      <c r="ER122" s="543">
        <v>10</v>
      </c>
      <c r="ES122" s="544">
        <v>0</v>
      </c>
      <c r="ET122" s="242">
        <v>0</v>
      </c>
      <c r="EU122" s="242">
        <v>0</v>
      </c>
      <c r="EV122" s="314">
        <f t="shared" si="243"/>
        <v>0</v>
      </c>
      <c r="EW122" s="314">
        <f t="shared" si="244"/>
        <v>850</v>
      </c>
      <c r="EX122" s="542">
        <v>570</v>
      </c>
      <c r="EY122" s="543">
        <v>220</v>
      </c>
      <c r="EZ122" s="544">
        <v>60</v>
      </c>
      <c r="FA122" s="242">
        <v>20</v>
      </c>
      <c r="FB122" s="242">
        <v>0</v>
      </c>
      <c r="FC122" s="314">
        <f t="shared" si="245"/>
        <v>40</v>
      </c>
      <c r="FD122" s="314">
        <f t="shared" si="246"/>
        <v>600</v>
      </c>
      <c r="FE122" s="542">
        <v>110</v>
      </c>
      <c r="FF122" s="543">
        <v>410</v>
      </c>
      <c r="FG122" s="544">
        <v>80</v>
      </c>
      <c r="FH122" s="242">
        <v>20</v>
      </c>
      <c r="FI122" s="242">
        <f>VLOOKUP($A122,'[3]Tabel 3'!$E$3350:$K$3691,7,FALSE)</f>
        <v>0</v>
      </c>
      <c r="FJ122" s="314">
        <f t="shared" si="247"/>
        <v>60</v>
      </c>
      <c r="FK122" s="545">
        <f t="shared" si="248"/>
        <v>2100</v>
      </c>
      <c r="FL122" s="314">
        <f t="shared" si="249"/>
        <v>600</v>
      </c>
      <c r="FM122" s="542">
        <v>590</v>
      </c>
      <c r="FN122" s="543">
        <v>10</v>
      </c>
      <c r="FO122" s="544">
        <v>0</v>
      </c>
      <c r="FP122" s="242">
        <v>0</v>
      </c>
      <c r="FQ122" s="242">
        <v>0</v>
      </c>
      <c r="FR122" s="314">
        <f t="shared" si="250"/>
        <v>0</v>
      </c>
      <c r="FS122" s="314">
        <f t="shared" si="251"/>
        <v>900</v>
      </c>
      <c r="FT122" s="542">
        <v>580</v>
      </c>
      <c r="FU122" s="543">
        <v>240</v>
      </c>
      <c r="FV122" s="544">
        <v>80</v>
      </c>
      <c r="FW122" s="242">
        <v>30</v>
      </c>
      <c r="FX122" s="242">
        <v>0</v>
      </c>
      <c r="FY122" s="314">
        <f t="shared" si="252"/>
        <v>50</v>
      </c>
      <c r="FZ122" s="314">
        <f t="shared" si="253"/>
        <v>600</v>
      </c>
      <c r="GA122" s="542">
        <v>120</v>
      </c>
      <c r="GB122" s="543">
        <v>410</v>
      </c>
      <c r="GC122" s="544">
        <v>70</v>
      </c>
      <c r="GD122" s="242">
        <v>40</v>
      </c>
      <c r="GE122" s="242">
        <v>0</v>
      </c>
      <c r="GF122" s="314">
        <f t="shared" si="254"/>
        <v>30</v>
      </c>
    </row>
    <row r="123" spans="1:188" hidden="1" x14ac:dyDescent="0.25">
      <c r="A123" s="622" t="s">
        <v>266</v>
      </c>
      <c r="B123" s="622" t="s">
        <v>54</v>
      </c>
      <c r="C123" s="622" t="s">
        <v>79</v>
      </c>
      <c r="D123" s="1">
        <v>0.2</v>
      </c>
      <c r="E123" s="206">
        <v>5100</v>
      </c>
      <c r="F123" s="207">
        <v>4.2999999999999997E-2</v>
      </c>
      <c r="G123" s="208">
        <f>IF(AND(F123&gt;=$F$3-'Selectie Benchmark Gemeenten'!$D$7*'gemeenten info'!$F$7,F123&lt;=$F$3+'Selectie Benchmark Gemeenten'!$D$7*'gemeenten info'!$F$7),1,0)</f>
        <v>0</v>
      </c>
      <c r="H123" s="206">
        <v>12307</v>
      </c>
      <c r="I123" s="206">
        <v>533</v>
      </c>
      <c r="J123" s="209">
        <f t="shared" si="206"/>
        <v>7.6382660687593418E-2</v>
      </c>
      <c r="K123" s="208">
        <f>IF(AND(J123&gt;=$J$3-'Selectie Benchmark Gemeenten'!$D$8*'gemeenten info'!$J$7,J123&lt;=$J$3+'Selectie Benchmark Gemeenten'!$D$8*'gemeenten info'!$J$7),1,0)</f>
        <v>0</v>
      </c>
      <c r="L123" s="23">
        <v>0</v>
      </c>
      <c r="M123" s="210">
        <v>2.7345844504021447E-2</v>
      </c>
      <c r="N123" s="208">
        <f>IF(AND(M123&gt;=$M$3-'Selectie Benchmark Gemeenten'!$D$9*'gemeenten info'!$M$7,M123&lt;=$M$3+'Selectie Benchmark Gemeenten'!$D$9*'gemeenten info'!$M$7),1,0)</f>
        <v>0</v>
      </c>
      <c r="O123" s="29">
        <f t="shared" si="200"/>
        <v>0</v>
      </c>
      <c r="P123" s="29">
        <f t="shared" si="201"/>
        <v>0</v>
      </c>
      <c r="Q123" s="29">
        <f t="shared" si="202"/>
        <v>0</v>
      </c>
      <c r="S123" s="78">
        <v>7.8890000000000002</v>
      </c>
      <c r="T123" s="78">
        <v>26.984000000000002</v>
      </c>
      <c r="U123" s="211">
        <v>0.51300000000000001</v>
      </c>
      <c r="V123" s="211">
        <v>4.9000000000000002E-2</v>
      </c>
      <c r="X123" s="212">
        <v>1097</v>
      </c>
      <c r="Y123" s="212">
        <v>23</v>
      </c>
      <c r="Z123" s="341">
        <f t="shared" si="207"/>
        <v>2.0966271649954422E-2</v>
      </c>
      <c r="AA123" s="212">
        <v>322</v>
      </c>
      <c r="AB123" s="212">
        <v>17</v>
      </c>
      <c r="AC123" s="212">
        <v>8</v>
      </c>
      <c r="AD123" s="212">
        <v>47</v>
      </c>
      <c r="AE123" s="212">
        <v>0</v>
      </c>
      <c r="AF123" s="372">
        <f t="shared" si="208"/>
        <v>0</v>
      </c>
      <c r="AG123" s="212">
        <v>0</v>
      </c>
      <c r="AH123" s="372">
        <f t="shared" si="209"/>
        <v>0</v>
      </c>
      <c r="AI123" s="212">
        <f t="shared" si="210"/>
        <v>267</v>
      </c>
      <c r="AJ123" s="212">
        <f t="shared" si="211"/>
        <v>17</v>
      </c>
      <c r="AK123" s="372">
        <f t="shared" si="212"/>
        <v>6.3670411985018729E-2</v>
      </c>
      <c r="AL123" s="341">
        <f t="shared" si="213"/>
        <v>0</v>
      </c>
      <c r="AM123" s="341">
        <f t="shared" si="214"/>
        <v>0</v>
      </c>
      <c r="AN123" s="341">
        <f t="shared" si="215"/>
        <v>1.5496809480401094E-2</v>
      </c>
      <c r="AO123" s="341">
        <f t="shared" si="216"/>
        <v>1.5496809480401094E-2</v>
      </c>
      <c r="AP123" s="214">
        <v>775</v>
      </c>
      <c r="AQ123" s="214">
        <v>6</v>
      </c>
      <c r="AR123" s="341">
        <f t="shared" si="217"/>
        <v>5.4694621695533276E-3</v>
      </c>
      <c r="AT123" s="1">
        <v>16</v>
      </c>
      <c r="AU123" s="1">
        <v>5</v>
      </c>
      <c r="AV123" s="1">
        <v>9</v>
      </c>
      <c r="AW123" s="1">
        <v>2</v>
      </c>
      <c r="AX123" s="1">
        <v>18</v>
      </c>
      <c r="AY123" s="1">
        <v>6</v>
      </c>
      <c r="AZ123" s="1">
        <v>0</v>
      </c>
      <c r="BA123" s="1">
        <v>12</v>
      </c>
      <c r="BB123" s="1">
        <v>10</v>
      </c>
      <c r="BC123" s="1">
        <v>0</v>
      </c>
      <c r="BD123" s="1">
        <v>0</v>
      </c>
      <c r="BE123" s="1">
        <v>10</v>
      </c>
      <c r="BF123" s="1">
        <v>18</v>
      </c>
      <c r="BG123" s="1">
        <v>6</v>
      </c>
      <c r="BH123" s="1">
        <v>6</v>
      </c>
      <c r="BI123" s="1">
        <v>6</v>
      </c>
      <c r="BJ123" s="1">
        <v>13</v>
      </c>
      <c r="BK123" s="1">
        <v>7</v>
      </c>
      <c r="BL123" s="1">
        <v>5</v>
      </c>
      <c r="BM123" s="1">
        <v>1</v>
      </c>
      <c r="BN123" s="125">
        <v>0.3125</v>
      </c>
      <c r="BO123" s="124">
        <v>0.5625</v>
      </c>
      <c r="BP123" s="126">
        <v>0.125</v>
      </c>
      <c r="BQ123" s="125">
        <v>0.33333333333333331</v>
      </c>
      <c r="BR123" s="124">
        <v>0</v>
      </c>
      <c r="BS123" s="126">
        <v>0.66666666666666663</v>
      </c>
      <c r="BT123" s="125">
        <v>0</v>
      </c>
      <c r="BU123" s="124">
        <v>0</v>
      </c>
      <c r="BV123" s="126">
        <v>1</v>
      </c>
      <c r="BW123" s="125">
        <v>0.33333333333333331</v>
      </c>
      <c r="BX123" s="124">
        <v>0.33333333333333331</v>
      </c>
      <c r="BY123" s="126">
        <v>0.33333333333333331</v>
      </c>
      <c r="BZ123" s="125">
        <f t="shared" si="218"/>
        <v>0.53846153846153844</v>
      </c>
      <c r="CA123" s="124">
        <f t="shared" si="219"/>
        <v>0.38461538461538464</v>
      </c>
      <c r="CB123" s="126">
        <f t="shared" si="220"/>
        <v>7.6923076923076927E-2</v>
      </c>
      <c r="CD123" s="215">
        <f t="shared" si="221"/>
        <v>1670</v>
      </c>
      <c r="CE123" s="216">
        <f t="shared" si="222"/>
        <v>0.6227544910179641</v>
      </c>
      <c r="CF123" s="216">
        <f t="shared" si="223"/>
        <v>0.32934131736526945</v>
      </c>
      <c r="CG123" s="216">
        <f t="shared" si="224"/>
        <v>4.790419161676647E-2</v>
      </c>
      <c r="CH123" s="216">
        <f t="shared" si="225"/>
        <v>1.1976047904191617E-2</v>
      </c>
      <c r="CI123" s="216">
        <f t="shared" si="226"/>
        <v>0</v>
      </c>
      <c r="CJ123" s="216">
        <f t="shared" si="227"/>
        <v>3.5928143712574849E-2</v>
      </c>
      <c r="CK123" s="217">
        <f t="shared" si="228"/>
        <v>1040</v>
      </c>
      <c r="CL123" s="218">
        <f t="shared" si="229"/>
        <v>550</v>
      </c>
      <c r="CM123" s="219">
        <f t="shared" si="230"/>
        <v>80</v>
      </c>
      <c r="CN123" s="219">
        <f t="shared" si="231"/>
        <v>20</v>
      </c>
      <c r="CO123" s="219">
        <f t="shared" si="232"/>
        <v>0</v>
      </c>
      <c r="CP123" s="219">
        <f t="shared" si="233"/>
        <v>60</v>
      </c>
      <c r="CR123" s="243">
        <v>491.32</v>
      </c>
      <c r="CS123" s="243">
        <v>1305</v>
      </c>
      <c r="CT123" s="247">
        <f t="shared" si="203"/>
        <v>0.3764904214559387</v>
      </c>
      <c r="CV123" s="247">
        <f t="shared" si="204"/>
        <v>5.568872527719311E-2</v>
      </c>
      <c r="CW123" s="211">
        <f t="shared" si="205"/>
        <v>0.48758771278963775</v>
      </c>
      <c r="CY123" s="300">
        <v>1.1764705882352941E-2</v>
      </c>
      <c r="CZ123" s="300">
        <v>1.6230838593327322E-2</v>
      </c>
      <c r="DA123" s="300">
        <v>8.8652482269503553E-3</v>
      </c>
      <c r="DB123" s="300">
        <v>1.5803336259877086E-2</v>
      </c>
      <c r="DC123" s="300">
        <v>1.4059753954305799E-2</v>
      </c>
      <c r="DE123" s="332" t="s">
        <v>640</v>
      </c>
      <c r="DF123" s="332" t="s">
        <v>640</v>
      </c>
      <c r="DG123" s="332" t="s">
        <v>640</v>
      </c>
      <c r="DH123" s="332" t="s">
        <v>640</v>
      </c>
      <c r="DL123" s="212">
        <v>1105</v>
      </c>
      <c r="DM123" s="212">
        <v>13</v>
      </c>
      <c r="DN123" s="213">
        <v>1.1764705882352941E-2</v>
      </c>
      <c r="DO123" s="212">
        <v>337</v>
      </c>
      <c r="DP123" s="212">
        <v>11</v>
      </c>
      <c r="DQ123" s="213">
        <v>9.9547511312217188E-3</v>
      </c>
      <c r="DR123" s="214">
        <v>768</v>
      </c>
      <c r="DS123" s="214">
        <v>2</v>
      </c>
      <c r="DT123" s="213">
        <v>1.8099547511312218E-3</v>
      </c>
      <c r="DV123" s="215">
        <f t="shared" si="234"/>
        <v>1640</v>
      </c>
      <c r="DW123" s="216">
        <v>0.6875</v>
      </c>
      <c r="DX123" s="216">
        <v>0.3125</v>
      </c>
      <c r="DY123" s="216">
        <v>0</v>
      </c>
      <c r="DZ123" s="216">
        <v>0</v>
      </c>
      <c r="EA123" s="216">
        <v>0</v>
      </c>
      <c r="EB123" s="216">
        <v>0</v>
      </c>
      <c r="EC123" s="217">
        <f t="shared" si="235"/>
        <v>1060</v>
      </c>
      <c r="ED123" s="218">
        <v>500</v>
      </c>
      <c r="EE123" s="219">
        <f t="shared" si="236"/>
        <v>80</v>
      </c>
      <c r="EF123" s="219">
        <f t="shared" si="237"/>
        <v>20</v>
      </c>
      <c r="EG123" s="219">
        <f t="shared" si="238"/>
        <v>10</v>
      </c>
      <c r="EH123" s="219">
        <f t="shared" si="239"/>
        <v>50</v>
      </c>
      <c r="EI123" s="216">
        <v>5.8823529411764705E-2</v>
      </c>
      <c r="EJ123" s="511">
        <v>1.5424999999999999E-2</v>
      </c>
      <c r="EK123" s="3">
        <v>0.22800000000000001</v>
      </c>
      <c r="EL123" s="3">
        <v>0.45</v>
      </c>
      <c r="EM123" s="496">
        <f t="shared" si="240"/>
        <v>0.32200000000000001</v>
      </c>
      <c r="EN123" s="528">
        <v>4.8195799999999997E-2</v>
      </c>
      <c r="EO123" s="545">
        <f t="shared" si="241"/>
        <v>1640</v>
      </c>
      <c r="EP123" s="314">
        <f t="shared" si="242"/>
        <v>490</v>
      </c>
      <c r="EQ123" s="542">
        <v>480</v>
      </c>
      <c r="ER123" s="543">
        <v>10</v>
      </c>
      <c r="ES123" s="544">
        <v>0</v>
      </c>
      <c r="ET123" s="242">
        <v>0</v>
      </c>
      <c r="EU123" s="242">
        <v>0</v>
      </c>
      <c r="EV123" s="314">
        <f t="shared" si="243"/>
        <v>0</v>
      </c>
      <c r="EW123" s="314">
        <f t="shared" si="244"/>
        <v>700</v>
      </c>
      <c r="EX123" s="542">
        <v>490</v>
      </c>
      <c r="EY123" s="543">
        <v>170</v>
      </c>
      <c r="EZ123" s="544">
        <v>40</v>
      </c>
      <c r="FA123" s="242">
        <v>10</v>
      </c>
      <c r="FB123" s="242">
        <v>0</v>
      </c>
      <c r="FC123" s="314">
        <f t="shared" si="245"/>
        <v>30</v>
      </c>
      <c r="FD123" s="314">
        <f t="shared" si="246"/>
        <v>450</v>
      </c>
      <c r="FE123" s="542">
        <v>90</v>
      </c>
      <c r="FF123" s="543">
        <v>320</v>
      </c>
      <c r="FG123" s="544">
        <v>40</v>
      </c>
      <c r="FH123" s="242">
        <v>10</v>
      </c>
      <c r="FI123" s="242">
        <f>VLOOKUP($A123,'[3]Tabel 3'!$E$3350:$K$3691,7,FALSE)</f>
        <v>10</v>
      </c>
      <c r="FJ123" s="314">
        <f t="shared" si="247"/>
        <v>20</v>
      </c>
      <c r="FK123" s="545">
        <f t="shared" si="248"/>
        <v>1670</v>
      </c>
      <c r="FL123" s="314">
        <f t="shared" si="249"/>
        <v>490</v>
      </c>
      <c r="FM123" s="542">
        <v>480</v>
      </c>
      <c r="FN123" s="543">
        <v>10</v>
      </c>
      <c r="FO123" s="544">
        <v>0</v>
      </c>
      <c r="FP123" s="242">
        <v>0</v>
      </c>
      <c r="FQ123" s="242">
        <v>0</v>
      </c>
      <c r="FR123" s="314">
        <f t="shared" si="250"/>
        <v>0</v>
      </c>
      <c r="FS123" s="314">
        <f t="shared" si="251"/>
        <v>720</v>
      </c>
      <c r="FT123" s="542">
        <v>480</v>
      </c>
      <c r="FU123" s="543">
        <v>200</v>
      </c>
      <c r="FV123" s="544">
        <v>40</v>
      </c>
      <c r="FW123" s="242">
        <v>10</v>
      </c>
      <c r="FX123" s="242">
        <v>0</v>
      </c>
      <c r="FY123" s="314">
        <f t="shared" si="252"/>
        <v>30</v>
      </c>
      <c r="FZ123" s="314">
        <f t="shared" si="253"/>
        <v>460</v>
      </c>
      <c r="GA123" s="542">
        <v>80</v>
      </c>
      <c r="GB123" s="543">
        <v>340</v>
      </c>
      <c r="GC123" s="544">
        <v>40</v>
      </c>
      <c r="GD123" s="242">
        <v>10</v>
      </c>
      <c r="GE123" s="242">
        <v>0</v>
      </c>
      <c r="GF123" s="314">
        <f t="shared" si="254"/>
        <v>30</v>
      </c>
    </row>
    <row r="124" spans="1:188" hidden="1" x14ac:dyDescent="0.25">
      <c r="A124" s="622" t="s">
        <v>267</v>
      </c>
      <c r="B124" s="622" t="s">
        <v>103</v>
      </c>
      <c r="C124" s="622" t="s">
        <v>104</v>
      </c>
      <c r="D124" s="1">
        <v>1.3</v>
      </c>
      <c r="E124" s="206">
        <v>17100</v>
      </c>
      <c r="F124" s="207">
        <v>7.2999999999999995E-2</v>
      </c>
      <c r="G124" s="208">
        <f>IF(AND(F124&gt;=$F$3-'Selectie Benchmark Gemeenten'!$D$7*'gemeenten info'!$F$7,F124&lt;=$F$3+'Selectie Benchmark Gemeenten'!$D$7*'gemeenten info'!$F$7),1,0)</f>
        <v>0</v>
      </c>
      <c r="H124" s="206">
        <v>39189</v>
      </c>
      <c r="I124" s="206">
        <v>1437</v>
      </c>
      <c r="J124" s="209">
        <f t="shared" si="206"/>
        <v>0.21150971599402094</v>
      </c>
      <c r="K124" s="208">
        <f>IF(AND(J124&gt;=$J$3-'Selectie Benchmark Gemeenten'!$D$8*'gemeenten info'!$J$7,J124&lt;=$J$3+'Selectie Benchmark Gemeenten'!$D$8*'gemeenten info'!$J$7),1,0)</f>
        <v>1</v>
      </c>
      <c r="L124" s="23">
        <v>0</v>
      </c>
      <c r="M124" s="210">
        <v>9.9766627771295219E-2</v>
      </c>
      <c r="N124" s="208">
        <f>IF(AND(M124&gt;=$M$3-'Selectie Benchmark Gemeenten'!$D$9*'gemeenten info'!$M$7,M124&lt;=$M$3+'Selectie Benchmark Gemeenten'!$D$9*'gemeenten info'!$M$7),1,0)</f>
        <v>1</v>
      </c>
      <c r="O124" s="29">
        <f t="shared" si="200"/>
        <v>0</v>
      </c>
      <c r="P124" s="29">
        <f t="shared" si="201"/>
        <v>0</v>
      </c>
      <c r="Q124" s="29">
        <f t="shared" si="202"/>
        <v>0</v>
      </c>
      <c r="S124" s="78">
        <v>7.5449999999999999</v>
      </c>
      <c r="T124" s="78">
        <v>-10.086</v>
      </c>
      <c r="U124" s="211">
        <v>0.52100000000000002</v>
      </c>
      <c r="V124" s="211">
        <v>8.6999999999999994E-2</v>
      </c>
      <c r="X124" s="212">
        <v>2761</v>
      </c>
      <c r="Y124" s="212">
        <v>53</v>
      </c>
      <c r="Z124" s="341">
        <f t="shared" si="207"/>
        <v>1.9195943498732344E-2</v>
      </c>
      <c r="AA124" s="212">
        <v>918</v>
      </c>
      <c r="AB124" s="212">
        <v>51</v>
      </c>
      <c r="AC124" s="212">
        <v>31</v>
      </c>
      <c r="AD124" s="212">
        <v>154</v>
      </c>
      <c r="AE124" s="212">
        <v>9</v>
      </c>
      <c r="AF124" s="372">
        <f t="shared" si="208"/>
        <v>0.29032258064516131</v>
      </c>
      <c r="AG124" s="212">
        <v>12</v>
      </c>
      <c r="AH124" s="372">
        <f t="shared" si="209"/>
        <v>7.792207792207792E-2</v>
      </c>
      <c r="AI124" s="212">
        <f t="shared" si="210"/>
        <v>733</v>
      </c>
      <c r="AJ124" s="212">
        <f t="shared" si="211"/>
        <v>30</v>
      </c>
      <c r="AK124" s="372">
        <f t="shared" si="212"/>
        <v>4.0927694406548434E-2</v>
      </c>
      <c r="AL124" s="341">
        <f t="shared" si="213"/>
        <v>3.2596885186526622E-3</v>
      </c>
      <c r="AM124" s="341">
        <f t="shared" si="214"/>
        <v>4.346251358203549E-3</v>
      </c>
      <c r="AN124" s="341">
        <f t="shared" si="215"/>
        <v>1.0865628395508874E-2</v>
      </c>
      <c r="AO124" s="341">
        <f t="shared" si="216"/>
        <v>1.8471568272365086E-2</v>
      </c>
      <c r="AP124" s="214">
        <v>1843</v>
      </c>
      <c r="AQ124" s="214">
        <v>2</v>
      </c>
      <c r="AR124" s="341">
        <f t="shared" si="217"/>
        <v>7.2437522636725825E-4</v>
      </c>
      <c r="AT124" s="1">
        <v>68</v>
      </c>
      <c r="AU124" s="1">
        <v>18</v>
      </c>
      <c r="AV124" s="1">
        <v>24</v>
      </c>
      <c r="AW124" s="1">
        <v>26</v>
      </c>
      <c r="AX124" s="1">
        <v>74</v>
      </c>
      <c r="AY124" s="1">
        <v>25</v>
      </c>
      <c r="AZ124" s="1">
        <v>19</v>
      </c>
      <c r="BA124" s="1">
        <v>30</v>
      </c>
      <c r="BB124" s="1">
        <v>51</v>
      </c>
      <c r="BC124" s="1">
        <v>18</v>
      </c>
      <c r="BD124" s="1">
        <v>12</v>
      </c>
      <c r="BE124" s="1">
        <v>21</v>
      </c>
      <c r="BF124" s="1">
        <v>59</v>
      </c>
      <c r="BG124" s="1">
        <v>16</v>
      </c>
      <c r="BH124" s="1">
        <v>18</v>
      </c>
      <c r="BI124" s="1">
        <v>25</v>
      </c>
      <c r="BJ124" s="1">
        <v>49</v>
      </c>
      <c r="BK124" s="1">
        <v>21</v>
      </c>
      <c r="BL124" s="1">
        <v>12</v>
      </c>
      <c r="BM124" s="1">
        <v>16</v>
      </c>
      <c r="BN124" s="125">
        <v>0.26470588235294118</v>
      </c>
      <c r="BO124" s="124">
        <v>0.35294117647058826</v>
      </c>
      <c r="BP124" s="126">
        <v>0.38235294117647056</v>
      </c>
      <c r="BQ124" s="125">
        <v>0.33783783783783783</v>
      </c>
      <c r="BR124" s="124">
        <v>0.25675675675675674</v>
      </c>
      <c r="BS124" s="126">
        <v>0.40540540540540543</v>
      </c>
      <c r="BT124" s="125">
        <v>0.35294117647058826</v>
      </c>
      <c r="BU124" s="124">
        <v>0.23529411764705882</v>
      </c>
      <c r="BV124" s="126">
        <v>0.41176470588235292</v>
      </c>
      <c r="BW124" s="125">
        <v>0.2711864406779661</v>
      </c>
      <c r="BX124" s="124">
        <v>0.30508474576271188</v>
      </c>
      <c r="BY124" s="126">
        <v>0.42372881355932202</v>
      </c>
      <c r="BZ124" s="125">
        <f t="shared" si="218"/>
        <v>0.42857142857142855</v>
      </c>
      <c r="CA124" s="124">
        <f t="shared" si="219"/>
        <v>0.24489795918367346</v>
      </c>
      <c r="CB124" s="126">
        <f t="shared" si="220"/>
        <v>0.32653061224489793</v>
      </c>
      <c r="CD124" s="215">
        <f t="shared" si="221"/>
        <v>5160</v>
      </c>
      <c r="CE124" s="216">
        <f t="shared" si="222"/>
        <v>0.58914728682170547</v>
      </c>
      <c r="CF124" s="216">
        <f t="shared" si="223"/>
        <v>0.33333333333333331</v>
      </c>
      <c r="CG124" s="216">
        <f t="shared" si="224"/>
        <v>7.7519379844961239E-2</v>
      </c>
      <c r="CH124" s="216">
        <f t="shared" si="225"/>
        <v>3.1007751937984496E-2</v>
      </c>
      <c r="CI124" s="216">
        <f t="shared" si="226"/>
        <v>3.875968992248062E-3</v>
      </c>
      <c r="CJ124" s="216">
        <f t="shared" si="227"/>
        <v>4.2635658914728682E-2</v>
      </c>
      <c r="CK124" s="217">
        <f t="shared" si="228"/>
        <v>3040</v>
      </c>
      <c r="CL124" s="218">
        <f t="shared" si="229"/>
        <v>1720</v>
      </c>
      <c r="CM124" s="219">
        <f t="shared" si="230"/>
        <v>400</v>
      </c>
      <c r="CN124" s="219">
        <f t="shared" si="231"/>
        <v>160</v>
      </c>
      <c r="CO124" s="219">
        <f t="shared" si="232"/>
        <v>20</v>
      </c>
      <c r="CP124" s="219">
        <f t="shared" si="233"/>
        <v>220</v>
      </c>
      <c r="CR124" s="243">
        <v>4073.37</v>
      </c>
      <c r="CS124" s="243">
        <v>3663</v>
      </c>
      <c r="CT124" s="247">
        <f t="shared" si="203"/>
        <v>1.1120311220311221</v>
      </c>
      <c r="CV124" s="247">
        <f t="shared" si="204"/>
        <v>1.7262055996842066E-2</v>
      </c>
      <c r="CW124" s="211">
        <f t="shared" si="205"/>
        <v>0.26295813011962116</v>
      </c>
      <c r="CY124" s="300">
        <v>1.7351274787535412E-2</v>
      </c>
      <c r="CZ124" s="300">
        <v>2.0323802962452637E-2</v>
      </c>
      <c r="DA124" s="300">
        <v>1.714862138533961E-2</v>
      </c>
      <c r="DB124" s="300">
        <v>2.4222585924713585E-2</v>
      </c>
      <c r="DC124" s="300">
        <v>2.1893110109465552E-2</v>
      </c>
      <c r="DE124" s="332">
        <v>179</v>
      </c>
      <c r="DF124" s="332">
        <v>41</v>
      </c>
      <c r="DG124" s="332">
        <v>166</v>
      </c>
      <c r="DH124" s="332">
        <v>23</v>
      </c>
      <c r="DL124" s="212">
        <v>2824</v>
      </c>
      <c r="DM124" s="212">
        <v>49</v>
      </c>
      <c r="DN124" s="213">
        <v>1.7351274787535412E-2</v>
      </c>
      <c r="DO124" s="212">
        <v>918</v>
      </c>
      <c r="DP124" s="212">
        <v>40</v>
      </c>
      <c r="DQ124" s="213">
        <v>1.4164305949008499E-2</v>
      </c>
      <c r="DR124" s="214">
        <v>1906</v>
      </c>
      <c r="DS124" s="214">
        <v>9</v>
      </c>
      <c r="DT124" s="213">
        <v>3.1869688385269121E-3</v>
      </c>
      <c r="DV124" s="215">
        <f t="shared" si="234"/>
        <v>5140</v>
      </c>
      <c r="DW124" s="216">
        <v>0.59615384615384615</v>
      </c>
      <c r="DX124" s="216">
        <v>0.32692307692307693</v>
      </c>
      <c r="DY124" s="216">
        <v>7.6923076923076927E-2</v>
      </c>
      <c r="DZ124" s="216">
        <v>3.8461538461538464E-2</v>
      </c>
      <c r="EA124" s="216">
        <v>0</v>
      </c>
      <c r="EB124" s="216">
        <v>3.8461538461538464E-2</v>
      </c>
      <c r="EC124" s="217">
        <f t="shared" si="235"/>
        <v>3090</v>
      </c>
      <c r="ED124" s="218">
        <v>1700</v>
      </c>
      <c r="EE124" s="219">
        <f t="shared" si="236"/>
        <v>350</v>
      </c>
      <c r="EF124" s="219">
        <f t="shared" si="237"/>
        <v>110</v>
      </c>
      <c r="EG124" s="219">
        <f t="shared" si="238"/>
        <v>10</v>
      </c>
      <c r="EH124" s="219">
        <f t="shared" si="239"/>
        <v>230</v>
      </c>
      <c r="EI124" s="216">
        <v>7.6923076923076927E-2</v>
      </c>
      <c r="EJ124" s="511">
        <v>2.0674999999999999E-2</v>
      </c>
      <c r="EK124" s="3">
        <v>0.27800000000000002</v>
      </c>
      <c r="EL124" s="3">
        <v>0.47600000000000003</v>
      </c>
      <c r="EM124" s="496">
        <f t="shared" si="240"/>
        <v>0.24599999999999994</v>
      </c>
      <c r="EN124" s="528">
        <v>6.5913799999999995E-2</v>
      </c>
      <c r="EO124" s="545">
        <f t="shared" si="241"/>
        <v>5170</v>
      </c>
      <c r="EP124" s="314">
        <f t="shared" si="242"/>
        <v>1320</v>
      </c>
      <c r="EQ124" s="542">
        <v>1290</v>
      </c>
      <c r="ER124" s="543">
        <v>10</v>
      </c>
      <c r="ES124" s="544">
        <v>20</v>
      </c>
      <c r="ET124" s="242">
        <v>0</v>
      </c>
      <c r="EU124" s="242">
        <v>0</v>
      </c>
      <c r="EV124" s="314">
        <f t="shared" si="243"/>
        <v>20</v>
      </c>
      <c r="EW124" s="314">
        <f t="shared" si="244"/>
        <v>2220</v>
      </c>
      <c r="EX124" s="542">
        <v>1430</v>
      </c>
      <c r="EY124" s="543">
        <v>640</v>
      </c>
      <c r="EZ124" s="544">
        <v>150</v>
      </c>
      <c r="FA124" s="242">
        <v>50</v>
      </c>
      <c r="FB124" s="242">
        <v>10</v>
      </c>
      <c r="FC124" s="314">
        <f t="shared" si="245"/>
        <v>90</v>
      </c>
      <c r="FD124" s="314">
        <f t="shared" si="246"/>
        <v>1630</v>
      </c>
      <c r="FE124" s="542">
        <v>370</v>
      </c>
      <c r="FF124" s="543">
        <v>1080</v>
      </c>
      <c r="FG124" s="544">
        <v>180</v>
      </c>
      <c r="FH124" s="242">
        <v>60</v>
      </c>
      <c r="FI124" s="242">
        <f>VLOOKUP($A124,'[3]Tabel 3'!$E$3350:$K$3691,7,FALSE)</f>
        <v>0</v>
      </c>
      <c r="FJ124" s="314">
        <f t="shared" si="247"/>
        <v>120</v>
      </c>
      <c r="FK124" s="545">
        <f t="shared" si="248"/>
        <v>5160</v>
      </c>
      <c r="FL124" s="314">
        <f t="shared" si="249"/>
        <v>1290</v>
      </c>
      <c r="FM124" s="542">
        <v>1260</v>
      </c>
      <c r="FN124" s="543">
        <v>20</v>
      </c>
      <c r="FO124" s="544">
        <v>10</v>
      </c>
      <c r="FP124" s="242">
        <v>0</v>
      </c>
      <c r="FQ124" s="242">
        <v>0</v>
      </c>
      <c r="FR124" s="314">
        <f t="shared" si="250"/>
        <v>10</v>
      </c>
      <c r="FS124" s="314">
        <f t="shared" si="251"/>
        <v>2220</v>
      </c>
      <c r="FT124" s="542">
        <v>1400</v>
      </c>
      <c r="FU124" s="543">
        <v>650</v>
      </c>
      <c r="FV124" s="544">
        <v>170</v>
      </c>
      <c r="FW124" s="242">
        <v>60</v>
      </c>
      <c r="FX124" s="242">
        <v>10</v>
      </c>
      <c r="FY124" s="314">
        <f t="shared" si="252"/>
        <v>100</v>
      </c>
      <c r="FZ124" s="314">
        <f t="shared" si="253"/>
        <v>1650</v>
      </c>
      <c r="GA124" s="542">
        <v>380</v>
      </c>
      <c r="GB124" s="543">
        <v>1050</v>
      </c>
      <c r="GC124" s="544">
        <v>220</v>
      </c>
      <c r="GD124" s="242">
        <v>100</v>
      </c>
      <c r="GE124" s="242">
        <v>10</v>
      </c>
      <c r="GF124" s="314">
        <f t="shared" si="254"/>
        <v>110</v>
      </c>
    </row>
    <row r="125" spans="1:188" hidden="1" x14ac:dyDescent="0.25">
      <c r="A125" s="622" t="s">
        <v>268</v>
      </c>
      <c r="B125" s="622" t="s">
        <v>103</v>
      </c>
      <c r="C125" s="622" t="s">
        <v>104</v>
      </c>
      <c r="D125" s="1">
        <v>0.7</v>
      </c>
      <c r="E125" s="206">
        <v>12000</v>
      </c>
      <c r="F125" s="207">
        <v>5.5E-2</v>
      </c>
      <c r="G125" s="208">
        <f>IF(AND(F125&gt;=$F$3-'Selectie Benchmark Gemeenten'!$D$7*'gemeenten info'!$F$7,F125&lt;=$F$3+'Selectie Benchmark Gemeenten'!$D$7*'gemeenten info'!$F$7),1,0)</f>
        <v>0</v>
      </c>
      <c r="H125" s="206">
        <v>27557</v>
      </c>
      <c r="I125" s="206">
        <v>3005</v>
      </c>
      <c r="J125" s="209">
        <f t="shared" si="206"/>
        <v>0.44588938714499254</v>
      </c>
      <c r="K125" s="208">
        <f>IF(AND(J125&gt;=$J$3-'Selectie Benchmark Gemeenten'!$D$8*'gemeenten info'!$J$7,J125&lt;=$J$3+'Selectie Benchmark Gemeenten'!$D$8*'gemeenten info'!$J$7),1,0)</f>
        <v>0</v>
      </c>
      <c r="L125" s="23">
        <v>0</v>
      </c>
      <c r="M125" s="210">
        <v>7.0011668611435235E-2</v>
      </c>
      <c r="N125" s="208">
        <f>IF(AND(M125&gt;=$M$3-'Selectie Benchmark Gemeenten'!$D$9*'gemeenten info'!$M$7,M125&lt;=$M$3+'Selectie Benchmark Gemeenten'!$D$9*'gemeenten info'!$M$7),1,0)</f>
        <v>0</v>
      </c>
      <c r="O125" s="29">
        <f t="shared" si="200"/>
        <v>0</v>
      </c>
      <c r="P125" s="29">
        <f t="shared" si="201"/>
        <v>0</v>
      </c>
      <c r="Q125" s="29">
        <f t="shared" si="202"/>
        <v>0</v>
      </c>
      <c r="S125" s="78">
        <v>9.6440000000000001</v>
      </c>
      <c r="T125" s="78">
        <v>37.389000000000003</v>
      </c>
      <c r="U125" s="211">
        <v>0.19700000000000001</v>
      </c>
      <c r="V125" s="211">
        <v>0.03</v>
      </c>
      <c r="X125" s="212">
        <v>2142</v>
      </c>
      <c r="Y125" s="212">
        <v>22</v>
      </c>
      <c r="Z125" s="341">
        <f t="shared" si="207"/>
        <v>1.027077497665733E-2</v>
      </c>
      <c r="AA125" s="212">
        <v>225</v>
      </c>
      <c r="AB125" s="212">
        <v>12</v>
      </c>
      <c r="AC125" s="212">
        <v>14</v>
      </c>
      <c r="AD125" s="212">
        <v>18</v>
      </c>
      <c r="AE125" s="212">
        <v>0</v>
      </c>
      <c r="AF125" s="372">
        <f t="shared" si="208"/>
        <v>0</v>
      </c>
      <c r="AG125" s="212">
        <v>0</v>
      </c>
      <c r="AH125" s="372">
        <f t="shared" si="209"/>
        <v>0</v>
      </c>
      <c r="AI125" s="212">
        <f t="shared" si="210"/>
        <v>193</v>
      </c>
      <c r="AJ125" s="212">
        <f t="shared" si="211"/>
        <v>12</v>
      </c>
      <c r="AK125" s="372">
        <f t="shared" si="212"/>
        <v>6.2176165803108807E-2</v>
      </c>
      <c r="AL125" s="341">
        <f t="shared" si="213"/>
        <v>0</v>
      </c>
      <c r="AM125" s="341">
        <f t="shared" si="214"/>
        <v>0</v>
      </c>
      <c r="AN125" s="341">
        <f t="shared" si="215"/>
        <v>5.6022408963585435E-3</v>
      </c>
      <c r="AO125" s="341">
        <f t="shared" si="216"/>
        <v>5.6022408963585435E-3</v>
      </c>
      <c r="AP125" s="214">
        <v>1917</v>
      </c>
      <c r="AQ125" s="214">
        <v>10</v>
      </c>
      <c r="AR125" s="341">
        <f t="shared" si="217"/>
        <v>4.6685340802987861E-3</v>
      </c>
      <c r="AT125" s="1">
        <v>27</v>
      </c>
      <c r="AU125" s="1">
        <v>5</v>
      </c>
      <c r="AV125" s="1">
        <v>10</v>
      </c>
      <c r="AW125" s="1">
        <v>12</v>
      </c>
      <c r="AX125" s="1">
        <v>29</v>
      </c>
      <c r="AY125" s="1">
        <v>5</v>
      </c>
      <c r="AZ125" s="1">
        <v>9</v>
      </c>
      <c r="BA125" s="1">
        <v>15</v>
      </c>
      <c r="BB125" s="1">
        <v>22</v>
      </c>
      <c r="BC125" s="1">
        <v>9</v>
      </c>
      <c r="BD125" s="1">
        <v>8</v>
      </c>
      <c r="BE125" s="1">
        <v>5</v>
      </c>
      <c r="BF125" s="1">
        <v>24</v>
      </c>
      <c r="BG125" s="1">
        <v>15</v>
      </c>
      <c r="BH125" s="1">
        <v>0</v>
      </c>
      <c r="BI125" s="1">
        <v>9</v>
      </c>
      <c r="BJ125" s="1">
        <v>31</v>
      </c>
      <c r="BK125" s="1">
        <v>11</v>
      </c>
      <c r="BL125" s="1">
        <v>9</v>
      </c>
      <c r="BM125" s="1">
        <v>11</v>
      </c>
      <c r="BN125" s="125">
        <v>0.18518518518518517</v>
      </c>
      <c r="BO125" s="124">
        <v>0.37037037037037035</v>
      </c>
      <c r="BP125" s="126">
        <v>0.44444444444444442</v>
      </c>
      <c r="BQ125" s="125">
        <v>0.17241379310344829</v>
      </c>
      <c r="BR125" s="124">
        <v>0.31034482758620691</v>
      </c>
      <c r="BS125" s="126">
        <v>0.51724137931034486</v>
      </c>
      <c r="BT125" s="125">
        <v>0.40909090909090912</v>
      </c>
      <c r="BU125" s="124">
        <v>0.36363636363636365</v>
      </c>
      <c r="BV125" s="126">
        <v>0.22727272727272727</v>
      </c>
      <c r="BW125" s="125">
        <v>0.625</v>
      </c>
      <c r="BX125" s="124">
        <v>0</v>
      </c>
      <c r="BY125" s="126">
        <v>0.375</v>
      </c>
      <c r="BZ125" s="125">
        <f t="shared" si="218"/>
        <v>0.35483870967741937</v>
      </c>
      <c r="CA125" s="124">
        <f t="shared" si="219"/>
        <v>0.29032258064516131</v>
      </c>
      <c r="CB125" s="126">
        <f t="shared" si="220"/>
        <v>0.35483870967741937</v>
      </c>
      <c r="CD125" s="215">
        <f t="shared" si="221"/>
        <v>2910</v>
      </c>
      <c r="CE125" s="216">
        <f t="shared" si="222"/>
        <v>0.69072164948453607</v>
      </c>
      <c r="CF125" s="216">
        <f t="shared" si="223"/>
        <v>0.21993127147766323</v>
      </c>
      <c r="CG125" s="216">
        <f t="shared" si="224"/>
        <v>8.9347079037800689E-2</v>
      </c>
      <c r="CH125" s="216">
        <f t="shared" si="225"/>
        <v>2.0618556701030927E-2</v>
      </c>
      <c r="CI125" s="216">
        <f t="shared" si="226"/>
        <v>0</v>
      </c>
      <c r="CJ125" s="216">
        <f t="shared" si="227"/>
        <v>6.8728522336769765E-2</v>
      </c>
      <c r="CK125" s="217">
        <f t="shared" si="228"/>
        <v>2010</v>
      </c>
      <c r="CL125" s="218">
        <f t="shared" si="229"/>
        <v>640</v>
      </c>
      <c r="CM125" s="219">
        <f t="shared" si="230"/>
        <v>260</v>
      </c>
      <c r="CN125" s="219">
        <f t="shared" si="231"/>
        <v>60</v>
      </c>
      <c r="CO125" s="219">
        <f t="shared" si="232"/>
        <v>0</v>
      </c>
      <c r="CP125" s="219">
        <f t="shared" si="233"/>
        <v>200</v>
      </c>
      <c r="CR125" s="243">
        <v>599.48</v>
      </c>
      <c r="CS125" s="243">
        <v>3000</v>
      </c>
      <c r="CT125" s="247">
        <f t="shared" si="203"/>
        <v>0.19982666666666668</v>
      </c>
      <c r="CV125" s="247">
        <f t="shared" si="204"/>
        <v>5.1398420180776651E-2</v>
      </c>
      <c r="CW125" s="211">
        <f t="shared" si="205"/>
        <v>0.18674136321195145</v>
      </c>
      <c r="CY125" s="300">
        <v>1.4365152919369786E-2</v>
      </c>
      <c r="CZ125" s="300">
        <v>1.1220196353436185E-2</v>
      </c>
      <c r="DA125" s="300">
        <v>1.0461245839277223E-2</v>
      </c>
      <c r="DB125" s="300">
        <v>1.35450723960766E-2</v>
      </c>
      <c r="DC125" s="300">
        <v>1.2430939226519336E-2</v>
      </c>
      <c r="DE125" s="332">
        <v>48</v>
      </c>
      <c r="DF125" s="332">
        <v>5</v>
      </c>
      <c r="DG125" s="332">
        <v>60</v>
      </c>
      <c r="DH125" s="332">
        <v>8</v>
      </c>
      <c r="DL125" s="212">
        <v>2158</v>
      </c>
      <c r="DM125" s="212">
        <v>31</v>
      </c>
      <c r="DN125" s="213">
        <v>1.4365152919369786E-2</v>
      </c>
      <c r="DO125" s="212">
        <v>246</v>
      </c>
      <c r="DP125" s="212">
        <v>23</v>
      </c>
      <c r="DQ125" s="213">
        <v>1.0658016682113068E-2</v>
      </c>
      <c r="DR125" s="214">
        <v>1912</v>
      </c>
      <c r="DS125" s="214">
        <v>8</v>
      </c>
      <c r="DT125" s="213">
        <v>3.7071362372567192E-3</v>
      </c>
      <c r="DV125" s="215">
        <f t="shared" si="234"/>
        <v>2840</v>
      </c>
      <c r="DW125" s="216">
        <v>0.7142857142857143</v>
      </c>
      <c r="DX125" s="216">
        <v>0.21428571428571427</v>
      </c>
      <c r="DY125" s="216">
        <v>7.1428571428571425E-2</v>
      </c>
      <c r="DZ125" s="216">
        <v>3.5714285714285712E-2</v>
      </c>
      <c r="EA125" s="216">
        <v>0</v>
      </c>
      <c r="EB125" s="216">
        <v>3.5714285714285712E-2</v>
      </c>
      <c r="EC125" s="217">
        <f t="shared" si="235"/>
        <v>2040</v>
      </c>
      <c r="ED125" s="218">
        <v>600</v>
      </c>
      <c r="EE125" s="219">
        <f t="shared" si="236"/>
        <v>200</v>
      </c>
      <c r="EF125" s="219">
        <f t="shared" si="237"/>
        <v>40</v>
      </c>
      <c r="EG125" s="219">
        <f t="shared" si="238"/>
        <v>0</v>
      </c>
      <c r="EH125" s="219">
        <f t="shared" si="239"/>
        <v>160</v>
      </c>
      <c r="EI125" s="216">
        <v>6.8965517241379309E-2</v>
      </c>
      <c r="EJ125" s="511">
        <v>1.7524999999999999E-2</v>
      </c>
      <c r="EK125" s="3">
        <v>0.16</v>
      </c>
      <c r="EL125" s="3">
        <v>0.29100000000000004</v>
      </c>
      <c r="EM125" s="496">
        <f t="shared" si="240"/>
        <v>0.54899999999999993</v>
      </c>
      <c r="EN125" s="528">
        <v>5.5282999999999999E-2</v>
      </c>
      <c r="EO125" s="545">
        <f t="shared" si="241"/>
        <v>2810</v>
      </c>
      <c r="EP125" s="314">
        <f t="shared" si="242"/>
        <v>1030</v>
      </c>
      <c r="EQ125" s="542">
        <v>990</v>
      </c>
      <c r="ER125" s="543">
        <v>30</v>
      </c>
      <c r="ES125" s="544">
        <v>10</v>
      </c>
      <c r="ET125" s="242">
        <v>0</v>
      </c>
      <c r="EU125" s="242">
        <v>0</v>
      </c>
      <c r="EV125" s="314">
        <f t="shared" si="243"/>
        <v>10</v>
      </c>
      <c r="EW125" s="314">
        <f t="shared" si="244"/>
        <v>1190</v>
      </c>
      <c r="EX125" s="542">
        <v>880</v>
      </c>
      <c r="EY125" s="543">
        <v>210</v>
      </c>
      <c r="EZ125" s="544">
        <v>100</v>
      </c>
      <c r="FA125" s="242">
        <v>20</v>
      </c>
      <c r="FB125" s="242">
        <v>0</v>
      </c>
      <c r="FC125" s="314">
        <f t="shared" si="245"/>
        <v>80</v>
      </c>
      <c r="FD125" s="314">
        <f t="shared" si="246"/>
        <v>590</v>
      </c>
      <c r="FE125" s="542">
        <v>170</v>
      </c>
      <c r="FF125" s="543">
        <v>330</v>
      </c>
      <c r="FG125" s="544">
        <v>90</v>
      </c>
      <c r="FH125" s="242">
        <v>20</v>
      </c>
      <c r="FI125" s="242">
        <f>VLOOKUP($A125,'[3]Tabel 3'!$E$3350:$K$3691,7,FALSE)</f>
        <v>0</v>
      </c>
      <c r="FJ125" s="314">
        <f t="shared" si="247"/>
        <v>70</v>
      </c>
      <c r="FK125" s="545">
        <f t="shared" si="248"/>
        <v>2910</v>
      </c>
      <c r="FL125" s="314">
        <f t="shared" si="249"/>
        <v>1050</v>
      </c>
      <c r="FM125" s="542">
        <v>990</v>
      </c>
      <c r="FN125" s="543">
        <v>20</v>
      </c>
      <c r="FO125" s="544">
        <v>40</v>
      </c>
      <c r="FP125" s="242">
        <v>0</v>
      </c>
      <c r="FQ125" s="242">
        <v>0</v>
      </c>
      <c r="FR125" s="314">
        <f t="shared" si="250"/>
        <v>40</v>
      </c>
      <c r="FS125" s="314">
        <f t="shared" si="251"/>
        <v>1210</v>
      </c>
      <c r="FT125" s="542">
        <v>850</v>
      </c>
      <c r="FU125" s="543">
        <v>250</v>
      </c>
      <c r="FV125" s="544">
        <v>110</v>
      </c>
      <c r="FW125" s="242">
        <v>30</v>
      </c>
      <c r="FX125" s="242">
        <v>0</v>
      </c>
      <c r="FY125" s="314">
        <f t="shared" si="252"/>
        <v>80</v>
      </c>
      <c r="FZ125" s="314">
        <f t="shared" si="253"/>
        <v>650</v>
      </c>
      <c r="GA125" s="542">
        <v>170</v>
      </c>
      <c r="GB125" s="543">
        <v>370</v>
      </c>
      <c r="GC125" s="544">
        <v>110</v>
      </c>
      <c r="GD125" s="242">
        <v>30</v>
      </c>
      <c r="GE125" s="242">
        <v>0</v>
      </c>
      <c r="GF125" s="314">
        <f t="shared" si="254"/>
        <v>80</v>
      </c>
    </row>
    <row r="126" spans="1:188" hidden="1" x14ac:dyDescent="0.25">
      <c r="A126" s="622" t="s">
        <v>269</v>
      </c>
      <c r="B126" s="622" t="s">
        <v>54</v>
      </c>
      <c r="C126" s="622" t="s">
        <v>79</v>
      </c>
      <c r="D126" s="1">
        <v>0.4</v>
      </c>
      <c r="E126" s="206">
        <v>7800</v>
      </c>
      <c r="F126" s="207">
        <v>4.5999999999999999E-2</v>
      </c>
      <c r="G126" s="208">
        <f>IF(AND(F126&gt;=$F$3-'Selectie Benchmark Gemeenten'!$D$7*'gemeenten info'!$F$7,F126&lt;=$F$3+'Selectie Benchmark Gemeenten'!$D$7*'gemeenten info'!$F$7),1,0)</f>
        <v>0</v>
      </c>
      <c r="H126" s="206">
        <v>18976</v>
      </c>
      <c r="I126" s="206">
        <v>242</v>
      </c>
      <c r="J126" s="209">
        <f t="shared" si="206"/>
        <v>3.2884902840059793E-2</v>
      </c>
      <c r="K126" s="208">
        <f>IF(AND(J126&gt;=$J$3-'Selectie Benchmark Gemeenten'!$D$8*'gemeenten info'!$J$7,J126&lt;=$J$3+'Selectie Benchmark Gemeenten'!$D$8*'gemeenten info'!$J$7),1,0)</f>
        <v>0</v>
      </c>
      <c r="L126" s="23">
        <v>0</v>
      </c>
      <c r="M126" s="210">
        <v>4.1823056300268099E-2</v>
      </c>
      <c r="N126" s="208">
        <f>IF(AND(M126&gt;=$M$3-'Selectie Benchmark Gemeenten'!$D$9*'gemeenten info'!$M$7,M126&lt;=$M$3+'Selectie Benchmark Gemeenten'!$D$9*'gemeenten info'!$M$7),1,0)</f>
        <v>0</v>
      </c>
      <c r="O126" s="29">
        <f t="shared" si="200"/>
        <v>0</v>
      </c>
      <c r="P126" s="29">
        <f t="shared" si="201"/>
        <v>0</v>
      </c>
      <c r="Q126" s="29">
        <f t="shared" si="202"/>
        <v>0</v>
      </c>
      <c r="S126" s="78">
        <v>8.0739999999999998</v>
      </c>
      <c r="T126" s="78">
        <v>2.4510000000000001</v>
      </c>
      <c r="U126" s="211">
        <v>0.57999999999999996</v>
      </c>
      <c r="V126" s="211">
        <v>8.3000000000000004E-2</v>
      </c>
      <c r="X126" s="212">
        <v>1521</v>
      </c>
      <c r="Y126" s="212">
        <v>24</v>
      </c>
      <c r="Z126" s="341">
        <f t="shared" si="207"/>
        <v>1.5779092702169626E-2</v>
      </c>
      <c r="AA126" s="212">
        <v>485</v>
      </c>
      <c r="AB126" s="212">
        <v>23</v>
      </c>
      <c r="AC126" s="212">
        <v>10</v>
      </c>
      <c r="AD126" s="212">
        <v>98</v>
      </c>
      <c r="AE126" s="212">
        <v>0</v>
      </c>
      <c r="AF126" s="372">
        <f t="shared" si="208"/>
        <v>0</v>
      </c>
      <c r="AG126" s="212">
        <v>8</v>
      </c>
      <c r="AH126" s="372">
        <f t="shared" si="209"/>
        <v>8.1632653061224483E-2</v>
      </c>
      <c r="AI126" s="212">
        <f t="shared" si="210"/>
        <v>377</v>
      </c>
      <c r="AJ126" s="212">
        <f t="shared" si="211"/>
        <v>15</v>
      </c>
      <c r="AK126" s="372">
        <f t="shared" si="212"/>
        <v>3.9787798408488062E-2</v>
      </c>
      <c r="AL126" s="341">
        <f t="shared" si="213"/>
        <v>0</v>
      </c>
      <c r="AM126" s="341">
        <f t="shared" si="214"/>
        <v>5.2596975673898753E-3</v>
      </c>
      <c r="AN126" s="341">
        <f t="shared" si="215"/>
        <v>9.8619329388560158E-3</v>
      </c>
      <c r="AO126" s="341">
        <f t="shared" si="216"/>
        <v>1.5121630506245891E-2</v>
      </c>
      <c r="AP126" s="214">
        <v>1036</v>
      </c>
      <c r="AQ126" s="214">
        <v>1</v>
      </c>
      <c r="AR126" s="341">
        <f t="shared" si="217"/>
        <v>6.5746219592373442E-4</v>
      </c>
      <c r="AT126" s="1">
        <v>28</v>
      </c>
      <c r="AU126" s="1">
        <v>12</v>
      </c>
      <c r="AV126" s="1">
        <v>10</v>
      </c>
      <c r="AW126" s="1">
        <v>6</v>
      </c>
      <c r="AX126" s="1">
        <v>18</v>
      </c>
      <c r="AY126" s="1">
        <v>7</v>
      </c>
      <c r="AZ126" s="1">
        <v>0</v>
      </c>
      <c r="BA126" s="1">
        <v>11</v>
      </c>
      <c r="BB126" s="1">
        <v>21</v>
      </c>
      <c r="BC126" s="1">
        <v>13</v>
      </c>
      <c r="BD126" s="1">
        <v>6</v>
      </c>
      <c r="BE126" s="1">
        <v>2</v>
      </c>
      <c r="BF126" s="1">
        <v>33</v>
      </c>
      <c r="BG126" s="1">
        <v>16</v>
      </c>
      <c r="BH126" s="1">
        <v>6</v>
      </c>
      <c r="BI126" s="1">
        <v>11</v>
      </c>
      <c r="BJ126" s="1">
        <v>32</v>
      </c>
      <c r="BK126" s="1">
        <v>14</v>
      </c>
      <c r="BL126" s="1">
        <v>12</v>
      </c>
      <c r="BM126" s="1">
        <v>6</v>
      </c>
      <c r="BN126" s="125">
        <v>0.42857142857142855</v>
      </c>
      <c r="BO126" s="124">
        <v>0.35714285714285715</v>
      </c>
      <c r="BP126" s="126">
        <v>0.21428571428571427</v>
      </c>
      <c r="BQ126" s="125">
        <v>0.3888888888888889</v>
      </c>
      <c r="BR126" s="124">
        <v>0</v>
      </c>
      <c r="BS126" s="126">
        <v>0.61111111111111116</v>
      </c>
      <c r="BT126" s="125">
        <v>0.61904761904761907</v>
      </c>
      <c r="BU126" s="124">
        <v>0.2857142857142857</v>
      </c>
      <c r="BV126" s="126">
        <v>9.5238095238095233E-2</v>
      </c>
      <c r="BW126" s="125">
        <v>0.48484848484848486</v>
      </c>
      <c r="BX126" s="124">
        <v>0.18181818181818182</v>
      </c>
      <c r="BY126" s="126">
        <v>0.33333333333333331</v>
      </c>
      <c r="BZ126" s="125">
        <f t="shared" si="218"/>
        <v>0.4375</v>
      </c>
      <c r="CA126" s="124">
        <f t="shared" si="219"/>
        <v>0.375</v>
      </c>
      <c r="CB126" s="126">
        <f t="shared" si="220"/>
        <v>0.1875</v>
      </c>
      <c r="CD126" s="215">
        <f t="shared" si="221"/>
        <v>2440</v>
      </c>
      <c r="CE126" s="216">
        <f t="shared" si="222"/>
        <v>0.57786885245901642</v>
      </c>
      <c r="CF126" s="216">
        <f t="shared" si="223"/>
        <v>0.37295081967213117</v>
      </c>
      <c r="CG126" s="216">
        <f t="shared" si="224"/>
        <v>4.9180327868852458E-2</v>
      </c>
      <c r="CH126" s="216">
        <f t="shared" si="225"/>
        <v>1.6393442622950821E-2</v>
      </c>
      <c r="CI126" s="216">
        <f t="shared" si="226"/>
        <v>4.0983606557377051E-3</v>
      </c>
      <c r="CJ126" s="216">
        <f t="shared" si="227"/>
        <v>2.8688524590163935E-2</v>
      </c>
      <c r="CK126" s="217">
        <f t="shared" si="228"/>
        <v>1410</v>
      </c>
      <c r="CL126" s="218">
        <f t="shared" si="229"/>
        <v>910</v>
      </c>
      <c r="CM126" s="219">
        <f t="shared" si="230"/>
        <v>120</v>
      </c>
      <c r="CN126" s="219">
        <f t="shared" si="231"/>
        <v>40</v>
      </c>
      <c r="CO126" s="219">
        <f t="shared" si="232"/>
        <v>10</v>
      </c>
      <c r="CP126" s="219">
        <f t="shared" si="233"/>
        <v>70</v>
      </c>
      <c r="CR126" s="243">
        <v>1122.83</v>
      </c>
      <c r="CS126" s="243">
        <v>1782</v>
      </c>
      <c r="CT126" s="247">
        <f t="shared" si="203"/>
        <v>0.63009539842873175</v>
      </c>
      <c r="CV126" s="247">
        <f t="shared" si="204"/>
        <v>2.5042386821928764E-2</v>
      </c>
      <c r="CW126" s="211">
        <f t="shared" si="205"/>
        <v>0.34302375439499189</v>
      </c>
      <c r="CY126" s="300">
        <v>2.0698576972833119E-2</v>
      </c>
      <c r="CZ126" s="300">
        <v>2.1208226221079693E-2</v>
      </c>
      <c r="DA126" s="300">
        <v>1.3530927835051547E-2</v>
      </c>
      <c r="DB126" s="300">
        <v>1.1228945726762321E-2</v>
      </c>
      <c r="DC126" s="300">
        <v>1.6918429003021148E-2</v>
      </c>
      <c r="DE126" s="332">
        <v>60</v>
      </c>
      <c r="DF126" s="332">
        <v>18</v>
      </c>
      <c r="DG126" s="332">
        <v>63</v>
      </c>
      <c r="DH126" s="332">
        <v>18</v>
      </c>
      <c r="DL126" s="212">
        <v>1546</v>
      </c>
      <c r="DM126" s="212">
        <v>32</v>
      </c>
      <c r="DN126" s="213">
        <v>2.0698576972833119E-2</v>
      </c>
      <c r="DO126" s="212">
        <v>496</v>
      </c>
      <c r="DP126" s="212">
        <v>26</v>
      </c>
      <c r="DQ126" s="213">
        <v>1.6817593790426907E-2</v>
      </c>
      <c r="DR126" s="214">
        <v>1050</v>
      </c>
      <c r="DS126" s="214">
        <v>6</v>
      </c>
      <c r="DT126" s="213">
        <v>3.8809831824062097E-3</v>
      </c>
      <c r="DV126" s="215">
        <f t="shared" si="234"/>
        <v>2480</v>
      </c>
      <c r="DW126" s="216">
        <v>0.6</v>
      </c>
      <c r="DX126" s="216">
        <v>0.36</v>
      </c>
      <c r="DY126" s="216">
        <v>0.04</v>
      </c>
      <c r="DZ126" s="216">
        <v>0.04</v>
      </c>
      <c r="EA126" s="216">
        <v>0</v>
      </c>
      <c r="EB126" s="216">
        <v>0</v>
      </c>
      <c r="EC126" s="217">
        <f t="shared" si="235"/>
        <v>1470</v>
      </c>
      <c r="ED126" s="218">
        <v>900</v>
      </c>
      <c r="EE126" s="219">
        <f t="shared" si="236"/>
        <v>110</v>
      </c>
      <c r="EF126" s="219">
        <f t="shared" si="237"/>
        <v>30</v>
      </c>
      <c r="EG126" s="219">
        <f t="shared" si="238"/>
        <v>0</v>
      </c>
      <c r="EH126" s="219">
        <f t="shared" si="239"/>
        <v>80</v>
      </c>
      <c r="EI126" s="216">
        <v>4.1666666666666664E-2</v>
      </c>
      <c r="EJ126" s="511">
        <v>1.5949999999999999E-2</v>
      </c>
      <c r="EK126" s="3">
        <v>0.28600000000000003</v>
      </c>
      <c r="EL126" s="3">
        <v>0.46100000000000002</v>
      </c>
      <c r="EM126" s="496">
        <f t="shared" si="240"/>
        <v>0.25299999999999995</v>
      </c>
      <c r="EN126" s="528">
        <v>4.9967600000000001E-2</v>
      </c>
      <c r="EO126" s="545">
        <f t="shared" si="241"/>
        <v>2440</v>
      </c>
      <c r="EP126" s="314">
        <f t="shared" si="242"/>
        <v>690</v>
      </c>
      <c r="EQ126" s="542">
        <v>670</v>
      </c>
      <c r="ER126" s="543">
        <v>10</v>
      </c>
      <c r="ES126" s="544">
        <v>10</v>
      </c>
      <c r="ET126" s="242">
        <v>0</v>
      </c>
      <c r="EU126" s="242">
        <v>0</v>
      </c>
      <c r="EV126" s="314">
        <f t="shared" si="243"/>
        <v>10</v>
      </c>
      <c r="EW126" s="314">
        <f t="shared" si="244"/>
        <v>1060</v>
      </c>
      <c r="EX126" s="542">
        <v>670</v>
      </c>
      <c r="EY126" s="543">
        <v>340</v>
      </c>
      <c r="EZ126" s="544">
        <v>50</v>
      </c>
      <c r="FA126" s="242">
        <v>10</v>
      </c>
      <c r="FB126" s="242">
        <v>0</v>
      </c>
      <c r="FC126" s="314">
        <f t="shared" si="245"/>
        <v>40</v>
      </c>
      <c r="FD126" s="314">
        <f t="shared" si="246"/>
        <v>690</v>
      </c>
      <c r="FE126" s="542">
        <v>130</v>
      </c>
      <c r="FF126" s="543">
        <v>510</v>
      </c>
      <c r="FG126" s="544">
        <v>50</v>
      </c>
      <c r="FH126" s="242">
        <v>20</v>
      </c>
      <c r="FI126" s="242">
        <f>VLOOKUP($A126,'[3]Tabel 3'!$E$3350:$K$3691,7,FALSE)</f>
        <v>0</v>
      </c>
      <c r="FJ126" s="314">
        <f t="shared" si="247"/>
        <v>30</v>
      </c>
      <c r="FK126" s="545">
        <f t="shared" si="248"/>
        <v>2440</v>
      </c>
      <c r="FL126" s="314">
        <f t="shared" si="249"/>
        <v>650</v>
      </c>
      <c r="FM126" s="542">
        <v>640</v>
      </c>
      <c r="FN126" s="543">
        <v>10</v>
      </c>
      <c r="FO126" s="544">
        <v>0</v>
      </c>
      <c r="FP126" s="242">
        <v>0</v>
      </c>
      <c r="FQ126" s="242">
        <v>0</v>
      </c>
      <c r="FR126" s="314">
        <f t="shared" si="250"/>
        <v>0</v>
      </c>
      <c r="FS126" s="314">
        <f t="shared" si="251"/>
        <v>1070</v>
      </c>
      <c r="FT126" s="542">
        <v>630</v>
      </c>
      <c r="FU126" s="543">
        <v>370</v>
      </c>
      <c r="FV126" s="544">
        <v>70</v>
      </c>
      <c r="FW126" s="242">
        <v>20</v>
      </c>
      <c r="FX126" s="242">
        <v>10</v>
      </c>
      <c r="FY126" s="314">
        <f t="shared" si="252"/>
        <v>40</v>
      </c>
      <c r="FZ126" s="314">
        <f t="shared" si="253"/>
        <v>720</v>
      </c>
      <c r="GA126" s="542">
        <v>140</v>
      </c>
      <c r="GB126" s="543">
        <v>530</v>
      </c>
      <c r="GC126" s="544">
        <v>50</v>
      </c>
      <c r="GD126" s="242">
        <v>20</v>
      </c>
      <c r="GE126" s="242">
        <v>0</v>
      </c>
      <c r="GF126" s="314">
        <f t="shared" si="254"/>
        <v>30</v>
      </c>
    </row>
    <row r="127" spans="1:188" hidden="1" x14ac:dyDescent="0.25">
      <c r="A127" s="622" t="s">
        <v>270</v>
      </c>
      <c r="B127" s="622" t="s">
        <v>71</v>
      </c>
      <c r="C127" s="622" t="s">
        <v>72</v>
      </c>
      <c r="D127" s="1">
        <v>2.2000000000000002</v>
      </c>
      <c r="E127" s="206">
        <v>22700</v>
      </c>
      <c r="F127" s="207">
        <v>9.9000000000000005E-2</v>
      </c>
      <c r="G127" s="208">
        <f>IF(AND(F127&gt;=$F$3-'Selectie Benchmark Gemeenten'!$D$7*'gemeenten info'!$F$7,F127&lt;=$F$3+'Selectie Benchmark Gemeenten'!$D$7*'gemeenten info'!$F$7),1,0)</f>
        <v>1</v>
      </c>
      <c r="H127" s="206">
        <v>51119</v>
      </c>
      <c r="I127" s="206">
        <v>269</v>
      </c>
      <c r="J127" s="209">
        <f t="shared" si="206"/>
        <v>3.6920777279521672E-2</v>
      </c>
      <c r="K127" s="208">
        <f>IF(AND(J127&gt;=$J$3-'Selectie Benchmark Gemeenten'!$D$8*'gemeenten info'!$J$7,J127&lt;=$J$3+'Selectie Benchmark Gemeenten'!$D$8*'gemeenten info'!$J$7),1,0)</f>
        <v>0</v>
      </c>
      <c r="L127" s="23">
        <v>0</v>
      </c>
      <c r="M127" s="210">
        <v>0.21077065923862581</v>
      </c>
      <c r="N127" s="208">
        <f>IF(AND(M127&gt;=$M$3-'Selectie Benchmark Gemeenten'!$D$9*'gemeenten info'!$M$7,M127&lt;=$M$3+'Selectie Benchmark Gemeenten'!$D$9*'gemeenten info'!$M$7),1,0)</f>
        <v>1</v>
      </c>
      <c r="O127" s="29">
        <f t="shared" si="200"/>
        <v>1</v>
      </c>
      <c r="P127" s="29">
        <f t="shared" si="201"/>
        <v>0</v>
      </c>
      <c r="Q127" s="29">
        <f t="shared" si="202"/>
        <v>0</v>
      </c>
      <c r="S127" s="78">
        <v>7.9390000000000001</v>
      </c>
      <c r="T127" s="78">
        <v>-11.45</v>
      </c>
      <c r="U127" s="211">
        <v>0.51500000000000001</v>
      </c>
      <c r="V127" s="211">
        <v>6.4000000000000001E-2</v>
      </c>
      <c r="X127" s="212">
        <v>4129</v>
      </c>
      <c r="Y127" s="212">
        <v>96</v>
      </c>
      <c r="Z127" s="341">
        <f t="shared" si="207"/>
        <v>2.3250181642044079E-2</v>
      </c>
      <c r="AA127" s="212">
        <v>1332</v>
      </c>
      <c r="AB127" s="212">
        <v>80</v>
      </c>
      <c r="AC127" s="212">
        <v>45</v>
      </c>
      <c r="AD127" s="212">
        <v>173</v>
      </c>
      <c r="AE127" s="212">
        <v>13</v>
      </c>
      <c r="AF127" s="372">
        <f t="shared" si="208"/>
        <v>0.28888888888888886</v>
      </c>
      <c r="AG127" s="212">
        <v>21</v>
      </c>
      <c r="AH127" s="372">
        <f t="shared" si="209"/>
        <v>0.12138728323699421</v>
      </c>
      <c r="AI127" s="212">
        <f t="shared" si="210"/>
        <v>1114</v>
      </c>
      <c r="AJ127" s="212">
        <f t="shared" si="211"/>
        <v>46</v>
      </c>
      <c r="AK127" s="372">
        <f t="shared" si="212"/>
        <v>4.1292639138240578E-2</v>
      </c>
      <c r="AL127" s="341">
        <f t="shared" si="213"/>
        <v>3.1484620973601355E-3</v>
      </c>
      <c r="AM127" s="341">
        <f t="shared" si="214"/>
        <v>5.0859772341971419E-3</v>
      </c>
      <c r="AN127" s="341">
        <f t="shared" si="215"/>
        <v>1.1140712036812788E-2</v>
      </c>
      <c r="AO127" s="341">
        <f t="shared" si="216"/>
        <v>1.9375151368370064E-2</v>
      </c>
      <c r="AP127" s="214">
        <v>2797</v>
      </c>
      <c r="AQ127" s="214">
        <v>16</v>
      </c>
      <c r="AR127" s="341">
        <f t="shared" si="217"/>
        <v>3.8750302736740129E-3</v>
      </c>
      <c r="AT127" s="1">
        <v>70</v>
      </c>
      <c r="AU127" s="1">
        <v>29</v>
      </c>
      <c r="AV127" s="1">
        <v>16</v>
      </c>
      <c r="AW127" s="1">
        <v>25</v>
      </c>
      <c r="AX127" s="1">
        <v>79</v>
      </c>
      <c r="AY127" s="1">
        <v>24</v>
      </c>
      <c r="AZ127" s="1">
        <v>20</v>
      </c>
      <c r="BA127" s="1">
        <v>35</v>
      </c>
      <c r="BB127" s="1">
        <v>74</v>
      </c>
      <c r="BC127" s="1">
        <v>28</v>
      </c>
      <c r="BD127" s="1">
        <v>23</v>
      </c>
      <c r="BE127" s="1">
        <v>23</v>
      </c>
      <c r="BF127" s="1">
        <v>65</v>
      </c>
      <c r="BG127" s="1">
        <v>25</v>
      </c>
      <c r="BH127" s="1">
        <v>11</v>
      </c>
      <c r="BI127" s="1">
        <v>29</v>
      </c>
      <c r="BJ127" s="1">
        <v>84</v>
      </c>
      <c r="BK127" s="1">
        <v>30</v>
      </c>
      <c r="BL127" s="1">
        <v>18</v>
      </c>
      <c r="BM127" s="1">
        <v>36</v>
      </c>
      <c r="BN127" s="125">
        <v>0.41428571428571431</v>
      </c>
      <c r="BO127" s="124">
        <v>0.22857142857142856</v>
      </c>
      <c r="BP127" s="126">
        <v>0.35714285714285715</v>
      </c>
      <c r="BQ127" s="125">
        <v>0.30379746835443039</v>
      </c>
      <c r="BR127" s="124">
        <v>0.25316455696202533</v>
      </c>
      <c r="BS127" s="126">
        <v>0.44303797468354428</v>
      </c>
      <c r="BT127" s="125">
        <v>0.3783783783783784</v>
      </c>
      <c r="BU127" s="124">
        <v>0.3108108108108108</v>
      </c>
      <c r="BV127" s="126">
        <v>0.3108108108108108</v>
      </c>
      <c r="BW127" s="125">
        <v>0.38461538461538464</v>
      </c>
      <c r="BX127" s="124">
        <v>0.16923076923076924</v>
      </c>
      <c r="BY127" s="126">
        <v>0.44615384615384618</v>
      </c>
      <c r="BZ127" s="125">
        <f t="shared" si="218"/>
        <v>0.35714285714285715</v>
      </c>
      <c r="CA127" s="124">
        <f t="shared" si="219"/>
        <v>0.21428571428571427</v>
      </c>
      <c r="CB127" s="126">
        <f t="shared" si="220"/>
        <v>0.42857142857142855</v>
      </c>
      <c r="CD127" s="215">
        <f t="shared" si="221"/>
        <v>7090</v>
      </c>
      <c r="CE127" s="216">
        <f t="shared" si="222"/>
        <v>0.61071932299012699</v>
      </c>
      <c r="CF127" s="216">
        <f t="shared" si="223"/>
        <v>0.31875881523272215</v>
      </c>
      <c r="CG127" s="216">
        <f t="shared" si="224"/>
        <v>7.0521861777150918E-2</v>
      </c>
      <c r="CH127" s="216">
        <f t="shared" si="225"/>
        <v>3.3850493653032443E-2</v>
      </c>
      <c r="CI127" s="216">
        <f t="shared" si="226"/>
        <v>1.4104372355430183E-3</v>
      </c>
      <c r="CJ127" s="216">
        <f t="shared" si="227"/>
        <v>3.5260930888575459E-2</v>
      </c>
      <c r="CK127" s="217">
        <f t="shared" si="228"/>
        <v>4330</v>
      </c>
      <c r="CL127" s="218">
        <f t="shared" si="229"/>
        <v>2260</v>
      </c>
      <c r="CM127" s="219">
        <f t="shared" si="230"/>
        <v>500</v>
      </c>
      <c r="CN127" s="219">
        <f t="shared" si="231"/>
        <v>240</v>
      </c>
      <c r="CO127" s="219">
        <f t="shared" si="232"/>
        <v>10</v>
      </c>
      <c r="CP127" s="219">
        <f t="shared" si="233"/>
        <v>250</v>
      </c>
      <c r="CR127" s="243">
        <v>3128.5</v>
      </c>
      <c r="CS127" s="243">
        <v>4849</v>
      </c>
      <c r="CT127" s="247">
        <f t="shared" si="203"/>
        <v>0.64518457413899777</v>
      </c>
      <c r="CV127" s="247">
        <f t="shared" si="204"/>
        <v>3.6036480991616347E-2</v>
      </c>
      <c r="CW127" s="211">
        <f t="shared" si="205"/>
        <v>0.23485031961660685</v>
      </c>
      <c r="CY127" s="300">
        <v>1.9990480723465015E-2</v>
      </c>
      <c r="CZ127" s="300">
        <v>1.4853747714808043E-2</v>
      </c>
      <c r="DA127" s="300">
        <v>1.6397075116330602E-2</v>
      </c>
      <c r="DB127" s="300">
        <v>1.7458563535911603E-2</v>
      </c>
      <c r="DC127" s="300">
        <v>1.5394765779634924E-2</v>
      </c>
      <c r="DE127" s="332">
        <v>194</v>
      </c>
      <c r="DF127" s="332">
        <v>22</v>
      </c>
      <c r="DG127" s="332">
        <v>169</v>
      </c>
      <c r="DH127" s="332">
        <v>22</v>
      </c>
      <c r="DL127" s="212">
        <v>4202</v>
      </c>
      <c r="DM127" s="212">
        <v>84</v>
      </c>
      <c r="DN127" s="213">
        <v>1.9990480723465015E-2</v>
      </c>
      <c r="DO127" s="212">
        <v>1383</v>
      </c>
      <c r="DP127" s="212">
        <v>77</v>
      </c>
      <c r="DQ127" s="213">
        <v>1.832460732984293E-2</v>
      </c>
      <c r="DR127" s="214">
        <v>2819</v>
      </c>
      <c r="DS127" s="214">
        <v>7</v>
      </c>
      <c r="DT127" s="213">
        <v>1.6658733936220848E-3</v>
      </c>
      <c r="DV127" s="215">
        <f t="shared" si="234"/>
        <v>6950</v>
      </c>
      <c r="DW127" s="216">
        <v>0.62857142857142856</v>
      </c>
      <c r="DX127" s="216">
        <v>0.3</v>
      </c>
      <c r="DY127" s="216">
        <v>7.1428571428571425E-2</v>
      </c>
      <c r="DZ127" s="216">
        <v>4.2857142857142858E-2</v>
      </c>
      <c r="EA127" s="216">
        <v>0</v>
      </c>
      <c r="EB127" s="216">
        <v>2.8571428571428571E-2</v>
      </c>
      <c r="EC127" s="217">
        <f t="shared" si="235"/>
        <v>4380</v>
      </c>
      <c r="ED127" s="218">
        <v>2100</v>
      </c>
      <c r="EE127" s="219">
        <f t="shared" si="236"/>
        <v>470</v>
      </c>
      <c r="EF127" s="219">
        <f t="shared" si="237"/>
        <v>90</v>
      </c>
      <c r="EG127" s="219">
        <f t="shared" si="238"/>
        <v>20</v>
      </c>
      <c r="EH127" s="219">
        <f t="shared" si="239"/>
        <v>360</v>
      </c>
      <c r="EI127" s="216">
        <v>7.2463768115942032E-2</v>
      </c>
      <c r="EJ127" s="511">
        <v>2.5225000000000001E-2</v>
      </c>
      <c r="EK127" s="3">
        <v>0.253</v>
      </c>
      <c r="EL127" s="3">
        <v>0.45899999999999996</v>
      </c>
      <c r="EM127" s="496">
        <f t="shared" si="240"/>
        <v>0.28800000000000003</v>
      </c>
      <c r="EN127" s="528">
        <v>8.1269400000000006E-2</v>
      </c>
      <c r="EO127" s="545">
        <f t="shared" si="241"/>
        <v>6930</v>
      </c>
      <c r="EP127" s="314">
        <f t="shared" si="242"/>
        <v>1870</v>
      </c>
      <c r="EQ127" s="542">
        <v>1840</v>
      </c>
      <c r="ER127" s="543">
        <v>20</v>
      </c>
      <c r="ES127" s="544">
        <v>10</v>
      </c>
      <c r="ET127" s="242">
        <v>0</v>
      </c>
      <c r="EU127" s="242">
        <v>0</v>
      </c>
      <c r="EV127" s="314">
        <f t="shared" si="243"/>
        <v>10</v>
      </c>
      <c r="EW127" s="314">
        <f t="shared" si="244"/>
        <v>3010</v>
      </c>
      <c r="EX127" s="542">
        <v>2070</v>
      </c>
      <c r="EY127" s="543">
        <v>720</v>
      </c>
      <c r="EZ127" s="544">
        <v>220</v>
      </c>
      <c r="FA127" s="242">
        <v>40</v>
      </c>
      <c r="FB127" s="242">
        <v>10</v>
      </c>
      <c r="FC127" s="314">
        <f t="shared" si="245"/>
        <v>170</v>
      </c>
      <c r="FD127" s="314">
        <f t="shared" si="246"/>
        <v>2050</v>
      </c>
      <c r="FE127" s="542">
        <v>470</v>
      </c>
      <c r="FF127" s="543">
        <v>1340</v>
      </c>
      <c r="FG127" s="544">
        <v>240</v>
      </c>
      <c r="FH127" s="242">
        <v>50</v>
      </c>
      <c r="FI127" s="242">
        <f>VLOOKUP($A127,'[3]Tabel 3'!$E$3350:$K$3691,7,FALSE)</f>
        <v>10</v>
      </c>
      <c r="FJ127" s="314">
        <f t="shared" si="247"/>
        <v>180</v>
      </c>
      <c r="FK127" s="545">
        <f t="shared" si="248"/>
        <v>7090</v>
      </c>
      <c r="FL127" s="314">
        <f t="shared" si="249"/>
        <v>1920</v>
      </c>
      <c r="FM127" s="542">
        <v>1880</v>
      </c>
      <c r="FN127" s="543">
        <v>20</v>
      </c>
      <c r="FO127" s="544">
        <v>20</v>
      </c>
      <c r="FP127" s="242">
        <v>0</v>
      </c>
      <c r="FQ127" s="242">
        <v>0</v>
      </c>
      <c r="FR127" s="314">
        <f t="shared" si="250"/>
        <v>20</v>
      </c>
      <c r="FS127" s="314">
        <f t="shared" si="251"/>
        <v>3050</v>
      </c>
      <c r="FT127" s="542">
        <v>1980</v>
      </c>
      <c r="FU127" s="543">
        <v>840</v>
      </c>
      <c r="FV127" s="544">
        <v>230</v>
      </c>
      <c r="FW127" s="242">
        <v>100</v>
      </c>
      <c r="FX127" s="242">
        <v>10</v>
      </c>
      <c r="FY127" s="314">
        <f t="shared" si="252"/>
        <v>120</v>
      </c>
      <c r="FZ127" s="314">
        <f t="shared" si="253"/>
        <v>2120</v>
      </c>
      <c r="GA127" s="542">
        <v>470</v>
      </c>
      <c r="GB127" s="543">
        <v>1400</v>
      </c>
      <c r="GC127" s="544">
        <v>250</v>
      </c>
      <c r="GD127" s="242">
        <v>140</v>
      </c>
      <c r="GE127" s="242">
        <v>0</v>
      </c>
      <c r="GF127" s="314">
        <f t="shared" si="254"/>
        <v>110</v>
      </c>
    </row>
    <row r="128" spans="1:188" hidden="1" x14ac:dyDescent="0.25">
      <c r="A128" s="622" t="s">
        <v>271</v>
      </c>
      <c r="B128" s="622" t="s">
        <v>128</v>
      </c>
      <c r="C128" s="622" t="s">
        <v>129</v>
      </c>
      <c r="D128" s="1">
        <v>7.2</v>
      </c>
      <c r="E128" s="206">
        <v>43400</v>
      </c>
      <c r="F128" s="207">
        <v>0.16699999999999998</v>
      </c>
      <c r="G128" s="208">
        <f>IF(AND(F128&gt;=$F$3-'Selectie Benchmark Gemeenten'!$D$7*'gemeenten info'!$F$7,F128&lt;=$F$3+'Selectie Benchmark Gemeenten'!$D$7*'gemeenten info'!$F$7),1,0)</f>
        <v>0</v>
      </c>
      <c r="H128" s="206">
        <v>86845</v>
      </c>
      <c r="I128" s="206">
        <v>1934</v>
      </c>
      <c r="J128" s="209">
        <f t="shared" si="206"/>
        <v>0.28579970104633784</v>
      </c>
      <c r="K128" s="208">
        <f>IF(AND(J128&gt;=$J$3-'Selectie Benchmark Gemeenten'!$D$8*'gemeenten info'!$J$7,J128&lt;=$J$3+'Selectie Benchmark Gemeenten'!$D$8*'gemeenten info'!$J$7),1,0)</f>
        <v>1</v>
      </c>
      <c r="L128" s="23">
        <v>1</v>
      </c>
      <c r="M128" s="210">
        <v>0.15781818181818183</v>
      </c>
      <c r="N128" s="208">
        <f>IF(AND(M128&gt;=$M$3-'Selectie Benchmark Gemeenten'!$D$9*'gemeenten info'!$M$7,M128&lt;=$M$3+'Selectie Benchmark Gemeenten'!$D$9*'gemeenten info'!$M$7),1,0)</f>
        <v>1</v>
      </c>
      <c r="O128" s="29">
        <f t="shared" si="200"/>
        <v>0</v>
      </c>
      <c r="P128" s="29">
        <f t="shared" si="201"/>
        <v>0</v>
      </c>
      <c r="Q128" s="29">
        <f t="shared" si="202"/>
        <v>0</v>
      </c>
      <c r="S128" s="78">
        <v>7.3920000000000003</v>
      </c>
      <c r="T128" s="78">
        <v>-27.471</v>
      </c>
      <c r="U128" s="211">
        <v>0.56299999999999994</v>
      </c>
      <c r="V128" s="211">
        <v>0.125</v>
      </c>
      <c r="X128" s="212">
        <v>5014</v>
      </c>
      <c r="Y128" s="212">
        <v>184</v>
      </c>
      <c r="Z128" s="341">
        <f t="shared" si="207"/>
        <v>3.669724770642202E-2</v>
      </c>
      <c r="AA128" s="212">
        <v>1745</v>
      </c>
      <c r="AB128" s="212">
        <v>151</v>
      </c>
      <c r="AC128" s="212">
        <v>97</v>
      </c>
      <c r="AD128" s="212">
        <v>385</v>
      </c>
      <c r="AE128" s="212">
        <v>23</v>
      </c>
      <c r="AF128" s="372">
        <f t="shared" si="208"/>
        <v>0.23711340206185566</v>
      </c>
      <c r="AG128" s="212">
        <v>70</v>
      </c>
      <c r="AH128" s="372">
        <f t="shared" si="209"/>
        <v>0.18181818181818182</v>
      </c>
      <c r="AI128" s="212">
        <f t="shared" si="210"/>
        <v>1263</v>
      </c>
      <c r="AJ128" s="212">
        <f t="shared" si="211"/>
        <v>58</v>
      </c>
      <c r="AK128" s="372">
        <f t="shared" si="212"/>
        <v>4.5922406967537611E-2</v>
      </c>
      <c r="AL128" s="341">
        <f t="shared" si="213"/>
        <v>4.5871559633027525E-3</v>
      </c>
      <c r="AM128" s="341">
        <f t="shared" si="214"/>
        <v>1.3960909453530115E-2</v>
      </c>
      <c r="AN128" s="341">
        <f t="shared" si="215"/>
        <v>1.1567610690067811E-2</v>
      </c>
      <c r="AO128" s="341">
        <f t="shared" si="216"/>
        <v>3.0115676106900677E-2</v>
      </c>
      <c r="AP128" s="214">
        <v>3269</v>
      </c>
      <c r="AQ128" s="214">
        <v>33</v>
      </c>
      <c r="AR128" s="341">
        <f t="shared" si="217"/>
        <v>6.5815715995213402E-3</v>
      </c>
      <c r="AT128" s="1">
        <v>161</v>
      </c>
      <c r="AU128" s="1">
        <v>60</v>
      </c>
      <c r="AV128" s="1">
        <v>39</v>
      </c>
      <c r="AW128" s="1">
        <v>62</v>
      </c>
      <c r="AX128" s="1">
        <v>188</v>
      </c>
      <c r="AY128" s="1">
        <v>59</v>
      </c>
      <c r="AZ128" s="1">
        <v>42</v>
      </c>
      <c r="BA128" s="1">
        <v>87</v>
      </c>
      <c r="BB128" s="1">
        <v>165</v>
      </c>
      <c r="BC128" s="1">
        <v>64</v>
      </c>
      <c r="BD128" s="1">
        <v>31</v>
      </c>
      <c r="BE128" s="1">
        <v>70</v>
      </c>
      <c r="BF128" s="1">
        <v>171</v>
      </c>
      <c r="BG128" s="1">
        <v>76</v>
      </c>
      <c r="BH128" s="1">
        <v>23</v>
      </c>
      <c r="BI128" s="1">
        <v>72</v>
      </c>
      <c r="BJ128" s="1">
        <v>218</v>
      </c>
      <c r="BK128" s="1">
        <v>75</v>
      </c>
      <c r="BL128" s="1">
        <v>40</v>
      </c>
      <c r="BM128" s="1">
        <v>103</v>
      </c>
      <c r="BN128" s="125">
        <v>0.37267080745341613</v>
      </c>
      <c r="BO128" s="124">
        <v>0.24223602484472051</v>
      </c>
      <c r="BP128" s="126">
        <v>0.38509316770186336</v>
      </c>
      <c r="BQ128" s="125">
        <v>0.31382978723404253</v>
      </c>
      <c r="BR128" s="124">
        <v>0.22340425531914893</v>
      </c>
      <c r="BS128" s="126">
        <v>0.46276595744680848</v>
      </c>
      <c r="BT128" s="125">
        <v>0.38787878787878788</v>
      </c>
      <c r="BU128" s="124">
        <v>0.18787878787878787</v>
      </c>
      <c r="BV128" s="126">
        <v>0.42424242424242425</v>
      </c>
      <c r="BW128" s="125">
        <v>0.44444444444444442</v>
      </c>
      <c r="BX128" s="124">
        <v>0.13450292397660818</v>
      </c>
      <c r="BY128" s="126">
        <v>0.42105263157894735</v>
      </c>
      <c r="BZ128" s="125">
        <f t="shared" si="218"/>
        <v>0.34403669724770641</v>
      </c>
      <c r="CA128" s="124">
        <f t="shared" si="219"/>
        <v>0.1834862385321101</v>
      </c>
      <c r="CB128" s="126">
        <f t="shared" si="220"/>
        <v>0.47247706422018348</v>
      </c>
      <c r="CD128" s="215">
        <f t="shared" si="221"/>
        <v>10940</v>
      </c>
      <c r="CE128" s="216">
        <f t="shared" si="222"/>
        <v>0.51919561243144419</v>
      </c>
      <c r="CF128" s="216">
        <f t="shared" si="223"/>
        <v>0.35831809872029252</v>
      </c>
      <c r="CG128" s="216">
        <f t="shared" si="224"/>
        <v>0.12248628884826325</v>
      </c>
      <c r="CH128" s="216">
        <f t="shared" si="225"/>
        <v>5.7586837294332727E-2</v>
      </c>
      <c r="CI128" s="216">
        <f t="shared" si="226"/>
        <v>3.6563071297989031E-3</v>
      </c>
      <c r="CJ128" s="216">
        <f t="shared" si="227"/>
        <v>6.1243144424131625E-2</v>
      </c>
      <c r="CK128" s="217">
        <f t="shared" si="228"/>
        <v>5680</v>
      </c>
      <c r="CL128" s="218">
        <f t="shared" si="229"/>
        <v>3920</v>
      </c>
      <c r="CM128" s="219">
        <f t="shared" si="230"/>
        <v>1340</v>
      </c>
      <c r="CN128" s="219">
        <f t="shared" si="231"/>
        <v>630</v>
      </c>
      <c r="CO128" s="219">
        <f t="shared" si="232"/>
        <v>40</v>
      </c>
      <c r="CP128" s="219">
        <f t="shared" si="233"/>
        <v>670</v>
      </c>
      <c r="CR128" s="243">
        <v>10779.74</v>
      </c>
      <c r="CS128" s="243">
        <v>6656</v>
      </c>
      <c r="CT128" s="247">
        <f t="shared" si="203"/>
        <v>1.6195522836538461</v>
      </c>
      <c r="CV128" s="247">
        <f t="shared" si="204"/>
        <v>2.2658884234122992E-2</v>
      </c>
      <c r="CW128" s="211">
        <f t="shared" si="205"/>
        <v>0.21974399824204804</v>
      </c>
      <c r="CY128" s="300">
        <v>4.2437220167412887E-2</v>
      </c>
      <c r="CZ128" s="300">
        <v>3.2827798041850646E-2</v>
      </c>
      <c r="DA128" s="300">
        <v>3.0927835051546393E-2</v>
      </c>
      <c r="DB128" s="300">
        <v>3.436928702010969E-2</v>
      </c>
      <c r="DC128" s="300">
        <v>2.9129726795730053E-2</v>
      </c>
      <c r="DE128" s="332">
        <v>406</v>
      </c>
      <c r="DF128" s="332">
        <v>42</v>
      </c>
      <c r="DG128" s="332">
        <v>375</v>
      </c>
      <c r="DH128" s="332">
        <v>41</v>
      </c>
      <c r="DL128" s="212">
        <v>5137</v>
      </c>
      <c r="DM128" s="212">
        <v>218</v>
      </c>
      <c r="DN128" s="213">
        <v>4.2437220167412887E-2</v>
      </c>
      <c r="DO128" s="212">
        <v>1917</v>
      </c>
      <c r="DP128" s="212">
        <v>184</v>
      </c>
      <c r="DQ128" s="213">
        <v>3.581857115047693E-2</v>
      </c>
      <c r="DR128" s="214">
        <v>3220</v>
      </c>
      <c r="DS128" s="214">
        <v>34</v>
      </c>
      <c r="DT128" s="213">
        <v>6.6186490169359551E-3</v>
      </c>
      <c r="DV128" s="215">
        <f t="shared" si="234"/>
        <v>10810</v>
      </c>
      <c r="DW128" s="216">
        <v>0.54629629629629628</v>
      </c>
      <c r="DX128" s="216">
        <v>0.34259259259259262</v>
      </c>
      <c r="DY128" s="216">
        <v>0.1111111111111111</v>
      </c>
      <c r="DZ128" s="216">
        <v>6.4814814814814811E-2</v>
      </c>
      <c r="EA128" s="216">
        <v>0</v>
      </c>
      <c r="EB128" s="216">
        <v>4.6296296296296294E-2</v>
      </c>
      <c r="EC128" s="217">
        <f t="shared" si="235"/>
        <v>5870</v>
      </c>
      <c r="ED128" s="218">
        <v>3700</v>
      </c>
      <c r="EE128" s="219">
        <f t="shared" si="236"/>
        <v>1240</v>
      </c>
      <c r="EF128" s="219">
        <f t="shared" si="237"/>
        <v>220</v>
      </c>
      <c r="EG128" s="219">
        <f t="shared" si="238"/>
        <v>40</v>
      </c>
      <c r="EH128" s="219">
        <f t="shared" si="239"/>
        <v>980</v>
      </c>
      <c r="EI128" s="216">
        <v>0.11926605504587157</v>
      </c>
      <c r="EJ128" s="511">
        <v>3.7124999999999991E-2</v>
      </c>
      <c r="EK128" s="3">
        <v>0.33899999999999997</v>
      </c>
      <c r="EL128" s="3">
        <v>0.434</v>
      </c>
      <c r="EM128" s="496">
        <f t="shared" si="240"/>
        <v>0.22700000000000004</v>
      </c>
      <c r="EN128" s="528">
        <v>0.12143019999999999</v>
      </c>
      <c r="EO128" s="545">
        <f t="shared" si="241"/>
        <v>10830</v>
      </c>
      <c r="EP128" s="314">
        <f t="shared" si="242"/>
        <v>2360</v>
      </c>
      <c r="EQ128" s="542">
        <v>2300</v>
      </c>
      <c r="ER128" s="543">
        <v>30</v>
      </c>
      <c r="ES128" s="544">
        <v>30</v>
      </c>
      <c r="ET128" s="242">
        <v>0</v>
      </c>
      <c r="EU128" s="242">
        <v>0</v>
      </c>
      <c r="EV128" s="314">
        <f t="shared" si="243"/>
        <v>30</v>
      </c>
      <c r="EW128" s="314">
        <f t="shared" si="244"/>
        <v>4590</v>
      </c>
      <c r="EX128" s="542">
        <v>2720</v>
      </c>
      <c r="EY128" s="543">
        <v>1340</v>
      </c>
      <c r="EZ128" s="544">
        <v>530</v>
      </c>
      <c r="FA128" s="242">
        <v>90</v>
      </c>
      <c r="FB128" s="242">
        <v>20</v>
      </c>
      <c r="FC128" s="314">
        <f t="shared" si="245"/>
        <v>420</v>
      </c>
      <c r="FD128" s="314">
        <f t="shared" si="246"/>
        <v>3880</v>
      </c>
      <c r="FE128" s="542">
        <v>850</v>
      </c>
      <c r="FF128" s="543">
        <v>2350</v>
      </c>
      <c r="FG128" s="544">
        <v>680</v>
      </c>
      <c r="FH128" s="242">
        <v>130</v>
      </c>
      <c r="FI128" s="242">
        <f>VLOOKUP($A128,'[3]Tabel 3'!$E$3350:$K$3691,7,FALSE)</f>
        <v>20</v>
      </c>
      <c r="FJ128" s="314">
        <f t="shared" si="247"/>
        <v>530</v>
      </c>
      <c r="FK128" s="545">
        <f t="shared" si="248"/>
        <v>10940</v>
      </c>
      <c r="FL128" s="314">
        <f t="shared" si="249"/>
        <v>2350</v>
      </c>
      <c r="FM128" s="542">
        <v>2260</v>
      </c>
      <c r="FN128" s="543">
        <v>50</v>
      </c>
      <c r="FO128" s="544">
        <v>40</v>
      </c>
      <c r="FP128" s="242">
        <v>0</v>
      </c>
      <c r="FQ128" s="242">
        <v>0</v>
      </c>
      <c r="FR128" s="314">
        <f t="shared" si="250"/>
        <v>40</v>
      </c>
      <c r="FS128" s="314">
        <f t="shared" si="251"/>
        <v>4570</v>
      </c>
      <c r="FT128" s="542">
        <v>2580</v>
      </c>
      <c r="FU128" s="543">
        <v>1430</v>
      </c>
      <c r="FV128" s="544">
        <v>560</v>
      </c>
      <c r="FW128" s="242">
        <v>220</v>
      </c>
      <c r="FX128" s="242">
        <v>20</v>
      </c>
      <c r="FY128" s="314">
        <f t="shared" si="252"/>
        <v>320</v>
      </c>
      <c r="FZ128" s="314">
        <f t="shared" si="253"/>
        <v>4020</v>
      </c>
      <c r="GA128" s="542">
        <v>840</v>
      </c>
      <c r="GB128" s="543">
        <v>2440</v>
      </c>
      <c r="GC128" s="544">
        <v>740</v>
      </c>
      <c r="GD128" s="242">
        <v>410</v>
      </c>
      <c r="GE128" s="242">
        <v>20</v>
      </c>
      <c r="GF128" s="314">
        <f t="shared" si="254"/>
        <v>310</v>
      </c>
    </row>
    <row r="129" spans="1:188" hidden="1" x14ac:dyDescent="0.25">
      <c r="A129" s="622" t="s">
        <v>272</v>
      </c>
      <c r="B129" s="622" t="s">
        <v>124</v>
      </c>
      <c r="C129" s="622" t="s">
        <v>125</v>
      </c>
      <c r="D129" s="1">
        <v>0.3</v>
      </c>
      <c r="E129" s="206">
        <v>6900</v>
      </c>
      <c r="F129" s="207">
        <v>4.5999999999999999E-2</v>
      </c>
      <c r="G129" s="208">
        <f>IF(AND(F129&gt;=$F$3-'Selectie Benchmark Gemeenten'!$D$7*'gemeenten info'!$F$7,F129&lt;=$F$3+'Selectie Benchmark Gemeenten'!$D$7*'gemeenten info'!$F$7),1,0)</f>
        <v>0</v>
      </c>
      <c r="H129" s="206">
        <v>16470</v>
      </c>
      <c r="I129" s="206">
        <v>158</v>
      </c>
      <c r="J129" s="209">
        <f t="shared" si="206"/>
        <v>2.0328849028400597E-2</v>
      </c>
      <c r="K129" s="208">
        <f>IF(AND(J129&gt;=$J$3-'Selectie Benchmark Gemeenten'!$D$8*'gemeenten info'!$J$7,J129&lt;=$J$3+'Selectie Benchmark Gemeenten'!$D$8*'gemeenten info'!$J$7),1,0)</f>
        <v>0</v>
      </c>
      <c r="L129" s="23">
        <v>0</v>
      </c>
      <c r="M129" s="210">
        <v>1.9947961838681701E-2</v>
      </c>
      <c r="N129" s="208">
        <f>IF(AND(M129&gt;=$M$3-'Selectie Benchmark Gemeenten'!$D$9*'gemeenten info'!$M$7,M129&lt;=$M$3+'Selectie Benchmark Gemeenten'!$D$9*'gemeenten info'!$M$7),1,0)</f>
        <v>0</v>
      </c>
      <c r="O129" s="29">
        <f t="shared" si="200"/>
        <v>0</v>
      </c>
      <c r="P129" s="29">
        <f t="shared" si="201"/>
        <v>0</v>
      </c>
      <c r="Q129" s="29">
        <f t="shared" si="202"/>
        <v>0</v>
      </c>
      <c r="S129" s="78">
        <v>8.5060000000000002</v>
      </c>
      <c r="T129" s="78">
        <v>30.588000000000001</v>
      </c>
      <c r="U129" s="211">
        <v>0.497</v>
      </c>
      <c r="V129" s="211">
        <v>6.8000000000000005E-2</v>
      </c>
      <c r="X129" s="212">
        <v>1090</v>
      </c>
      <c r="Y129" s="212">
        <v>6</v>
      </c>
      <c r="Z129" s="341">
        <f t="shared" si="207"/>
        <v>5.5045871559633031E-3</v>
      </c>
      <c r="AA129" s="212">
        <v>326</v>
      </c>
      <c r="AB129" s="212">
        <v>0</v>
      </c>
      <c r="AC129" s="212">
        <v>0</v>
      </c>
      <c r="AD129" s="212">
        <v>35</v>
      </c>
      <c r="AE129" s="212">
        <v>0</v>
      </c>
      <c r="AF129" s="372" t="str">
        <f t="shared" si="208"/>
        <v/>
      </c>
      <c r="AG129" s="212">
        <v>0</v>
      </c>
      <c r="AH129" s="372">
        <f t="shared" si="209"/>
        <v>0</v>
      </c>
      <c r="AI129" s="212">
        <f t="shared" si="210"/>
        <v>291</v>
      </c>
      <c r="AJ129" s="212">
        <f t="shared" si="211"/>
        <v>0</v>
      </c>
      <c r="AK129" s="372">
        <f t="shared" si="212"/>
        <v>0</v>
      </c>
      <c r="AL129" s="341">
        <f t="shared" si="213"/>
        <v>0</v>
      </c>
      <c r="AM129" s="341">
        <f t="shared" si="214"/>
        <v>0</v>
      </c>
      <c r="AN129" s="341">
        <f t="shared" si="215"/>
        <v>0</v>
      </c>
      <c r="AO129" s="341">
        <f t="shared" si="216"/>
        <v>0</v>
      </c>
      <c r="AP129" s="214">
        <v>764</v>
      </c>
      <c r="AQ129" s="214">
        <v>7</v>
      </c>
      <c r="AR129" s="341">
        <f t="shared" si="217"/>
        <v>6.4220183486238536E-3</v>
      </c>
      <c r="AT129" s="1">
        <v>8</v>
      </c>
      <c r="AU129" s="1">
        <v>5</v>
      </c>
      <c r="AV129" s="1">
        <v>0</v>
      </c>
      <c r="AW129" s="1">
        <v>3</v>
      </c>
      <c r="AX129" s="1">
        <v>15</v>
      </c>
      <c r="AY129" s="1">
        <v>0</v>
      </c>
      <c r="AZ129" s="1">
        <v>6</v>
      </c>
      <c r="BA129" s="1">
        <v>9</v>
      </c>
      <c r="BB129" s="1">
        <v>10</v>
      </c>
      <c r="BC129" s="1">
        <v>6</v>
      </c>
      <c r="BD129" s="1">
        <v>0</v>
      </c>
      <c r="BE129" s="1">
        <v>4</v>
      </c>
      <c r="BF129" s="1">
        <v>15</v>
      </c>
      <c r="BG129" s="1">
        <v>11</v>
      </c>
      <c r="BH129" s="1">
        <v>0</v>
      </c>
      <c r="BI129" s="1">
        <v>4</v>
      </c>
      <c r="BJ129" s="1">
        <v>14</v>
      </c>
      <c r="BK129" s="1">
        <v>9</v>
      </c>
      <c r="BL129" s="1">
        <v>0</v>
      </c>
      <c r="BM129" s="1">
        <v>5</v>
      </c>
      <c r="BN129" s="125">
        <v>0.625</v>
      </c>
      <c r="BO129" s="124">
        <v>0</v>
      </c>
      <c r="BP129" s="126">
        <v>0.375</v>
      </c>
      <c r="BQ129" s="125">
        <v>0</v>
      </c>
      <c r="BR129" s="124">
        <v>0.4</v>
      </c>
      <c r="BS129" s="126">
        <v>0.6</v>
      </c>
      <c r="BT129" s="125">
        <v>0.6</v>
      </c>
      <c r="BU129" s="124">
        <v>0</v>
      </c>
      <c r="BV129" s="126">
        <v>0.4</v>
      </c>
      <c r="BW129" s="125">
        <v>0.73333333333333328</v>
      </c>
      <c r="BX129" s="124">
        <v>0</v>
      </c>
      <c r="BY129" s="126">
        <v>0.26666666666666666</v>
      </c>
      <c r="BZ129" s="125">
        <f t="shared" si="218"/>
        <v>0.6428571428571429</v>
      </c>
      <c r="CA129" s="124">
        <f t="shared" si="219"/>
        <v>0</v>
      </c>
      <c r="CB129" s="126">
        <f t="shared" si="220"/>
        <v>0.35714285714285715</v>
      </c>
      <c r="CD129" s="215">
        <f t="shared" si="221"/>
        <v>2090</v>
      </c>
      <c r="CE129" s="216">
        <f t="shared" si="222"/>
        <v>0.59808612440191389</v>
      </c>
      <c r="CF129" s="216">
        <f t="shared" si="223"/>
        <v>0.33014354066985646</v>
      </c>
      <c r="CG129" s="216">
        <f t="shared" si="224"/>
        <v>7.1770334928229665E-2</v>
      </c>
      <c r="CH129" s="216">
        <f t="shared" si="225"/>
        <v>2.8708133971291867E-2</v>
      </c>
      <c r="CI129" s="216">
        <f t="shared" si="226"/>
        <v>0</v>
      </c>
      <c r="CJ129" s="216">
        <f t="shared" si="227"/>
        <v>4.3062200956937802E-2</v>
      </c>
      <c r="CK129" s="217">
        <f t="shared" si="228"/>
        <v>1250</v>
      </c>
      <c r="CL129" s="218">
        <f t="shared" si="229"/>
        <v>690</v>
      </c>
      <c r="CM129" s="219">
        <f t="shared" si="230"/>
        <v>150</v>
      </c>
      <c r="CN129" s="219">
        <f t="shared" si="231"/>
        <v>60</v>
      </c>
      <c r="CO129" s="219">
        <f t="shared" si="232"/>
        <v>0</v>
      </c>
      <c r="CP129" s="219">
        <f t="shared" si="233"/>
        <v>90</v>
      </c>
      <c r="CR129" s="243">
        <v>474.92</v>
      </c>
      <c r="CS129" s="243">
        <v>1401</v>
      </c>
      <c r="CT129" s="247">
        <f t="shared" si="203"/>
        <v>0.33898643825838687</v>
      </c>
      <c r="CV129" s="247">
        <f t="shared" si="204"/>
        <v>1.6238369842298886E-2</v>
      </c>
      <c r="CW129" s="211">
        <f t="shared" si="205"/>
        <v>0.11966493817311528</v>
      </c>
      <c r="CY129" s="300">
        <v>1.2669683257918552E-2</v>
      </c>
      <c r="CZ129" s="300">
        <v>1.3123359580052493E-2</v>
      </c>
      <c r="DA129" s="300">
        <v>8.8967971530249119E-3</v>
      </c>
      <c r="DB129" s="300">
        <v>1.2722646310432569E-2</v>
      </c>
      <c r="DC129" s="300">
        <v>6.4672594987873885E-3</v>
      </c>
      <c r="DE129" s="332" t="s">
        <v>640</v>
      </c>
      <c r="DF129" s="332" t="s">
        <v>640</v>
      </c>
      <c r="DG129" s="332" t="s">
        <v>640</v>
      </c>
      <c r="DH129" s="332" t="s">
        <v>640</v>
      </c>
      <c r="DL129" s="212">
        <v>1105</v>
      </c>
      <c r="DM129" s="212">
        <v>14</v>
      </c>
      <c r="DN129" s="213">
        <v>1.2669683257918552E-2</v>
      </c>
      <c r="DO129" s="212">
        <v>334</v>
      </c>
      <c r="DP129" s="212">
        <v>12</v>
      </c>
      <c r="DQ129" s="213">
        <v>1.085972850678733E-2</v>
      </c>
      <c r="DR129" s="214">
        <v>771</v>
      </c>
      <c r="DS129" s="214">
        <v>2</v>
      </c>
      <c r="DT129" s="213">
        <v>1.8099547511312218E-3</v>
      </c>
      <c r="DV129" s="215">
        <f t="shared" si="234"/>
        <v>2090</v>
      </c>
      <c r="DW129" s="216">
        <v>0.61904761904761907</v>
      </c>
      <c r="DX129" s="216">
        <v>0.33333333333333331</v>
      </c>
      <c r="DY129" s="216">
        <v>4.7619047619047616E-2</v>
      </c>
      <c r="DZ129" s="216">
        <v>0</v>
      </c>
      <c r="EA129" s="216">
        <v>0</v>
      </c>
      <c r="EB129" s="216">
        <v>4.7619047619047616E-2</v>
      </c>
      <c r="EC129" s="217">
        <f t="shared" si="235"/>
        <v>1280</v>
      </c>
      <c r="ED129" s="218">
        <v>700</v>
      </c>
      <c r="EE129" s="219">
        <f t="shared" si="236"/>
        <v>110</v>
      </c>
      <c r="EF129" s="219">
        <f t="shared" si="237"/>
        <v>30</v>
      </c>
      <c r="EG129" s="219">
        <f t="shared" si="238"/>
        <v>0</v>
      </c>
      <c r="EH129" s="219">
        <f t="shared" si="239"/>
        <v>80</v>
      </c>
      <c r="EI129" s="216">
        <v>0.05</v>
      </c>
      <c r="EJ129" s="511">
        <v>1.5949999999999999E-2</v>
      </c>
      <c r="EK129" s="3">
        <v>0.22500000000000001</v>
      </c>
      <c r="EL129" s="3">
        <v>0.40700000000000003</v>
      </c>
      <c r="EM129" s="496">
        <f t="shared" si="240"/>
        <v>0.36799999999999999</v>
      </c>
      <c r="EN129" s="528">
        <v>4.9967600000000001E-2</v>
      </c>
      <c r="EO129" s="545">
        <f t="shared" si="241"/>
        <v>2050</v>
      </c>
      <c r="EP129" s="314">
        <f t="shared" si="242"/>
        <v>510</v>
      </c>
      <c r="EQ129" s="542">
        <v>500</v>
      </c>
      <c r="ER129" s="543">
        <v>10</v>
      </c>
      <c r="ES129" s="544">
        <v>0</v>
      </c>
      <c r="ET129" s="242">
        <v>0</v>
      </c>
      <c r="EU129" s="242">
        <v>0</v>
      </c>
      <c r="EV129" s="314">
        <f t="shared" si="243"/>
        <v>0</v>
      </c>
      <c r="EW129" s="314">
        <f t="shared" si="244"/>
        <v>890</v>
      </c>
      <c r="EX129" s="542">
        <v>640</v>
      </c>
      <c r="EY129" s="543">
        <v>200</v>
      </c>
      <c r="EZ129" s="544">
        <v>50</v>
      </c>
      <c r="FA129" s="242">
        <v>20</v>
      </c>
      <c r="FB129" s="242">
        <v>0</v>
      </c>
      <c r="FC129" s="314">
        <f t="shared" si="245"/>
        <v>30</v>
      </c>
      <c r="FD129" s="314">
        <f t="shared" si="246"/>
        <v>650</v>
      </c>
      <c r="FE129" s="542">
        <v>140</v>
      </c>
      <c r="FF129" s="543">
        <v>450</v>
      </c>
      <c r="FG129" s="544">
        <v>60</v>
      </c>
      <c r="FH129" s="242">
        <v>10</v>
      </c>
      <c r="FI129" s="242">
        <f>VLOOKUP($A129,'[3]Tabel 3'!$E$3350:$K$3691,7,FALSE)</f>
        <v>0</v>
      </c>
      <c r="FJ129" s="314">
        <f t="shared" si="247"/>
        <v>50</v>
      </c>
      <c r="FK129" s="545">
        <f t="shared" si="248"/>
        <v>2090</v>
      </c>
      <c r="FL129" s="314">
        <f t="shared" si="249"/>
        <v>520</v>
      </c>
      <c r="FM129" s="542">
        <v>500</v>
      </c>
      <c r="FN129" s="543">
        <v>10</v>
      </c>
      <c r="FO129" s="544">
        <v>10</v>
      </c>
      <c r="FP129" s="242">
        <v>0</v>
      </c>
      <c r="FQ129" s="242">
        <v>0</v>
      </c>
      <c r="FR129" s="314">
        <f t="shared" si="250"/>
        <v>10</v>
      </c>
      <c r="FS129" s="314">
        <f t="shared" si="251"/>
        <v>910</v>
      </c>
      <c r="FT129" s="542">
        <v>620</v>
      </c>
      <c r="FU129" s="543">
        <v>220</v>
      </c>
      <c r="FV129" s="544">
        <v>70</v>
      </c>
      <c r="FW129" s="242">
        <v>30</v>
      </c>
      <c r="FX129" s="242">
        <v>0</v>
      </c>
      <c r="FY129" s="314">
        <f t="shared" si="252"/>
        <v>40</v>
      </c>
      <c r="FZ129" s="314">
        <f t="shared" si="253"/>
        <v>660</v>
      </c>
      <c r="GA129" s="542">
        <v>130</v>
      </c>
      <c r="GB129" s="543">
        <v>460</v>
      </c>
      <c r="GC129" s="544">
        <v>70</v>
      </c>
      <c r="GD129" s="242">
        <v>30</v>
      </c>
      <c r="GE129" s="242">
        <v>0</v>
      </c>
      <c r="GF129" s="314">
        <f t="shared" si="254"/>
        <v>40</v>
      </c>
    </row>
    <row r="130" spans="1:188" hidden="1" x14ac:dyDescent="0.25">
      <c r="A130" s="622" t="s">
        <v>273</v>
      </c>
      <c r="B130" s="622" t="s">
        <v>55</v>
      </c>
      <c r="C130" s="622" t="s">
        <v>102</v>
      </c>
      <c r="D130" s="1">
        <v>0.7</v>
      </c>
      <c r="E130" s="206">
        <v>10800</v>
      </c>
      <c r="F130" s="207">
        <v>6.8000000000000005E-2</v>
      </c>
      <c r="G130" s="208">
        <f>IF(AND(F130&gt;=$F$3-'Selectie Benchmark Gemeenten'!$D$7*'gemeenten info'!$F$7,F130&lt;=$F$3+'Selectie Benchmark Gemeenten'!$D$7*'gemeenten info'!$F$7),1,0)</f>
        <v>0</v>
      </c>
      <c r="H130" s="206">
        <v>24417</v>
      </c>
      <c r="I130" s="206">
        <v>1305</v>
      </c>
      <c r="J130" s="209">
        <f t="shared" si="206"/>
        <v>0.19177877428998505</v>
      </c>
      <c r="K130" s="208">
        <f>IF(AND(J130&gt;=$J$3-'Selectie Benchmark Gemeenten'!$D$8*'gemeenten info'!$J$7,J130&lt;=$J$3+'Selectie Benchmark Gemeenten'!$D$8*'gemeenten info'!$J$7),1,0)</f>
        <v>1</v>
      </c>
      <c r="L130" s="23">
        <v>0</v>
      </c>
      <c r="M130" s="210">
        <v>8.0959520239880053E-2</v>
      </c>
      <c r="N130" s="208">
        <f>IF(AND(M130&gt;=$M$3-'Selectie Benchmark Gemeenten'!$D$9*'gemeenten info'!$M$7,M130&lt;=$M$3+'Selectie Benchmark Gemeenten'!$D$9*'gemeenten info'!$M$7),1,0)</f>
        <v>1</v>
      </c>
      <c r="O130" s="29">
        <f t="shared" si="200"/>
        <v>0</v>
      </c>
      <c r="P130" s="29">
        <f t="shared" si="201"/>
        <v>0</v>
      </c>
      <c r="Q130" s="29">
        <f t="shared" si="202"/>
        <v>0</v>
      </c>
      <c r="S130" s="78">
        <v>8.2200000000000006</v>
      </c>
      <c r="T130" s="78">
        <v>-8.6609999999999996</v>
      </c>
      <c r="U130" s="211">
        <v>0.33100000000000002</v>
      </c>
      <c r="V130" s="211">
        <v>3.5999999999999997E-2</v>
      </c>
      <c r="X130" s="212">
        <v>1837</v>
      </c>
      <c r="Y130" s="212">
        <v>30</v>
      </c>
      <c r="Z130" s="341">
        <f t="shared" si="207"/>
        <v>1.633097441480675E-2</v>
      </c>
      <c r="AA130" s="212">
        <v>402</v>
      </c>
      <c r="AB130" s="212">
        <v>20</v>
      </c>
      <c r="AC130" s="212">
        <v>15</v>
      </c>
      <c r="AD130" s="212">
        <v>43</v>
      </c>
      <c r="AE130" s="212">
        <v>0</v>
      </c>
      <c r="AF130" s="372">
        <f t="shared" si="208"/>
        <v>0</v>
      </c>
      <c r="AG130" s="212">
        <v>0</v>
      </c>
      <c r="AH130" s="372">
        <f t="shared" si="209"/>
        <v>0</v>
      </c>
      <c r="AI130" s="212">
        <f t="shared" si="210"/>
        <v>344</v>
      </c>
      <c r="AJ130" s="212">
        <f t="shared" si="211"/>
        <v>20</v>
      </c>
      <c r="AK130" s="372">
        <f t="shared" si="212"/>
        <v>5.8139534883720929E-2</v>
      </c>
      <c r="AL130" s="341">
        <f t="shared" si="213"/>
        <v>0</v>
      </c>
      <c r="AM130" s="341">
        <f t="shared" si="214"/>
        <v>0</v>
      </c>
      <c r="AN130" s="341">
        <f t="shared" si="215"/>
        <v>1.0887316276537834E-2</v>
      </c>
      <c r="AO130" s="341">
        <f t="shared" si="216"/>
        <v>1.0887316276537834E-2</v>
      </c>
      <c r="AP130" s="214">
        <v>1435</v>
      </c>
      <c r="AQ130" s="214">
        <v>10</v>
      </c>
      <c r="AR130" s="341">
        <f t="shared" si="217"/>
        <v>5.4436581382689168E-3</v>
      </c>
      <c r="AT130" s="1">
        <v>15</v>
      </c>
      <c r="AU130" s="1">
        <v>7</v>
      </c>
      <c r="AV130" s="1">
        <v>0</v>
      </c>
      <c r="AW130" s="1">
        <v>8</v>
      </c>
      <c r="AX130" s="1">
        <v>20</v>
      </c>
      <c r="AY130" s="1">
        <v>0</v>
      </c>
      <c r="AZ130" s="1">
        <v>6</v>
      </c>
      <c r="BA130" s="1">
        <v>14</v>
      </c>
      <c r="BB130" s="1">
        <v>26</v>
      </c>
      <c r="BC130" s="1">
        <v>11</v>
      </c>
      <c r="BD130" s="1">
        <v>6</v>
      </c>
      <c r="BE130" s="1">
        <v>9</v>
      </c>
      <c r="BF130" s="1">
        <v>34</v>
      </c>
      <c r="BG130" s="1">
        <v>15</v>
      </c>
      <c r="BH130" s="1">
        <v>0</v>
      </c>
      <c r="BI130" s="1">
        <v>19</v>
      </c>
      <c r="BJ130" s="1">
        <v>22</v>
      </c>
      <c r="BK130" s="1">
        <v>9</v>
      </c>
      <c r="BL130" s="1">
        <v>8</v>
      </c>
      <c r="BM130" s="1">
        <v>5</v>
      </c>
      <c r="BN130" s="125">
        <v>0.46666666666666667</v>
      </c>
      <c r="BO130" s="124">
        <v>0</v>
      </c>
      <c r="BP130" s="126">
        <v>0.53333333333333333</v>
      </c>
      <c r="BQ130" s="125">
        <v>0</v>
      </c>
      <c r="BR130" s="124">
        <v>0.3</v>
      </c>
      <c r="BS130" s="126">
        <v>0.7</v>
      </c>
      <c r="BT130" s="125">
        <v>0.42307692307692307</v>
      </c>
      <c r="BU130" s="124">
        <v>0.23076923076923078</v>
      </c>
      <c r="BV130" s="126">
        <v>0.34615384615384615</v>
      </c>
      <c r="BW130" s="125">
        <v>0.44117647058823528</v>
      </c>
      <c r="BX130" s="124">
        <v>0</v>
      </c>
      <c r="BY130" s="126">
        <v>0.55882352941176472</v>
      </c>
      <c r="BZ130" s="125">
        <f t="shared" si="218"/>
        <v>0.40909090909090912</v>
      </c>
      <c r="CA130" s="124">
        <f t="shared" si="219"/>
        <v>0.36363636363636365</v>
      </c>
      <c r="CB130" s="126">
        <f t="shared" si="220"/>
        <v>0.22727272727272727</v>
      </c>
      <c r="CD130" s="215">
        <f t="shared" si="221"/>
        <v>3090</v>
      </c>
      <c r="CE130" s="216">
        <f t="shared" si="222"/>
        <v>0.6763754045307443</v>
      </c>
      <c r="CF130" s="216">
        <f t="shared" si="223"/>
        <v>0.25889967637540451</v>
      </c>
      <c r="CG130" s="216">
        <f t="shared" si="224"/>
        <v>6.4724919093851127E-2</v>
      </c>
      <c r="CH130" s="216">
        <f t="shared" si="225"/>
        <v>1.9417475728155338E-2</v>
      </c>
      <c r="CI130" s="216">
        <f t="shared" si="226"/>
        <v>0</v>
      </c>
      <c r="CJ130" s="216">
        <f t="shared" si="227"/>
        <v>4.5307443365695796E-2</v>
      </c>
      <c r="CK130" s="217">
        <f t="shared" si="228"/>
        <v>2090</v>
      </c>
      <c r="CL130" s="218">
        <f t="shared" si="229"/>
        <v>800</v>
      </c>
      <c r="CM130" s="219">
        <f t="shared" si="230"/>
        <v>200</v>
      </c>
      <c r="CN130" s="219">
        <f t="shared" si="231"/>
        <v>60</v>
      </c>
      <c r="CO130" s="219">
        <f t="shared" si="232"/>
        <v>0</v>
      </c>
      <c r="CP130" s="219">
        <f t="shared" si="233"/>
        <v>140</v>
      </c>
      <c r="CR130" s="243">
        <v>485.78</v>
      </c>
      <c r="CS130" s="243">
        <v>2141</v>
      </c>
      <c r="CT130" s="247">
        <f t="shared" si="203"/>
        <v>0.22689397477814105</v>
      </c>
      <c r="CV130" s="247">
        <f t="shared" si="204"/>
        <v>7.197623661349016E-2</v>
      </c>
      <c r="CW130" s="211">
        <f t="shared" si="205"/>
        <v>0.24016138845304041</v>
      </c>
      <c r="CY130" s="300">
        <v>1.1745862253069941E-2</v>
      </c>
      <c r="CZ130" s="300">
        <v>1.7480719794344474E-2</v>
      </c>
      <c r="DA130" s="300">
        <v>1.2896825396825396E-2</v>
      </c>
      <c r="DB130" s="300">
        <v>1.0005002501250625E-2</v>
      </c>
      <c r="DC130" s="300">
        <v>7.4552683896620276E-3</v>
      </c>
      <c r="DE130" s="332" t="s">
        <v>640</v>
      </c>
      <c r="DF130" s="332" t="s">
        <v>640</v>
      </c>
      <c r="DG130" s="332" t="s">
        <v>640</v>
      </c>
      <c r="DH130" s="332" t="s">
        <v>640</v>
      </c>
      <c r="DL130" s="212">
        <v>1873</v>
      </c>
      <c r="DM130" s="212">
        <v>22</v>
      </c>
      <c r="DN130" s="213">
        <v>1.1745862253069941E-2</v>
      </c>
      <c r="DO130" s="212">
        <v>397</v>
      </c>
      <c r="DP130" s="212">
        <v>16</v>
      </c>
      <c r="DQ130" s="213">
        <v>8.5424452749599568E-3</v>
      </c>
      <c r="DR130" s="214">
        <v>1476</v>
      </c>
      <c r="DS130" s="214">
        <v>6</v>
      </c>
      <c r="DT130" s="213">
        <v>3.2034169781099838E-3</v>
      </c>
      <c r="DV130" s="215">
        <f t="shared" si="234"/>
        <v>3100</v>
      </c>
      <c r="DW130" s="216">
        <v>0.67741935483870963</v>
      </c>
      <c r="DX130" s="216">
        <v>0.25806451612903225</v>
      </c>
      <c r="DY130" s="216">
        <v>6.4516129032258063E-2</v>
      </c>
      <c r="DZ130" s="216">
        <v>3.2258064516129031E-2</v>
      </c>
      <c r="EA130" s="216">
        <v>0</v>
      </c>
      <c r="EB130" s="216">
        <v>3.2258064516129031E-2</v>
      </c>
      <c r="EC130" s="217">
        <f t="shared" si="235"/>
        <v>2140</v>
      </c>
      <c r="ED130" s="218">
        <v>800</v>
      </c>
      <c r="EE130" s="219">
        <f t="shared" si="236"/>
        <v>160</v>
      </c>
      <c r="EF130" s="219">
        <f t="shared" si="237"/>
        <v>30</v>
      </c>
      <c r="EG130" s="219">
        <f t="shared" si="238"/>
        <v>0</v>
      </c>
      <c r="EH130" s="219">
        <f t="shared" si="239"/>
        <v>130</v>
      </c>
      <c r="EI130" s="216">
        <v>6.25E-2</v>
      </c>
      <c r="EJ130" s="511">
        <v>1.9800000000000002E-2</v>
      </c>
      <c r="EK130" s="3">
        <v>0.185</v>
      </c>
      <c r="EL130" s="3">
        <v>0.39799999999999996</v>
      </c>
      <c r="EM130" s="496">
        <f t="shared" si="240"/>
        <v>0.41699999999999998</v>
      </c>
      <c r="EN130" s="528">
        <v>6.2960800000000011E-2</v>
      </c>
      <c r="EO130" s="545">
        <f t="shared" si="241"/>
        <v>3080</v>
      </c>
      <c r="EP130" s="314">
        <f t="shared" si="242"/>
        <v>940</v>
      </c>
      <c r="EQ130" s="542">
        <v>910</v>
      </c>
      <c r="ER130" s="543">
        <v>20</v>
      </c>
      <c r="ES130" s="544">
        <v>10</v>
      </c>
      <c r="ET130" s="242">
        <v>0</v>
      </c>
      <c r="EU130" s="242">
        <v>0</v>
      </c>
      <c r="EV130" s="314">
        <f t="shared" si="243"/>
        <v>10</v>
      </c>
      <c r="EW130" s="314">
        <f t="shared" si="244"/>
        <v>1380</v>
      </c>
      <c r="EX130" s="542">
        <v>1010</v>
      </c>
      <c r="EY130" s="543">
        <v>300</v>
      </c>
      <c r="EZ130" s="544">
        <v>70</v>
      </c>
      <c r="FA130" s="242">
        <v>10</v>
      </c>
      <c r="FB130" s="242">
        <v>0</v>
      </c>
      <c r="FC130" s="314">
        <f t="shared" si="245"/>
        <v>60</v>
      </c>
      <c r="FD130" s="314">
        <f t="shared" si="246"/>
        <v>760</v>
      </c>
      <c r="FE130" s="542">
        <v>220</v>
      </c>
      <c r="FF130" s="543">
        <v>460</v>
      </c>
      <c r="FG130" s="544">
        <v>80</v>
      </c>
      <c r="FH130" s="242">
        <v>20</v>
      </c>
      <c r="FI130" s="242">
        <f>VLOOKUP($A130,'[3]Tabel 3'!$E$3350:$K$3691,7,FALSE)</f>
        <v>0</v>
      </c>
      <c r="FJ130" s="314">
        <f t="shared" si="247"/>
        <v>60</v>
      </c>
      <c r="FK130" s="545">
        <f t="shared" si="248"/>
        <v>3090</v>
      </c>
      <c r="FL130" s="314">
        <f t="shared" si="249"/>
        <v>840</v>
      </c>
      <c r="FM130" s="542">
        <v>830</v>
      </c>
      <c r="FN130" s="543">
        <v>10</v>
      </c>
      <c r="FO130" s="544">
        <v>0</v>
      </c>
      <c r="FP130" s="242">
        <v>0</v>
      </c>
      <c r="FQ130" s="242">
        <v>0</v>
      </c>
      <c r="FR130" s="314">
        <f t="shared" si="250"/>
        <v>0</v>
      </c>
      <c r="FS130" s="314">
        <f t="shared" si="251"/>
        <v>1470</v>
      </c>
      <c r="FT130" s="542">
        <v>1030</v>
      </c>
      <c r="FU130" s="543">
        <v>340</v>
      </c>
      <c r="FV130" s="544">
        <v>100</v>
      </c>
      <c r="FW130" s="242">
        <v>20</v>
      </c>
      <c r="FX130" s="242">
        <v>0</v>
      </c>
      <c r="FY130" s="314">
        <f t="shared" si="252"/>
        <v>80</v>
      </c>
      <c r="FZ130" s="314">
        <f t="shared" si="253"/>
        <v>780</v>
      </c>
      <c r="GA130" s="542">
        <v>230</v>
      </c>
      <c r="GB130" s="543">
        <v>450</v>
      </c>
      <c r="GC130" s="544">
        <v>100</v>
      </c>
      <c r="GD130" s="242">
        <v>40</v>
      </c>
      <c r="GE130" s="242">
        <v>0</v>
      </c>
      <c r="GF130" s="314">
        <f t="shared" si="254"/>
        <v>60</v>
      </c>
    </row>
    <row r="131" spans="1:188" hidden="1" x14ac:dyDescent="0.25">
      <c r="A131" s="622" t="s">
        <v>274</v>
      </c>
      <c r="B131" s="622" t="s">
        <v>100</v>
      </c>
      <c r="C131" s="622" t="s">
        <v>101</v>
      </c>
      <c r="D131" s="1">
        <v>2.8</v>
      </c>
      <c r="E131" s="206">
        <v>26600</v>
      </c>
      <c r="F131" s="207">
        <v>0.106</v>
      </c>
      <c r="G131" s="208">
        <f>IF(AND(F131&gt;=$F$3-'Selectie Benchmark Gemeenten'!$D$7*'gemeenten info'!$F$7,F131&lt;=$F$3+'Selectie Benchmark Gemeenten'!$D$7*'gemeenten info'!$F$7),1,0)</f>
        <v>0</v>
      </c>
      <c r="H131" s="206">
        <v>56334</v>
      </c>
      <c r="I131" s="206">
        <v>1249</v>
      </c>
      <c r="J131" s="209">
        <f t="shared" si="206"/>
        <v>0.18340807174887894</v>
      </c>
      <c r="K131" s="208">
        <f>IF(AND(J131&gt;=$J$3-'Selectie Benchmark Gemeenten'!$D$8*'gemeenten info'!$J$7,J131&lt;=$J$3+'Selectie Benchmark Gemeenten'!$D$8*'gemeenten info'!$J$7),1,0)</f>
        <v>1</v>
      </c>
      <c r="L131" s="23">
        <v>1</v>
      </c>
      <c r="M131" s="210">
        <v>0.35849056603773582</v>
      </c>
      <c r="N131" s="208">
        <f>IF(AND(M131&gt;=$M$3-'Selectie Benchmark Gemeenten'!$D$9*'gemeenten info'!$M$7,M131&lt;=$M$3+'Selectie Benchmark Gemeenten'!$D$9*'gemeenten info'!$M$7),1,0)</f>
        <v>1</v>
      </c>
      <c r="O131" s="29">
        <f t="shared" si="200"/>
        <v>0</v>
      </c>
      <c r="P131" s="29">
        <f t="shared" si="201"/>
        <v>0</v>
      </c>
      <c r="Q131" s="29">
        <f t="shared" si="202"/>
        <v>0</v>
      </c>
      <c r="S131" s="78">
        <v>7.48</v>
      </c>
      <c r="T131" s="78">
        <v>-20.295999999999999</v>
      </c>
      <c r="U131" s="211">
        <v>0.61699999999999999</v>
      </c>
      <c r="V131" s="211">
        <v>0.105</v>
      </c>
      <c r="X131" s="212">
        <v>3733</v>
      </c>
      <c r="Y131" s="212">
        <v>136</v>
      </c>
      <c r="Z131" s="341">
        <f t="shared" si="207"/>
        <v>3.6431824270024109E-2</v>
      </c>
      <c r="AA131" s="212">
        <v>1360</v>
      </c>
      <c r="AB131" s="212">
        <v>102</v>
      </c>
      <c r="AC131" s="212">
        <v>68</v>
      </c>
      <c r="AD131" s="212">
        <v>259</v>
      </c>
      <c r="AE131" s="212">
        <v>16</v>
      </c>
      <c r="AF131" s="372">
        <f t="shared" si="208"/>
        <v>0.23529411764705882</v>
      </c>
      <c r="AG131" s="212">
        <v>26</v>
      </c>
      <c r="AH131" s="372">
        <f t="shared" si="209"/>
        <v>0.10038610038610038</v>
      </c>
      <c r="AI131" s="212">
        <f t="shared" si="210"/>
        <v>1033</v>
      </c>
      <c r="AJ131" s="212">
        <f t="shared" si="211"/>
        <v>60</v>
      </c>
      <c r="AK131" s="372">
        <f t="shared" si="212"/>
        <v>5.8083252662149081E-2</v>
      </c>
      <c r="AL131" s="341">
        <f t="shared" si="213"/>
        <v>4.2860969729440132E-3</v>
      </c>
      <c r="AM131" s="341">
        <f t="shared" si="214"/>
        <v>6.9649075810340206E-3</v>
      </c>
      <c r="AN131" s="341">
        <f t="shared" si="215"/>
        <v>1.6072863648540048E-2</v>
      </c>
      <c r="AO131" s="341">
        <f t="shared" si="216"/>
        <v>2.7323868202518083E-2</v>
      </c>
      <c r="AP131" s="214">
        <v>2373</v>
      </c>
      <c r="AQ131" s="214">
        <v>34</v>
      </c>
      <c r="AR131" s="341">
        <f t="shared" si="217"/>
        <v>9.1079560675060272E-3</v>
      </c>
      <c r="AT131" s="1">
        <v>159</v>
      </c>
      <c r="AU131" s="1">
        <v>47</v>
      </c>
      <c r="AV131" s="1">
        <v>33</v>
      </c>
      <c r="AW131" s="1">
        <v>79</v>
      </c>
      <c r="AX131" s="1">
        <v>137</v>
      </c>
      <c r="AY131" s="1">
        <v>49</v>
      </c>
      <c r="AZ131" s="1">
        <v>36</v>
      </c>
      <c r="BA131" s="1">
        <v>52</v>
      </c>
      <c r="BB131" s="1">
        <v>102</v>
      </c>
      <c r="BC131" s="1">
        <v>32</v>
      </c>
      <c r="BD131" s="1">
        <v>33</v>
      </c>
      <c r="BE131" s="1">
        <v>37</v>
      </c>
      <c r="BF131" s="1">
        <v>116</v>
      </c>
      <c r="BG131" s="1">
        <v>32</v>
      </c>
      <c r="BH131" s="1">
        <v>27</v>
      </c>
      <c r="BI131" s="1">
        <v>57</v>
      </c>
      <c r="BJ131" s="1">
        <v>112</v>
      </c>
      <c r="BK131" s="1">
        <v>50</v>
      </c>
      <c r="BL131" s="1">
        <v>22</v>
      </c>
      <c r="BM131" s="1">
        <v>40</v>
      </c>
      <c r="BN131" s="125">
        <v>0.29559748427672955</v>
      </c>
      <c r="BO131" s="124">
        <v>0.20754716981132076</v>
      </c>
      <c r="BP131" s="126">
        <v>0.49685534591194969</v>
      </c>
      <c r="BQ131" s="125">
        <v>0.35766423357664234</v>
      </c>
      <c r="BR131" s="124">
        <v>0.26277372262773724</v>
      </c>
      <c r="BS131" s="126">
        <v>0.37956204379562042</v>
      </c>
      <c r="BT131" s="125">
        <v>0.31372549019607843</v>
      </c>
      <c r="BU131" s="124">
        <v>0.3235294117647059</v>
      </c>
      <c r="BV131" s="126">
        <v>0.36274509803921567</v>
      </c>
      <c r="BW131" s="125">
        <v>0.27586206896551724</v>
      </c>
      <c r="BX131" s="124">
        <v>0.23275862068965517</v>
      </c>
      <c r="BY131" s="126">
        <v>0.49137931034482757</v>
      </c>
      <c r="BZ131" s="125">
        <f t="shared" si="218"/>
        <v>0.44642857142857145</v>
      </c>
      <c r="CA131" s="124">
        <f t="shared" si="219"/>
        <v>0.19642857142857142</v>
      </c>
      <c r="CB131" s="126">
        <f t="shared" si="220"/>
        <v>0.35714285714285715</v>
      </c>
      <c r="CD131" s="215">
        <f t="shared" si="221"/>
        <v>7230</v>
      </c>
      <c r="CE131" s="216">
        <f t="shared" si="222"/>
        <v>0.50899031811894879</v>
      </c>
      <c r="CF131" s="216">
        <f t="shared" si="223"/>
        <v>0.39834024896265557</v>
      </c>
      <c r="CG131" s="216">
        <f t="shared" si="224"/>
        <v>9.2669432918395578E-2</v>
      </c>
      <c r="CH131" s="216">
        <f t="shared" si="225"/>
        <v>4.1493775933609957E-2</v>
      </c>
      <c r="CI131" s="216">
        <f t="shared" si="226"/>
        <v>5.5325034578146614E-3</v>
      </c>
      <c r="CJ131" s="216">
        <f t="shared" si="227"/>
        <v>4.5643153526970952E-2</v>
      </c>
      <c r="CK131" s="217">
        <f t="shared" si="228"/>
        <v>3680</v>
      </c>
      <c r="CL131" s="218">
        <f t="shared" si="229"/>
        <v>2880</v>
      </c>
      <c r="CM131" s="219">
        <f t="shared" si="230"/>
        <v>670</v>
      </c>
      <c r="CN131" s="219">
        <f t="shared" si="231"/>
        <v>300</v>
      </c>
      <c r="CO131" s="219">
        <f t="shared" si="232"/>
        <v>40</v>
      </c>
      <c r="CP131" s="219">
        <f t="shared" si="233"/>
        <v>330</v>
      </c>
      <c r="CR131" s="243">
        <v>5959.72</v>
      </c>
      <c r="CS131" s="243">
        <v>4855</v>
      </c>
      <c r="CT131" s="247">
        <f t="shared" si="203"/>
        <v>1.2275427394438723</v>
      </c>
      <c r="CV131" s="247">
        <f t="shared" si="204"/>
        <v>2.9678660546295303E-2</v>
      </c>
      <c r="CW131" s="211">
        <f t="shared" si="205"/>
        <v>0.34369645537758592</v>
      </c>
      <c r="CY131" s="300">
        <v>2.9227557411273485E-2</v>
      </c>
      <c r="CZ131" s="300">
        <v>2.8913260219341975E-2</v>
      </c>
      <c r="DA131" s="300">
        <v>2.5551102204408819E-2</v>
      </c>
      <c r="DB131" s="300">
        <v>3.3284742468415937E-2</v>
      </c>
      <c r="DC131" s="300">
        <v>3.7297677691766361E-2</v>
      </c>
      <c r="DE131" s="332">
        <v>152</v>
      </c>
      <c r="DF131" s="332">
        <v>31</v>
      </c>
      <c r="DG131" s="332">
        <v>126</v>
      </c>
      <c r="DH131" s="332">
        <v>23</v>
      </c>
      <c r="DL131" s="212">
        <v>3832</v>
      </c>
      <c r="DM131" s="212">
        <v>112</v>
      </c>
      <c r="DN131" s="213">
        <v>2.9227557411273485E-2</v>
      </c>
      <c r="DO131" s="212">
        <v>1470</v>
      </c>
      <c r="DP131" s="212">
        <v>94</v>
      </c>
      <c r="DQ131" s="213">
        <v>2.4530271398747392E-2</v>
      </c>
      <c r="DR131" s="214">
        <v>2362</v>
      </c>
      <c r="DS131" s="214">
        <v>18</v>
      </c>
      <c r="DT131" s="213">
        <v>4.6972860125260958E-3</v>
      </c>
      <c r="DV131" s="215">
        <f t="shared" si="234"/>
        <v>7280</v>
      </c>
      <c r="DW131" s="216">
        <v>0.52054794520547942</v>
      </c>
      <c r="DX131" s="216">
        <v>0.38356164383561642</v>
      </c>
      <c r="DY131" s="216">
        <v>9.5890410958904104E-2</v>
      </c>
      <c r="DZ131" s="216">
        <v>4.1095890410958902E-2</v>
      </c>
      <c r="EA131" s="216">
        <v>0</v>
      </c>
      <c r="EB131" s="216">
        <v>5.4794520547945202E-2</v>
      </c>
      <c r="EC131" s="217">
        <f t="shared" si="235"/>
        <v>3750</v>
      </c>
      <c r="ED131" s="218">
        <v>2800</v>
      </c>
      <c r="EE131" s="219">
        <f t="shared" si="236"/>
        <v>730</v>
      </c>
      <c r="EF131" s="219">
        <f t="shared" si="237"/>
        <v>150</v>
      </c>
      <c r="EG131" s="219">
        <f t="shared" si="238"/>
        <v>30</v>
      </c>
      <c r="EH131" s="219">
        <f t="shared" si="239"/>
        <v>550</v>
      </c>
      <c r="EI131" s="216">
        <v>0.1095890410958904</v>
      </c>
      <c r="EJ131" s="511">
        <v>2.6449999999999998E-2</v>
      </c>
      <c r="EK131" s="3">
        <v>0.29899999999999999</v>
      </c>
      <c r="EL131" s="3">
        <v>0.51900000000000002</v>
      </c>
      <c r="EM131" s="496">
        <f t="shared" si="240"/>
        <v>0.18200000000000005</v>
      </c>
      <c r="EN131" s="528">
        <v>8.5403599999999996E-2</v>
      </c>
      <c r="EO131" s="545">
        <f t="shared" si="241"/>
        <v>7290</v>
      </c>
      <c r="EP131" s="314">
        <f t="shared" si="242"/>
        <v>1740</v>
      </c>
      <c r="EQ131" s="542">
        <v>1700</v>
      </c>
      <c r="ER131" s="543">
        <v>20</v>
      </c>
      <c r="ES131" s="544">
        <v>20</v>
      </c>
      <c r="ET131" s="242">
        <v>0</v>
      </c>
      <c r="EU131" s="242">
        <v>0</v>
      </c>
      <c r="EV131" s="314">
        <f t="shared" si="243"/>
        <v>20</v>
      </c>
      <c r="EW131" s="314">
        <f t="shared" si="244"/>
        <v>3050</v>
      </c>
      <c r="EX131" s="542">
        <v>1610</v>
      </c>
      <c r="EY131" s="543">
        <v>1110</v>
      </c>
      <c r="EZ131" s="544">
        <v>330</v>
      </c>
      <c r="FA131" s="242">
        <v>60</v>
      </c>
      <c r="FB131" s="242">
        <v>20</v>
      </c>
      <c r="FC131" s="314">
        <f t="shared" si="245"/>
        <v>250</v>
      </c>
      <c r="FD131" s="314">
        <f t="shared" si="246"/>
        <v>2500</v>
      </c>
      <c r="FE131" s="542">
        <v>440</v>
      </c>
      <c r="FF131" s="543">
        <v>1680</v>
      </c>
      <c r="FG131" s="544">
        <v>380</v>
      </c>
      <c r="FH131" s="242">
        <v>90</v>
      </c>
      <c r="FI131" s="242">
        <f>VLOOKUP($A131,'[3]Tabel 3'!$E$3350:$K$3691,7,FALSE)</f>
        <v>10</v>
      </c>
      <c r="FJ131" s="314">
        <f t="shared" si="247"/>
        <v>280</v>
      </c>
      <c r="FK131" s="545">
        <f t="shared" si="248"/>
        <v>7230</v>
      </c>
      <c r="FL131" s="314">
        <f t="shared" si="249"/>
        <v>1710</v>
      </c>
      <c r="FM131" s="542">
        <v>1660</v>
      </c>
      <c r="FN131" s="543">
        <v>30</v>
      </c>
      <c r="FO131" s="544">
        <v>20</v>
      </c>
      <c r="FP131" s="242">
        <v>0</v>
      </c>
      <c r="FQ131" s="242">
        <v>0</v>
      </c>
      <c r="FR131" s="314">
        <f t="shared" si="250"/>
        <v>20</v>
      </c>
      <c r="FS131" s="314">
        <f t="shared" si="251"/>
        <v>2970</v>
      </c>
      <c r="FT131" s="542">
        <v>1570</v>
      </c>
      <c r="FU131" s="543">
        <v>1100</v>
      </c>
      <c r="FV131" s="544">
        <v>300</v>
      </c>
      <c r="FW131" s="242">
        <v>100</v>
      </c>
      <c r="FX131" s="242">
        <v>20</v>
      </c>
      <c r="FY131" s="314">
        <f t="shared" si="252"/>
        <v>180</v>
      </c>
      <c r="FZ131" s="314">
        <f t="shared" si="253"/>
        <v>2550</v>
      </c>
      <c r="GA131" s="542">
        <v>450</v>
      </c>
      <c r="GB131" s="543">
        <v>1750</v>
      </c>
      <c r="GC131" s="544">
        <v>350</v>
      </c>
      <c r="GD131" s="242">
        <v>200</v>
      </c>
      <c r="GE131" s="242">
        <v>20</v>
      </c>
      <c r="GF131" s="314">
        <f t="shared" si="254"/>
        <v>130</v>
      </c>
    </row>
    <row r="132" spans="1:188" hidden="1" x14ac:dyDescent="0.25">
      <c r="A132" s="622" t="s">
        <v>275</v>
      </c>
      <c r="B132" s="622" t="s">
        <v>82</v>
      </c>
      <c r="C132" s="622" t="s">
        <v>83</v>
      </c>
      <c r="D132" s="1">
        <v>0.8</v>
      </c>
      <c r="E132" s="206">
        <v>14600</v>
      </c>
      <c r="F132" s="207">
        <v>5.5999999999999994E-2</v>
      </c>
      <c r="G132" s="208">
        <f>IF(AND(F132&gt;=$F$3-'Selectie Benchmark Gemeenten'!$D$7*'gemeenten info'!$F$7,F132&lt;=$F$3+'Selectie Benchmark Gemeenten'!$D$7*'gemeenten info'!$F$7),1,0)</f>
        <v>0</v>
      </c>
      <c r="H132" s="206">
        <v>35940</v>
      </c>
      <c r="I132" s="206">
        <v>261</v>
      </c>
      <c r="J132" s="209">
        <f t="shared" si="206"/>
        <v>3.572496263079223E-2</v>
      </c>
      <c r="K132" s="208">
        <f>IF(AND(J132&gt;=$J$3-'Selectie Benchmark Gemeenten'!$D$8*'gemeenten info'!$J$7,J132&lt;=$J$3+'Selectie Benchmark Gemeenten'!$D$8*'gemeenten info'!$J$7),1,0)</f>
        <v>0</v>
      </c>
      <c r="L132" s="23">
        <v>0</v>
      </c>
      <c r="M132" s="210">
        <v>5.4722638680659672E-2</v>
      </c>
      <c r="N132" s="208">
        <f>IF(AND(M132&gt;=$M$3-'Selectie Benchmark Gemeenten'!$D$9*'gemeenten info'!$M$7,M132&lt;=$M$3+'Selectie Benchmark Gemeenten'!$D$9*'gemeenten info'!$M$7),1,0)</f>
        <v>0</v>
      </c>
      <c r="O132" s="29">
        <f t="shared" si="200"/>
        <v>0</v>
      </c>
      <c r="P132" s="29">
        <f t="shared" si="201"/>
        <v>0</v>
      </c>
      <c r="Q132" s="29">
        <f t="shared" si="202"/>
        <v>0</v>
      </c>
      <c r="S132" s="78">
        <v>7.5869999999999997</v>
      </c>
      <c r="T132" s="78">
        <v>-28.324000000000002</v>
      </c>
      <c r="U132" s="211">
        <v>0.59499999999999997</v>
      </c>
      <c r="V132" s="211">
        <v>9.0999999999999998E-2</v>
      </c>
      <c r="X132" s="212">
        <v>3001</v>
      </c>
      <c r="Y132" s="212">
        <v>46</v>
      </c>
      <c r="Z132" s="341">
        <f t="shared" si="207"/>
        <v>1.5328223925358214E-2</v>
      </c>
      <c r="AA132" s="212">
        <v>1110</v>
      </c>
      <c r="AB132" s="212">
        <v>44</v>
      </c>
      <c r="AC132" s="212">
        <v>17</v>
      </c>
      <c r="AD132" s="212">
        <v>166</v>
      </c>
      <c r="AE132" s="212">
        <v>0</v>
      </c>
      <c r="AF132" s="372">
        <f t="shared" si="208"/>
        <v>0</v>
      </c>
      <c r="AG132" s="212">
        <v>15</v>
      </c>
      <c r="AH132" s="372">
        <f t="shared" si="209"/>
        <v>9.036144578313253E-2</v>
      </c>
      <c r="AI132" s="212">
        <f t="shared" si="210"/>
        <v>927</v>
      </c>
      <c r="AJ132" s="212">
        <f t="shared" si="211"/>
        <v>29</v>
      </c>
      <c r="AK132" s="372">
        <f t="shared" si="212"/>
        <v>3.1283710895361382E-2</v>
      </c>
      <c r="AL132" s="341">
        <f t="shared" si="213"/>
        <v>0</v>
      </c>
      <c r="AM132" s="341">
        <f t="shared" si="214"/>
        <v>4.9983338887037657E-3</v>
      </c>
      <c r="AN132" s="341">
        <f t="shared" si="215"/>
        <v>9.663445518160613E-3</v>
      </c>
      <c r="AO132" s="341">
        <f t="shared" si="216"/>
        <v>1.4661779406864379E-2</v>
      </c>
      <c r="AP132" s="214">
        <v>1891</v>
      </c>
      <c r="AQ132" s="214">
        <v>2</v>
      </c>
      <c r="AR132" s="341">
        <f t="shared" si="217"/>
        <v>6.6644451849383541E-4</v>
      </c>
      <c r="AT132" s="1">
        <v>38</v>
      </c>
      <c r="AU132" s="1">
        <v>7</v>
      </c>
      <c r="AV132" s="1">
        <v>12</v>
      </c>
      <c r="AW132" s="1">
        <v>19</v>
      </c>
      <c r="AX132" s="1">
        <v>38</v>
      </c>
      <c r="AY132" s="1">
        <v>14</v>
      </c>
      <c r="AZ132" s="1">
        <v>12</v>
      </c>
      <c r="BA132" s="1">
        <v>12</v>
      </c>
      <c r="BB132" s="1">
        <v>38</v>
      </c>
      <c r="BC132" s="1">
        <v>10</v>
      </c>
      <c r="BD132" s="1">
        <v>11</v>
      </c>
      <c r="BE132" s="1">
        <v>17</v>
      </c>
      <c r="BF132" s="1">
        <v>31</v>
      </c>
      <c r="BG132" s="1">
        <v>12</v>
      </c>
      <c r="BH132" s="1">
        <v>8</v>
      </c>
      <c r="BI132" s="1">
        <v>11</v>
      </c>
      <c r="BJ132" s="1">
        <v>50</v>
      </c>
      <c r="BK132" s="1">
        <v>18</v>
      </c>
      <c r="BL132" s="1">
        <v>15</v>
      </c>
      <c r="BM132" s="1">
        <v>17</v>
      </c>
      <c r="BN132" s="125">
        <v>0.18421052631578946</v>
      </c>
      <c r="BO132" s="124">
        <v>0.31578947368421051</v>
      </c>
      <c r="BP132" s="126">
        <v>0.5</v>
      </c>
      <c r="BQ132" s="125">
        <v>0.36842105263157893</v>
      </c>
      <c r="BR132" s="124">
        <v>0.31578947368421051</v>
      </c>
      <c r="BS132" s="126">
        <v>0.31578947368421051</v>
      </c>
      <c r="BT132" s="125">
        <v>0.26315789473684209</v>
      </c>
      <c r="BU132" s="124">
        <v>0.28947368421052633</v>
      </c>
      <c r="BV132" s="126">
        <v>0.44736842105263158</v>
      </c>
      <c r="BW132" s="125">
        <v>0.38709677419354838</v>
      </c>
      <c r="BX132" s="124">
        <v>0.25806451612903225</v>
      </c>
      <c r="BY132" s="126">
        <v>0.35483870967741937</v>
      </c>
      <c r="BZ132" s="125">
        <f t="shared" si="218"/>
        <v>0.36</v>
      </c>
      <c r="CA132" s="124">
        <f t="shared" si="219"/>
        <v>0.3</v>
      </c>
      <c r="CB132" s="126">
        <f t="shared" si="220"/>
        <v>0.34</v>
      </c>
      <c r="CD132" s="215">
        <f t="shared" si="221"/>
        <v>5180</v>
      </c>
      <c r="CE132" s="216">
        <f t="shared" si="222"/>
        <v>0.6216216216216216</v>
      </c>
      <c r="CF132" s="216">
        <f t="shared" si="223"/>
        <v>0.32625482625482627</v>
      </c>
      <c r="CG132" s="216">
        <f t="shared" si="224"/>
        <v>5.2123552123552123E-2</v>
      </c>
      <c r="CH132" s="216">
        <f t="shared" si="225"/>
        <v>2.3166023166023165E-2</v>
      </c>
      <c r="CI132" s="216">
        <f t="shared" si="226"/>
        <v>0</v>
      </c>
      <c r="CJ132" s="216">
        <f t="shared" si="227"/>
        <v>2.8957528957528959E-2</v>
      </c>
      <c r="CK132" s="217">
        <f t="shared" si="228"/>
        <v>3220</v>
      </c>
      <c r="CL132" s="218">
        <f t="shared" si="229"/>
        <v>1690</v>
      </c>
      <c r="CM132" s="219">
        <f t="shared" si="230"/>
        <v>270</v>
      </c>
      <c r="CN132" s="219">
        <f t="shared" si="231"/>
        <v>120</v>
      </c>
      <c r="CO132" s="219">
        <f t="shared" si="232"/>
        <v>0</v>
      </c>
      <c r="CP132" s="219">
        <f t="shared" si="233"/>
        <v>150</v>
      </c>
      <c r="CR132" s="243">
        <v>1302.49</v>
      </c>
      <c r="CS132" s="243">
        <v>3294</v>
      </c>
      <c r="CT132" s="247">
        <f t="shared" si="203"/>
        <v>0.39541287188828173</v>
      </c>
      <c r="CV132" s="247">
        <f t="shared" si="204"/>
        <v>3.8765111141068231E-2</v>
      </c>
      <c r="CW132" s="211">
        <f t="shared" si="205"/>
        <v>0.27371828438139673</v>
      </c>
      <c r="CY132" s="300">
        <v>1.5767896562598551E-2</v>
      </c>
      <c r="CZ132" s="300">
        <v>9.7977243994943116E-3</v>
      </c>
      <c r="DA132" s="300">
        <v>1.1645724793135151E-2</v>
      </c>
      <c r="DB132" s="300">
        <v>1.1588899054589813E-2</v>
      </c>
      <c r="DC132" s="300">
        <v>1.1642156862745098E-2</v>
      </c>
      <c r="DE132" s="332">
        <v>81</v>
      </c>
      <c r="DF132" s="332">
        <v>5</v>
      </c>
      <c r="DG132" s="332">
        <v>77</v>
      </c>
      <c r="DH132" s="332">
        <v>8</v>
      </c>
      <c r="DL132" s="212">
        <v>3171</v>
      </c>
      <c r="DM132" s="212">
        <v>50</v>
      </c>
      <c r="DN132" s="213">
        <v>1.5767896562598551E-2</v>
      </c>
      <c r="DO132" s="212">
        <v>1156</v>
      </c>
      <c r="DP132" s="212">
        <v>42</v>
      </c>
      <c r="DQ132" s="213">
        <v>1.3245033112582781E-2</v>
      </c>
      <c r="DR132" s="214">
        <v>2015</v>
      </c>
      <c r="DS132" s="214">
        <v>8</v>
      </c>
      <c r="DT132" s="213">
        <v>2.5228634500157679E-3</v>
      </c>
      <c r="DV132" s="215">
        <f t="shared" si="234"/>
        <v>4990</v>
      </c>
      <c r="DW132" s="216">
        <v>0.66</v>
      </c>
      <c r="DX132" s="216">
        <v>0.3</v>
      </c>
      <c r="DY132" s="216">
        <v>0.04</v>
      </c>
      <c r="DZ132" s="216">
        <v>0.02</v>
      </c>
      <c r="EA132" s="216">
        <v>0</v>
      </c>
      <c r="EB132" s="216">
        <v>0.02</v>
      </c>
      <c r="EC132" s="217">
        <f t="shared" si="235"/>
        <v>3260</v>
      </c>
      <c r="ED132" s="218">
        <v>1500</v>
      </c>
      <c r="EE132" s="219">
        <f t="shared" si="236"/>
        <v>230</v>
      </c>
      <c r="EF132" s="219">
        <f t="shared" si="237"/>
        <v>60</v>
      </c>
      <c r="EG132" s="219">
        <f t="shared" si="238"/>
        <v>0</v>
      </c>
      <c r="EH132" s="219">
        <f t="shared" si="239"/>
        <v>170</v>
      </c>
      <c r="EI132" s="216">
        <v>0.04</v>
      </c>
      <c r="EJ132" s="511">
        <v>1.77E-2</v>
      </c>
      <c r="EK132" s="3">
        <v>0.253</v>
      </c>
      <c r="EL132" s="3">
        <v>0.5</v>
      </c>
      <c r="EM132" s="496">
        <f t="shared" si="240"/>
        <v>0.247</v>
      </c>
      <c r="EN132" s="528">
        <v>5.5873599999999995E-2</v>
      </c>
      <c r="EO132" s="545">
        <f t="shared" si="241"/>
        <v>5040</v>
      </c>
      <c r="EP132" s="314">
        <f t="shared" si="242"/>
        <v>1440</v>
      </c>
      <c r="EQ132" s="542">
        <v>1430</v>
      </c>
      <c r="ER132" s="543">
        <v>10</v>
      </c>
      <c r="ES132" s="544">
        <v>0</v>
      </c>
      <c r="ET132" s="242">
        <v>0</v>
      </c>
      <c r="EU132" s="242">
        <v>0</v>
      </c>
      <c r="EV132" s="314">
        <f t="shared" si="243"/>
        <v>0</v>
      </c>
      <c r="EW132" s="314">
        <f t="shared" si="244"/>
        <v>2180</v>
      </c>
      <c r="EX132" s="542">
        <v>1540</v>
      </c>
      <c r="EY132" s="543">
        <v>530</v>
      </c>
      <c r="EZ132" s="544">
        <v>110</v>
      </c>
      <c r="FA132" s="242">
        <v>20</v>
      </c>
      <c r="FB132" s="242">
        <v>0</v>
      </c>
      <c r="FC132" s="314">
        <f t="shared" si="245"/>
        <v>90</v>
      </c>
      <c r="FD132" s="314">
        <f t="shared" si="246"/>
        <v>1420</v>
      </c>
      <c r="FE132" s="542">
        <v>290</v>
      </c>
      <c r="FF132" s="543">
        <v>1010</v>
      </c>
      <c r="FG132" s="544">
        <v>120</v>
      </c>
      <c r="FH132" s="242">
        <v>40</v>
      </c>
      <c r="FI132" s="242">
        <f>VLOOKUP($A132,'[3]Tabel 3'!$E$3350:$K$3691,7,FALSE)</f>
        <v>0</v>
      </c>
      <c r="FJ132" s="314">
        <f t="shared" si="247"/>
        <v>80</v>
      </c>
      <c r="FK132" s="545">
        <f t="shared" si="248"/>
        <v>5180</v>
      </c>
      <c r="FL132" s="314">
        <f t="shared" si="249"/>
        <v>1410</v>
      </c>
      <c r="FM132" s="542">
        <v>1390</v>
      </c>
      <c r="FN132" s="543">
        <v>10</v>
      </c>
      <c r="FO132" s="544">
        <v>10</v>
      </c>
      <c r="FP132" s="242">
        <v>0</v>
      </c>
      <c r="FQ132" s="242">
        <v>0</v>
      </c>
      <c r="FR132" s="314">
        <f t="shared" si="250"/>
        <v>10</v>
      </c>
      <c r="FS132" s="314">
        <f t="shared" si="251"/>
        <v>2260</v>
      </c>
      <c r="FT132" s="542">
        <v>1530</v>
      </c>
      <c r="FU132" s="543">
        <v>600</v>
      </c>
      <c r="FV132" s="544">
        <v>130</v>
      </c>
      <c r="FW132" s="242">
        <v>60</v>
      </c>
      <c r="FX132" s="242">
        <v>0</v>
      </c>
      <c r="FY132" s="314">
        <f t="shared" si="252"/>
        <v>70</v>
      </c>
      <c r="FZ132" s="314">
        <f t="shared" si="253"/>
        <v>1510</v>
      </c>
      <c r="GA132" s="542">
        <v>300</v>
      </c>
      <c r="GB132" s="543">
        <v>1080</v>
      </c>
      <c r="GC132" s="544">
        <v>130</v>
      </c>
      <c r="GD132" s="242">
        <v>60</v>
      </c>
      <c r="GE132" s="242">
        <v>0</v>
      </c>
      <c r="GF132" s="314">
        <f t="shared" si="254"/>
        <v>70</v>
      </c>
    </row>
    <row r="133" spans="1:188" hidden="1" x14ac:dyDescent="0.25">
      <c r="A133" s="622" t="s">
        <v>276</v>
      </c>
      <c r="B133" s="622" t="s">
        <v>124</v>
      </c>
      <c r="C133" s="622" t="s">
        <v>125</v>
      </c>
      <c r="D133" s="1">
        <v>4.7</v>
      </c>
      <c r="E133" s="206">
        <v>40800</v>
      </c>
      <c r="F133" s="207">
        <v>0.115</v>
      </c>
      <c r="G133" s="208">
        <f>IF(AND(F133&gt;=$F$3-'Selectie Benchmark Gemeenten'!$D$7*'gemeenten info'!$F$7,F133&lt;=$F$3+'Selectie Benchmark Gemeenten'!$D$7*'gemeenten info'!$F$7),1,0)</f>
        <v>0</v>
      </c>
      <c r="H133" s="206">
        <v>93476</v>
      </c>
      <c r="I133" s="206">
        <v>1758</v>
      </c>
      <c r="J133" s="209">
        <f t="shared" si="206"/>
        <v>0.25949177877428997</v>
      </c>
      <c r="K133" s="208">
        <f>IF(AND(J133&gt;=$J$3-'Selectie Benchmark Gemeenten'!$D$8*'gemeenten info'!$J$7,J133&lt;=$J$3+'Selectie Benchmark Gemeenten'!$D$8*'gemeenten info'!$J$7),1,0)</f>
        <v>1</v>
      </c>
      <c r="L133" s="23">
        <v>0</v>
      </c>
      <c r="M133" s="210">
        <v>0.11795316565481354</v>
      </c>
      <c r="N133" s="208">
        <f>IF(AND(M133&gt;=$M$3-'Selectie Benchmark Gemeenten'!$D$9*'gemeenten info'!$M$7,M133&lt;=$M$3+'Selectie Benchmark Gemeenten'!$D$9*'gemeenten info'!$M$7),1,0)</f>
        <v>1</v>
      </c>
      <c r="O133" s="29">
        <f t="shared" si="200"/>
        <v>0</v>
      </c>
      <c r="P133" s="29">
        <f t="shared" si="201"/>
        <v>0</v>
      </c>
      <c r="Q133" s="29">
        <f t="shared" si="202"/>
        <v>0</v>
      </c>
      <c r="S133" s="78">
        <v>7.5510000000000002</v>
      </c>
      <c r="T133" s="78">
        <v>-9.5139999999999993</v>
      </c>
      <c r="U133" s="211">
        <v>0.53500000000000003</v>
      </c>
      <c r="V133" s="211">
        <v>0.109</v>
      </c>
      <c r="X133" s="212">
        <v>7131</v>
      </c>
      <c r="Y133" s="212">
        <v>198</v>
      </c>
      <c r="Z133" s="341">
        <f t="shared" si="207"/>
        <v>2.7766091712242324E-2</v>
      </c>
      <c r="AA133" s="212">
        <v>2331</v>
      </c>
      <c r="AB133" s="212">
        <v>172</v>
      </c>
      <c r="AC133" s="212">
        <v>59</v>
      </c>
      <c r="AD133" s="212">
        <v>441</v>
      </c>
      <c r="AE133" s="212">
        <v>18</v>
      </c>
      <c r="AF133" s="372">
        <f t="shared" si="208"/>
        <v>0.30508474576271188</v>
      </c>
      <c r="AG133" s="212">
        <v>58</v>
      </c>
      <c r="AH133" s="372">
        <f t="shared" si="209"/>
        <v>0.13151927437641722</v>
      </c>
      <c r="AI133" s="212">
        <f t="shared" si="210"/>
        <v>1831</v>
      </c>
      <c r="AJ133" s="212">
        <f t="shared" si="211"/>
        <v>96</v>
      </c>
      <c r="AK133" s="372">
        <f t="shared" si="212"/>
        <v>5.2430365920262151E-2</v>
      </c>
      <c r="AL133" s="341">
        <f t="shared" si="213"/>
        <v>2.5241901556583928E-3</v>
      </c>
      <c r="AM133" s="341">
        <f t="shared" si="214"/>
        <v>8.1335016126770441E-3</v>
      </c>
      <c r="AN133" s="341">
        <f t="shared" si="215"/>
        <v>1.3462347496844763E-2</v>
      </c>
      <c r="AO133" s="341">
        <f t="shared" si="216"/>
        <v>2.41200392651802E-2</v>
      </c>
      <c r="AP133" s="214">
        <v>4800</v>
      </c>
      <c r="AQ133" s="214">
        <v>26</v>
      </c>
      <c r="AR133" s="341">
        <f t="shared" si="217"/>
        <v>3.6460524470621233E-3</v>
      </c>
      <c r="AT133" s="1">
        <v>195</v>
      </c>
      <c r="AU133" s="1">
        <v>84</v>
      </c>
      <c r="AV133" s="1">
        <v>37</v>
      </c>
      <c r="AW133" s="1">
        <v>74</v>
      </c>
      <c r="AX133" s="1">
        <v>142</v>
      </c>
      <c r="AY133" s="1">
        <v>50</v>
      </c>
      <c r="AZ133" s="1">
        <v>29</v>
      </c>
      <c r="BA133" s="1">
        <v>63</v>
      </c>
      <c r="BB133" s="1">
        <v>156</v>
      </c>
      <c r="BC133" s="1">
        <v>66</v>
      </c>
      <c r="BD133" s="1">
        <v>32</v>
      </c>
      <c r="BE133" s="1">
        <v>58</v>
      </c>
      <c r="BF133" s="1">
        <v>171</v>
      </c>
      <c r="BG133" s="1">
        <v>72</v>
      </c>
      <c r="BH133" s="1">
        <v>38</v>
      </c>
      <c r="BI133" s="1">
        <v>61</v>
      </c>
      <c r="BJ133" s="1">
        <v>227</v>
      </c>
      <c r="BK133" s="1">
        <v>81</v>
      </c>
      <c r="BL133" s="1">
        <v>38</v>
      </c>
      <c r="BM133" s="1">
        <v>108</v>
      </c>
      <c r="BN133" s="125">
        <v>0.43076923076923079</v>
      </c>
      <c r="BO133" s="124">
        <v>0.18974358974358974</v>
      </c>
      <c r="BP133" s="126">
        <v>0.37948717948717947</v>
      </c>
      <c r="BQ133" s="125">
        <v>0.352112676056338</v>
      </c>
      <c r="BR133" s="124">
        <v>0.20422535211267606</v>
      </c>
      <c r="BS133" s="126">
        <v>0.44366197183098594</v>
      </c>
      <c r="BT133" s="125">
        <v>0.42307692307692307</v>
      </c>
      <c r="BU133" s="124">
        <v>0.20512820512820512</v>
      </c>
      <c r="BV133" s="126">
        <v>0.37179487179487181</v>
      </c>
      <c r="BW133" s="125">
        <v>0.42105263157894735</v>
      </c>
      <c r="BX133" s="124">
        <v>0.22222222222222221</v>
      </c>
      <c r="BY133" s="126">
        <v>0.35672514619883039</v>
      </c>
      <c r="BZ133" s="125">
        <f t="shared" si="218"/>
        <v>0.35682819383259912</v>
      </c>
      <c r="CA133" s="124">
        <f t="shared" si="219"/>
        <v>0.16740088105726872</v>
      </c>
      <c r="CB133" s="126">
        <f t="shared" si="220"/>
        <v>0.47577092511013214</v>
      </c>
      <c r="CD133" s="215">
        <f t="shared" si="221"/>
        <v>13880</v>
      </c>
      <c r="CE133" s="216">
        <f t="shared" si="222"/>
        <v>0.54899135446685876</v>
      </c>
      <c r="CF133" s="216">
        <f t="shared" si="223"/>
        <v>0.36671469740634005</v>
      </c>
      <c r="CG133" s="216">
        <f t="shared" si="224"/>
        <v>8.4293948126801146E-2</v>
      </c>
      <c r="CH133" s="216">
        <f t="shared" si="225"/>
        <v>3.6743515850144091E-2</v>
      </c>
      <c r="CI133" s="216">
        <f t="shared" si="226"/>
        <v>2.1613832853025938E-3</v>
      </c>
      <c r="CJ133" s="216">
        <f t="shared" si="227"/>
        <v>4.5389048991354465E-2</v>
      </c>
      <c r="CK133" s="217">
        <f t="shared" si="228"/>
        <v>7620</v>
      </c>
      <c r="CL133" s="218">
        <f t="shared" si="229"/>
        <v>5090</v>
      </c>
      <c r="CM133" s="219">
        <f t="shared" si="230"/>
        <v>1170</v>
      </c>
      <c r="CN133" s="219">
        <f t="shared" si="231"/>
        <v>510</v>
      </c>
      <c r="CO133" s="219">
        <f t="shared" si="232"/>
        <v>30</v>
      </c>
      <c r="CP133" s="219">
        <f t="shared" si="233"/>
        <v>630</v>
      </c>
      <c r="CR133" s="243">
        <v>10967.67</v>
      </c>
      <c r="CS133" s="243">
        <v>8995</v>
      </c>
      <c r="CT133" s="247">
        <f t="shared" si="203"/>
        <v>1.2193073929961089</v>
      </c>
      <c r="CV133" s="247">
        <f t="shared" si="204"/>
        <v>2.277201948559901E-2</v>
      </c>
      <c r="CW133" s="211">
        <f t="shared" si="205"/>
        <v>0.2414442757586289</v>
      </c>
      <c r="CY133" s="300">
        <v>3.0725500812127774E-2</v>
      </c>
      <c r="CZ133" s="300">
        <v>2.2682053322721846E-2</v>
      </c>
      <c r="DA133" s="300">
        <v>2.0491264941547353E-2</v>
      </c>
      <c r="DB133" s="300">
        <v>1.8610747051114023E-2</v>
      </c>
      <c r="DC133" s="300">
        <v>2.5281991443018282E-2</v>
      </c>
      <c r="DE133" s="332">
        <v>362</v>
      </c>
      <c r="DF133" s="332">
        <v>65</v>
      </c>
      <c r="DG133" s="332">
        <v>323</v>
      </c>
      <c r="DH133" s="332">
        <v>56</v>
      </c>
      <c r="DL133" s="212">
        <v>7388</v>
      </c>
      <c r="DM133" s="212">
        <v>227</v>
      </c>
      <c r="DN133" s="213">
        <v>3.0725500812127774E-2</v>
      </c>
      <c r="DO133" s="212">
        <v>2463</v>
      </c>
      <c r="DP133" s="212">
        <v>189</v>
      </c>
      <c r="DQ133" s="213">
        <v>2.5582024905251761E-2</v>
      </c>
      <c r="DR133" s="214">
        <v>4925</v>
      </c>
      <c r="DS133" s="214">
        <v>38</v>
      </c>
      <c r="DT133" s="213">
        <v>5.143475906876015E-3</v>
      </c>
      <c r="DV133" s="215">
        <f t="shared" si="234"/>
        <v>13680</v>
      </c>
      <c r="DW133" s="216">
        <v>0.57352941176470584</v>
      </c>
      <c r="DX133" s="216">
        <v>0.35294117647058826</v>
      </c>
      <c r="DY133" s="216">
        <v>7.3529411764705885E-2</v>
      </c>
      <c r="DZ133" s="216">
        <v>3.6764705882352942E-2</v>
      </c>
      <c r="EA133" s="216">
        <v>0</v>
      </c>
      <c r="EB133" s="216">
        <v>3.6764705882352942E-2</v>
      </c>
      <c r="EC133" s="217">
        <f t="shared" si="235"/>
        <v>7840</v>
      </c>
      <c r="ED133" s="218">
        <v>4800</v>
      </c>
      <c r="EE133" s="219">
        <f t="shared" si="236"/>
        <v>1040</v>
      </c>
      <c r="EF133" s="219">
        <f t="shared" si="237"/>
        <v>230</v>
      </c>
      <c r="EG133" s="219">
        <f t="shared" si="238"/>
        <v>30</v>
      </c>
      <c r="EH133" s="219">
        <f t="shared" si="239"/>
        <v>780</v>
      </c>
      <c r="EI133" s="216">
        <v>8.9552238805970144E-2</v>
      </c>
      <c r="EJ133" s="511">
        <v>2.8025000000000001E-2</v>
      </c>
      <c r="EK133" s="3">
        <v>0.33100000000000002</v>
      </c>
      <c r="EL133" s="3">
        <v>0.42399999999999999</v>
      </c>
      <c r="EM133" s="496">
        <f t="shared" si="240"/>
        <v>0.24500000000000005</v>
      </c>
      <c r="EN133" s="528">
        <v>9.0719000000000008E-2</v>
      </c>
      <c r="EO133" s="545">
        <f t="shared" si="241"/>
        <v>13650</v>
      </c>
      <c r="EP133" s="314">
        <f t="shared" si="242"/>
        <v>3450</v>
      </c>
      <c r="EQ133" s="542">
        <v>3380</v>
      </c>
      <c r="ER133" s="543">
        <v>40</v>
      </c>
      <c r="ES133" s="544">
        <v>30</v>
      </c>
      <c r="ET133" s="242">
        <v>0</v>
      </c>
      <c r="EU133" s="242">
        <v>0</v>
      </c>
      <c r="EV133" s="314">
        <f t="shared" si="243"/>
        <v>30</v>
      </c>
      <c r="EW133" s="314">
        <f t="shared" si="244"/>
        <v>5790</v>
      </c>
      <c r="EX133" s="542">
        <v>3670</v>
      </c>
      <c r="EY133" s="543">
        <v>1660</v>
      </c>
      <c r="EZ133" s="544">
        <v>460</v>
      </c>
      <c r="FA133" s="242">
        <v>110</v>
      </c>
      <c r="FB133" s="242">
        <v>20</v>
      </c>
      <c r="FC133" s="314">
        <f t="shared" si="245"/>
        <v>330</v>
      </c>
      <c r="FD133" s="314">
        <f t="shared" si="246"/>
        <v>4410</v>
      </c>
      <c r="FE133" s="542">
        <v>790</v>
      </c>
      <c r="FF133" s="543">
        <v>3070</v>
      </c>
      <c r="FG133" s="544">
        <v>550</v>
      </c>
      <c r="FH133" s="242">
        <v>120</v>
      </c>
      <c r="FI133" s="242">
        <f>VLOOKUP($A133,'[3]Tabel 3'!$E$3350:$K$3691,7,FALSE)</f>
        <v>10</v>
      </c>
      <c r="FJ133" s="314">
        <f t="shared" si="247"/>
        <v>420</v>
      </c>
      <c r="FK133" s="545">
        <f t="shared" si="248"/>
        <v>13880</v>
      </c>
      <c r="FL133" s="314">
        <f t="shared" si="249"/>
        <v>3320</v>
      </c>
      <c r="FM133" s="542">
        <v>3240</v>
      </c>
      <c r="FN133" s="543">
        <v>40</v>
      </c>
      <c r="FO133" s="544">
        <v>40</v>
      </c>
      <c r="FP133" s="242">
        <v>0</v>
      </c>
      <c r="FQ133" s="242">
        <v>0</v>
      </c>
      <c r="FR133" s="314">
        <f t="shared" si="250"/>
        <v>40</v>
      </c>
      <c r="FS133" s="314">
        <f t="shared" si="251"/>
        <v>5910</v>
      </c>
      <c r="FT133" s="542">
        <v>3560</v>
      </c>
      <c r="FU133" s="543">
        <v>1800</v>
      </c>
      <c r="FV133" s="544">
        <v>550</v>
      </c>
      <c r="FW133" s="242">
        <v>200</v>
      </c>
      <c r="FX133" s="242">
        <v>20</v>
      </c>
      <c r="FY133" s="314">
        <f t="shared" si="252"/>
        <v>330</v>
      </c>
      <c r="FZ133" s="314">
        <f t="shared" si="253"/>
        <v>4650</v>
      </c>
      <c r="GA133" s="542">
        <v>820</v>
      </c>
      <c r="GB133" s="543">
        <v>3250</v>
      </c>
      <c r="GC133" s="544">
        <v>580</v>
      </c>
      <c r="GD133" s="242">
        <v>310</v>
      </c>
      <c r="GE133" s="242">
        <v>10</v>
      </c>
      <c r="GF133" s="314">
        <f t="shared" si="254"/>
        <v>260</v>
      </c>
    </row>
    <row r="134" spans="1:188" hidden="1" x14ac:dyDescent="0.25">
      <c r="A134" s="622" t="s">
        <v>277</v>
      </c>
      <c r="B134" s="622" t="s">
        <v>112</v>
      </c>
      <c r="C134" s="622" t="s">
        <v>113</v>
      </c>
      <c r="D134" s="1">
        <v>0.7</v>
      </c>
      <c r="E134" s="206">
        <v>12200</v>
      </c>
      <c r="F134" s="207">
        <v>5.5E-2</v>
      </c>
      <c r="G134" s="208">
        <f>IF(AND(F134&gt;=$F$3-'Selectie Benchmark Gemeenten'!$D$7*'gemeenten info'!$F$7,F134&lt;=$F$3+'Selectie Benchmark Gemeenten'!$D$7*'gemeenten info'!$F$7),1,0)</f>
        <v>0</v>
      </c>
      <c r="H134" s="206">
        <v>31663</v>
      </c>
      <c r="I134" s="206">
        <v>3108</v>
      </c>
      <c r="J134" s="209">
        <f t="shared" si="206"/>
        <v>0.46128550074738417</v>
      </c>
      <c r="K134" s="208">
        <f>IF(AND(J134&gt;=$J$3-'Selectie Benchmark Gemeenten'!$D$8*'gemeenten info'!$J$7,J134&lt;=$J$3+'Selectie Benchmark Gemeenten'!$D$8*'gemeenten info'!$J$7),1,0)</f>
        <v>0</v>
      </c>
      <c r="L134" s="23">
        <v>0</v>
      </c>
      <c r="M134" s="210">
        <v>6.2054933875890131E-2</v>
      </c>
      <c r="N134" s="208">
        <f>IF(AND(M134&gt;=$M$3-'Selectie Benchmark Gemeenten'!$D$9*'gemeenten info'!$M$7,M134&lt;=$M$3+'Selectie Benchmark Gemeenten'!$D$9*'gemeenten info'!$M$7),1,0)</f>
        <v>0</v>
      </c>
      <c r="O134" s="29">
        <f t="shared" si="200"/>
        <v>0</v>
      </c>
      <c r="P134" s="29">
        <f t="shared" si="201"/>
        <v>0</v>
      </c>
      <c r="Q134" s="29">
        <f t="shared" si="202"/>
        <v>0</v>
      </c>
      <c r="S134" s="78">
        <v>7.9790000000000001</v>
      </c>
      <c r="T134" s="78">
        <v>5.2380000000000004</v>
      </c>
      <c r="U134" s="211">
        <v>0.48</v>
      </c>
      <c r="V134" s="211">
        <v>5.5E-2</v>
      </c>
      <c r="X134" s="212">
        <v>2766</v>
      </c>
      <c r="Y134" s="212">
        <v>55</v>
      </c>
      <c r="Z134" s="341">
        <f t="shared" si="207"/>
        <v>1.9884309472161965E-2</v>
      </c>
      <c r="AA134" s="212">
        <v>713</v>
      </c>
      <c r="AB134" s="212">
        <v>40</v>
      </c>
      <c r="AC134" s="212">
        <v>11</v>
      </c>
      <c r="AD134" s="212">
        <v>102</v>
      </c>
      <c r="AE134" s="212">
        <v>0</v>
      </c>
      <c r="AF134" s="372">
        <f t="shared" si="208"/>
        <v>0</v>
      </c>
      <c r="AG134" s="212">
        <v>12</v>
      </c>
      <c r="AH134" s="372">
        <f t="shared" si="209"/>
        <v>0.11764705882352941</v>
      </c>
      <c r="AI134" s="212">
        <f t="shared" si="210"/>
        <v>600</v>
      </c>
      <c r="AJ134" s="212">
        <f t="shared" si="211"/>
        <v>28</v>
      </c>
      <c r="AK134" s="372">
        <f t="shared" si="212"/>
        <v>4.6666666666666669E-2</v>
      </c>
      <c r="AL134" s="341">
        <f t="shared" si="213"/>
        <v>0</v>
      </c>
      <c r="AM134" s="341">
        <f t="shared" si="214"/>
        <v>4.3383947939262474E-3</v>
      </c>
      <c r="AN134" s="341">
        <f t="shared" si="215"/>
        <v>1.012292118582791E-2</v>
      </c>
      <c r="AO134" s="341">
        <f t="shared" si="216"/>
        <v>1.4461315979754157E-2</v>
      </c>
      <c r="AP134" s="214">
        <v>2053</v>
      </c>
      <c r="AQ134" s="214">
        <v>15</v>
      </c>
      <c r="AR134" s="341">
        <f t="shared" si="217"/>
        <v>5.4229934924078091E-3</v>
      </c>
      <c r="AT134" s="1">
        <v>41</v>
      </c>
      <c r="AU134" s="1">
        <v>15</v>
      </c>
      <c r="AV134" s="1">
        <v>13</v>
      </c>
      <c r="AW134" s="1">
        <v>13</v>
      </c>
      <c r="AX134" s="1">
        <v>33</v>
      </c>
      <c r="AY134" s="1">
        <v>17</v>
      </c>
      <c r="AZ134" s="1">
        <v>7</v>
      </c>
      <c r="BA134" s="1">
        <v>9</v>
      </c>
      <c r="BB134" s="1">
        <v>38</v>
      </c>
      <c r="BC134" s="1">
        <v>20</v>
      </c>
      <c r="BD134" s="1">
        <v>8</v>
      </c>
      <c r="BE134" s="1">
        <v>10</v>
      </c>
      <c r="BF134" s="1">
        <v>39</v>
      </c>
      <c r="BG134" s="1">
        <v>16</v>
      </c>
      <c r="BH134" s="1">
        <v>6</v>
      </c>
      <c r="BI134" s="1">
        <v>17</v>
      </c>
      <c r="BJ134" s="1">
        <v>45</v>
      </c>
      <c r="BK134" s="1">
        <v>19</v>
      </c>
      <c r="BL134" s="1">
        <v>13</v>
      </c>
      <c r="BM134" s="1">
        <v>13</v>
      </c>
      <c r="BN134" s="125">
        <v>0.36585365853658536</v>
      </c>
      <c r="BO134" s="124">
        <v>0.31707317073170732</v>
      </c>
      <c r="BP134" s="126">
        <v>0.31707317073170732</v>
      </c>
      <c r="BQ134" s="125">
        <v>0.51515151515151514</v>
      </c>
      <c r="BR134" s="124">
        <v>0.21212121212121213</v>
      </c>
      <c r="BS134" s="126">
        <v>0.27272727272727271</v>
      </c>
      <c r="BT134" s="125">
        <v>0.52631578947368418</v>
      </c>
      <c r="BU134" s="124">
        <v>0.21052631578947367</v>
      </c>
      <c r="BV134" s="126">
        <v>0.26315789473684209</v>
      </c>
      <c r="BW134" s="125">
        <v>0.41025641025641024</v>
      </c>
      <c r="BX134" s="124">
        <v>0.15384615384615385</v>
      </c>
      <c r="BY134" s="126">
        <v>0.4358974358974359</v>
      </c>
      <c r="BZ134" s="125">
        <f t="shared" si="218"/>
        <v>0.42222222222222222</v>
      </c>
      <c r="CA134" s="124">
        <f t="shared" si="219"/>
        <v>0.28888888888888886</v>
      </c>
      <c r="CB134" s="126">
        <f t="shared" si="220"/>
        <v>0.28888888888888886</v>
      </c>
      <c r="CD134" s="215">
        <f t="shared" si="221"/>
        <v>4320</v>
      </c>
      <c r="CE134" s="216">
        <f t="shared" si="222"/>
        <v>0.60416666666666663</v>
      </c>
      <c r="CF134" s="216">
        <f t="shared" si="223"/>
        <v>0.33796296296296297</v>
      </c>
      <c r="CG134" s="216">
        <f t="shared" si="224"/>
        <v>5.7870370370370371E-2</v>
      </c>
      <c r="CH134" s="216">
        <f t="shared" si="225"/>
        <v>2.3148148148148147E-2</v>
      </c>
      <c r="CI134" s="216">
        <f t="shared" si="226"/>
        <v>0</v>
      </c>
      <c r="CJ134" s="216">
        <f t="shared" si="227"/>
        <v>3.4722222222222224E-2</v>
      </c>
      <c r="CK134" s="217">
        <f t="shared" si="228"/>
        <v>2610</v>
      </c>
      <c r="CL134" s="218">
        <f t="shared" si="229"/>
        <v>1460</v>
      </c>
      <c r="CM134" s="219">
        <f t="shared" si="230"/>
        <v>250</v>
      </c>
      <c r="CN134" s="219">
        <f t="shared" si="231"/>
        <v>100</v>
      </c>
      <c r="CO134" s="219">
        <f t="shared" si="232"/>
        <v>0</v>
      </c>
      <c r="CP134" s="219">
        <f t="shared" si="233"/>
        <v>150</v>
      </c>
      <c r="CR134" s="243">
        <v>1834.66</v>
      </c>
      <c r="CS134" s="243">
        <v>3894</v>
      </c>
      <c r="CT134" s="247">
        <f t="shared" si="203"/>
        <v>0.47115048793014896</v>
      </c>
      <c r="CV134" s="247">
        <f t="shared" si="204"/>
        <v>4.2203733162874152E-2</v>
      </c>
      <c r="CW134" s="211">
        <f t="shared" si="205"/>
        <v>0.36153289949385392</v>
      </c>
      <c r="CY134" s="300">
        <v>1.6447368421052631E-2</v>
      </c>
      <c r="CZ134" s="300">
        <v>1.4750378214826021E-2</v>
      </c>
      <c r="DA134" s="300">
        <v>1.4022140221402213E-2</v>
      </c>
      <c r="DB134" s="300">
        <v>1.2313432835820896E-2</v>
      </c>
      <c r="DC134" s="300">
        <v>1.5436746987951807E-2</v>
      </c>
      <c r="DE134" s="332" t="s">
        <v>640</v>
      </c>
      <c r="DF134" s="332" t="s">
        <v>640</v>
      </c>
      <c r="DG134" s="332" t="s">
        <v>640</v>
      </c>
      <c r="DH134" s="332" t="s">
        <v>640</v>
      </c>
      <c r="DL134" s="212">
        <v>2736</v>
      </c>
      <c r="DM134" s="212">
        <v>45</v>
      </c>
      <c r="DN134" s="213">
        <v>1.6447368421052631E-2</v>
      </c>
      <c r="DO134" s="212">
        <v>733</v>
      </c>
      <c r="DP134" s="212">
        <v>36</v>
      </c>
      <c r="DQ134" s="213">
        <v>1.3157894736842105E-2</v>
      </c>
      <c r="DR134" s="214">
        <v>2003</v>
      </c>
      <c r="DS134" s="214">
        <v>9</v>
      </c>
      <c r="DT134" s="213">
        <v>3.2894736842105261E-3</v>
      </c>
      <c r="DV134" s="215">
        <f t="shared" si="234"/>
        <v>4200</v>
      </c>
      <c r="DW134" s="216">
        <v>0.61904761904761907</v>
      </c>
      <c r="DX134" s="216">
        <v>0.33333333333333331</v>
      </c>
      <c r="DY134" s="216">
        <v>4.7619047619047616E-2</v>
      </c>
      <c r="DZ134" s="216">
        <v>2.3809523809523808E-2</v>
      </c>
      <c r="EA134" s="216">
        <v>0</v>
      </c>
      <c r="EB134" s="216">
        <v>2.3809523809523808E-2</v>
      </c>
      <c r="EC134" s="217">
        <f t="shared" si="235"/>
        <v>2590</v>
      </c>
      <c r="ED134" s="218">
        <v>1400</v>
      </c>
      <c r="EE134" s="219">
        <f t="shared" si="236"/>
        <v>210</v>
      </c>
      <c r="EF134" s="219">
        <f t="shared" si="237"/>
        <v>50</v>
      </c>
      <c r="EG134" s="219">
        <f t="shared" si="238"/>
        <v>0</v>
      </c>
      <c r="EH134" s="219">
        <f t="shared" si="239"/>
        <v>160</v>
      </c>
      <c r="EI134" s="216">
        <v>4.7619047619047616E-2</v>
      </c>
      <c r="EJ134" s="511">
        <v>1.7524999999999999E-2</v>
      </c>
      <c r="EK134" s="3">
        <v>0.24</v>
      </c>
      <c r="EL134" s="3">
        <v>0.47</v>
      </c>
      <c r="EM134" s="496">
        <f t="shared" si="240"/>
        <v>0.29000000000000004</v>
      </c>
      <c r="EN134" s="528">
        <v>5.5282999999999999E-2</v>
      </c>
      <c r="EO134" s="545">
        <f t="shared" si="241"/>
        <v>4210</v>
      </c>
      <c r="EP134" s="314">
        <f t="shared" si="242"/>
        <v>1250</v>
      </c>
      <c r="EQ134" s="542">
        <v>1230</v>
      </c>
      <c r="ER134" s="543">
        <v>10</v>
      </c>
      <c r="ES134" s="544">
        <v>10</v>
      </c>
      <c r="ET134" s="242">
        <v>0</v>
      </c>
      <c r="EU134" s="242">
        <v>0</v>
      </c>
      <c r="EV134" s="314">
        <f t="shared" si="243"/>
        <v>10</v>
      </c>
      <c r="EW134" s="314">
        <f t="shared" si="244"/>
        <v>1800</v>
      </c>
      <c r="EX134" s="542">
        <v>1170</v>
      </c>
      <c r="EY134" s="543">
        <v>540</v>
      </c>
      <c r="EZ134" s="544">
        <v>90</v>
      </c>
      <c r="FA134" s="242">
        <v>20</v>
      </c>
      <c r="FB134" s="242">
        <v>0</v>
      </c>
      <c r="FC134" s="314">
        <f t="shared" si="245"/>
        <v>70</v>
      </c>
      <c r="FD134" s="314">
        <f t="shared" si="246"/>
        <v>1160</v>
      </c>
      <c r="FE134" s="542">
        <v>190</v>
      </c>
      <c r="FF134" s="543">
        <v>860</v>
      </c>
      <c r="FG134" s="544">
        <v>110</v>
      </c>
      <c r="FH134" s="242">
        <v>30</v>
      </c>
      <c r="FI134" s="242">
        <f>VLOOKUP($A134,'[3]Tabel 3'!$E$3350:$K$3691,7,FALSE)</f>
        <v>0</v>
      </c>
      <c r="FJ134" s="314">
        <f t="shared" si="247"/>
        <v>80</v>
      </c>
      <c r="FK134" s="545">
        <f t="shared" si="248"/>
        <v>4320</v>
      </c>
      <c r="FL134" s="314">
        <f t="shared" si="249"/>
        <v>1260</v>
      </c>
      <c r="FM134" s="542">
        <v>1240</v>
      </c>
      <c r="FN134" s="543">
        <v>10</v>
      </c>
      <c r="FO134" s="544">
        <v>10</v>
      </c>
      <c r="FP134" s="242">
        <v>0</v>
      </c>
      <c r="FQ134" s="242">
        <v>0</v>
      </c>
      <c r="FR134" s="314">
        <f t="shared" si="250"/>
        <v>10</v>
      </c>
      <c r="FS134" s="314">
        <f t="shared" si="251"/>
        <v>1870</v>
      </c>
      <c r="FT134" s="542">
        <v>1180</v>
      </c>
      <c r="FU134" s="543">
        <v>570</v>
      </c>
      <c r="FV134" s="544">
        <v>120</v>
      </c>
      <c r="FW134" s="242">
        <v>40</v>
      </c>
      <c r="FX134" s="242">
        <v>0</v>
      </c>
      <c r="FY134" s="314">
        <f t="shared" si="252"/>
        <v>80</v>
      </c>
      <c r="FZ134" s="314">
        <f t="shared" si="253"/>
        <v>1190</v>
      </c>
      <c r="GA134" s="542">
        <v>190</v>
      </c>
      <c r="GB134" s="543">
        <v>880</v>
      </c>
      <c r="GC134" s="544">
        <v>120</v>
      </c>
      <c r="GD134" s="242">
        <v>60</v>
      </c>
      <c r="GE134" s="242">
        <v>0</v>
      </c>
      <c r="GF134" s="314">
        <f t="shared" si="254"/>
        <v>60</v>
      </c>
    </row>
    <row r="135" spans="1:188" hidden="1" x14ac:dyDescent="0.25">
      <c r="A135" s="622" t="s">
        <v>278</v>
      </c>
      <c r="B135" s="622" t="s">
        <v>82</v>
      </c>
      <c r="C135" s="622" t="s">
        <v>83</v>
      </c>
      <c r="D135" s="1">
        <v>4</v>
      </c>
      <c r="E135" s="206">
        <v>37200</v>
      </c>
      <c r="F135" s="207">
        <v>0.10800000000000001</v>
      </c>
      <c r="G135" s="208">
        <f>IF(AND(F135&gt;=$F$3-'Selectie Benchmark Gemeenten'!$D$7*'gemeenten info'!$F$7,F135&lt;=$F$3+'Selectie Benchmark Gemeenten'!$D$7*'gemeenten info'!$F$7),1,0)</f>
        <v>0</v>
      </c>
      <c r="H135" s="206">
        <v>81476</v>
      </c>
      <c r="I135" s="206">
        <v>1339</v>
      </c>
      <c r="J135" s="209">
        <f t="shared" si="206"/>
        <v>0.1968609865470852</v>
      </c>
      <c r="K135" s="208">
        <f>IF(AND(J135&gt;=$J$3-'Selectie Benchmark Gemeenten'!$D$8*'gemeenten info'!$J$7,J135&lt;=$J$3+'Selectie Benchmark Gemeenten'!$D$8*'gemeenten info'!$J$7),1,0)</f>
        <v>1</v>
      </c>
      <c r="L135" s="23">
        <v>0</v>
      </c>
      <c r="M135" s="210">
        <v>0.13943028485757122</v>
      </c>
      <c r="N135" s="208">
        <f>IF(AND(M135&gt;=$M$3-'Selectie Benchmark Gemeenten'!$D$9*'gemeenten info'!$M$7,M135&lt;=$M$3+'Selectie Benchmark Gemeenten'!$D$9*'gemeenten info'!$M$7),1,0)</f>
        <v>1</v>
      </c>
      <c r="O135" s="29">
        <f t="shared" si="200"/>
        <v>0</v>
      </c>
      <c r="P135" s="29">
        <f t="shared" si="201"/>
        <v>0</v>
      </c>
      <c r="Q135" s="29">
        <f t="shared" si="202"/>
        <v>0</v>
      </c>
      <c r="S135" s="78">
        <v>7.6260000000000003</v>
      </c>
      <c r="T135" s="78">
        <v>-20.526</v>
      </c>
      <c r="U135" s="211">
        <v>0.498</v>
      </c>
      <c r="V135" s="211">
        <v>0.106</v>
      </c>
      <c r="X135" s="212">
        <v>6326</v>
      </c>
      <c r="Y135" s="212">
        <v>172</v>
      </c>
      <c r="Z135" s="341">
        <f t="shared" si="207"/>
        <v>2.7189377173569396E-2</v>
      </c>
      <c r="AA135" s="212">
        <v>2125</v>
      </c>
      <c r="AB135" s="212">
        <v>152</v>
      </c>
      <c r="AC135" s="212">
        <v>81</v>
      </c>
      <c r="AD135" s="212">
        <v>269</v>
      </c>
      <c r="AE135" s="212">
        <v>24</v>
      </c>
      <c r="AF135" s="372">
        <f t="shared" si="208"/>
        <v>0.29629629629629628</v>
      </c>
      <c r="AG135" s="212">
        <v>35</v>
      </c>
      <c r="AH135" s="372">
        <f t="shared" si="209"/>
        <v>0.13011152416356878</v>
      </c>
      <c r="AI135" s="212">
        <f t="shared" si="210"/>
        <v>1775</v>
      </c>
      <c r="AJ135" s="212">
        <f t="shared" si="211"/>
        <v>93</v>
      </c>
      <c r="AK135" s="372">
        <f t="shared" si="212"/>
        <v>5.2394366197183101E-2</v>
      </c>
      <c r="AL135" s="341">
        <f t="shared" si="213"/>
        <v>3.7938665823585203E-3</v>
      </c>
      <c r="AM135" s="341">
        <f t="shared" si="214"/>
        <v>5.532722099272842E-3</v>
      </c>
      <c r="AN135" s="341">
        <f t="shared" si="215"/>
        <v>1.4701233006639267E-2</v>
      </c>
      <c r="AO135" s="341">
        <f t="shared" si="216"/>
        <v>2.4027821688270629E-2</v>
      </c>
      <c r="AP135" s="214">
        <v>4201</v>
      </c>
      <c r="AQ135" s="214">
        <v>20</v>
      </c>
      <c r="AR135" s="341">
        <f t="shared" si="217"/>
        <v>3.1615554852987668E-3</v>
      </c>
      <c r="AT135" s="1">
        <v>153</v>
      </c>
      <c r="AU135" s="1">
        <v>46</v>
      </c>
      <c r="AV135" s="1">
        <v>42</v>
      </c>
      <c r="AW135" s="1">
        <v>65</v>
      </c>
      <c r="AX135" s="1">
        <v>116</v>
      </c>
      <c r="AY135" s="1">
        <v>25</v>
      </c>
      <c r="AZ135" s="1">
        <v>37</v>
      </c>
      <c r="BA135" s="1">
        <v>54</v>
      </c>
      <c r="BB135" s="1">
        <v>116</v>
      </c>
      <c r="BC135" s="1">
        <v>32</v>
      </c>
      <c r="BD135" s="1">
        <v>33</v>
      </c>
      <c r="BE135" s="1">
        <v>51</v>
      </c>
      <c r="BF135" s="1">
        <v>126</v>
      </c>
      <c r="BG135" s="1">
        <v>46</v>
      </c>
      <c r="BH135" s="1">
        <v>33</v>
      </c>
      <c r="BI135" s="1">
        <v>47</v>
      </c>
      <c r="BJ135" s="1">
        <v>146</v>
      </c>
      <c r="BK135" s="1">
        <v>57</v>
      </c>
      <c r="BL135" s="1">
        <v>29</v>
      </c>
      <c r="BM135" s="1">
        <v>60</v>
      </c>
      <c r="BN135" s="125">
        <v>0.30065359477124182</v>
      </c>
      <c r="BO135" s="124">
        <v>0.27450980392156865</v>
      </c>
      <c r="BP135" s="126">
        <v>0.42483660130718953</v>
      </c>
      <c r="BQ135" s="125">
        <v>0.21551724137931033</v>
      </c>
      <c r="BR135" s="124">
        <v>0.31896551724137934</v>
      </c>
      <c r="BS135" s="126">
        <v>0.46551724137931033</v>
      </c>
      <c r="BT135" s="125">
        <v>0.27586206896551724</v>
      </c>
      <c r="BU135" s="124">
        <v>0.28448275862068967</v>
      </c>
      <c r="BV135" s="126">
        <v>0.43965517241379309</v>
      </c>
      <c r="BW135" s="125">
        <v>0.36507936507936506</v>
      </c>
      <c r="BX135" s="124">
        <v>0.26190476190476192</v>
      </c>
      <c r="BY135" s="126">
        <v>0.37301587301587302</v>
      </c>
      <c r="BZ135" s="125">
        <f t="shared" si="218"/>
        <v>0.3904109589041096</v>
      </c>
      <c r="CA135" s="124">
        <f t="shared" si="219"/>
        <v>0.19863013698630136</v>
      </c>
      <c r="CB135" s="126">
        <f t="shared" si="220"/>
        <v>0.41095890410958902</v>
      </c>
      <c r="CD135" s="215">
        <f t="shared" si="221"/>
        <v>12520</v>
      </c>
      <c r="CE135" s="216">
        <f t="shared" si="222"/>
        <v>0.60942492012779548</v>
      </c>
      <c r="CF135" s="216">
        <f t="shared" si="223"/>
        <v>0.31469648562300317</v>
      </c>
      <c r="CG135" s="216">
        <f t="shared" si="224"/>
        <v>7.5878594249201278E-2</v>
      </c>
      <c r="CH135" s="216">
        <f t="shared" si="225"/>
        <v>3.5942492012779555E-2</v>
      </c>
      <c r="CI135" s="216">
        <f t="shared" si="226"/>
        <v>2.3961661341853034E-3</v>
      </c>
      <c r="CJ135" s="216">
        <f t="shared" si="227"/>
        <v>3.7539936102236424E-2</v>
      </c>
      <c r="CK135" s="217">
        <f t="shared" si="228"/>
        <v>7630</v>
      </c>
      <c r="CL135" s="218">
        <f t="shared" si="229"/>
        <v>3940</v>
      </c>
      <c r="CM135" s="219">
        <f t="shared" si="230"/>
        <v>950</v>
      </c>
      <c r="CN135" s="219">
        <f t="shared" si="231"/>
        <v>450</v>
      </c>
      <c r="CO135" s="219">
        <f t="shared" si="232"/>
        <v>30</v>
      </c>
      <c r="CP135" s="219">
        <f t="shared" si="233"/>
        <v>470</v>
      </c>
      <c r="CR135" s="243">
        <v>5700.49</v>
      </c>
      <c r="CS135" s="243">
        <v>6735</v>
      </c>
      <c r="CT135" s="247">
        <f t="shared" si="203"/>
        <v>0.84639792130660729</v>
      </c>
      <c r="CV135" s="247">
        <f t="shared" si="204"/>
        <v>3.212363415495683E-2</v>
      </c>
      <c r="CW135" s="211">
        <f t="shared" si="205"/>
        <v>0.25175349234786476</v>
      </c>
      <c r="CY135" s="300">
        <v>2.2663769015833592E-2</v>
      </c>
      <c r="CZ135" s="300">
        <v>1.8993066023515224E-2</v>
      </c>
      <c r="DA135" s="300">
        <v>1.7139479905437353E-2</v>
      </c>
      <c r="DB135" s="300">
        <v>1.6926893331387714E-2</v>
      </c>
      <c r="DC135" s="300">
        <v>2.2135416666666668E-2</v>
      </c>
      <c r="DE135" s="332">
        <v>367</v>
      </c>
      <c r="DF135" s="332">
        <v>53</v>
      </c>
      <c r="DG135" s="332">
        <v>367</v>
      </c>
      <c r="DH135" s="332">
        <v>49</v>
      </c>
      <c r="DL135" s="212">
        <v>6442</v>
      </c>
      <c r="DM135" s="212">
        <v>146</v>
      </c>
      <c r="DN135" s="213">
        <v>2.2663769015833592E-2</v>
      </c>
      <c r="DO135" s="212">
        <v>2176</v>
      </c>
      <c r="DP135" s="212">
        <v>130</v>
      </c>
      <c r="DQ135" s="213">
        <v>2.0180068301769636E-2</v>
      </c>
      <c r="DR135" s="214">
        <v>4266</v>
      </c>
      <c r="DS135" s="214">
        <v>16</v>
      </c>
      <c r="DT135" s="213">
        <v>2.4837007140639552E-3</v>
      </c>
      <c r="DV135" s="215">
        <f t="shared" si="234"/>
        <v>12210</v>
      </c>
      <c r="DW135" s="216">
        <v>0.63114754098360659</v>
      </c>
      <c r="DX135" s="216">
        <v>0.29508196721311475</v>
      </c>
      <c r="DY135" s="216">
        <v>7.3770491803278687E-2</v>
      </c>
      <c r="DZ135" s="216">
        <v>4.0983606557377046E-2</v>
      </c>
      <c r="EA135" s="216">
        <v>0</v>
      </c>
      <c r="EB135" s="216">
        <v>3.2786885245901641E-2</v>
      </c>
      <c r="EC135" s="217">
        <f t="shared" si="235"/>
        <v>7750</v>
      </c>
      <c r="ED135" s="218">
        <v>3600</v>
      </c>
      <c r="EE135" s="219">
        <f t="shared" si="236"/>
        <v>860</v>
      </c>
      <c r="EF135" s="219">
        <f t="shared" si="237"/>
        <v>150</v>
      </c>
      <c r="EG135" s="219">
        <f t="shared" si="238"/>
        <v>40</v>
      </c>
      <c r="EH135" s="219">
        <f t="shared" si="239"/>
        <v>670</v>
      </c>
      <c r="EI135" s="216">
        <v>8.2644628099173556E-2</v>
      </c>
      <c r="EJ135" s="511">
        <v>2.6800000000000001E-2</v>
      </c>
      <c r="EK135" s="3">
        <v>0.24299999999999999</v>
      </c>
      <c r="EL135" s="3">
        <v>0.44600000000000001</v>
      </c>
      <c r="EM135" s="496">
        <f t="shared" si="240"/>
        <v>0.311</v>
      </c>
      <c r="EN135" s="528">
        <v>8.6584800000000003E-2</v>
      </c>
      <c r="EO135" s="545">
        <f t="shared" si="241"/>
        <v>12200</v>
      </c>
      <c r="EP135" s="314">
        <f t="shared" si="242"/>
        <v>2950</v>
      </c>
      <c r="EQ135" s="542">
        <v>2910</v>
      </c>
      <c r="ER135" s="543">
        <v>30</v>
      </c>
      <c r="ES135" s="544">
        <v>10</v>
      </c>
      <c r="ET135" s="242">
        <v>0</v>
      </c>
      <c r="EU135" s="242">
        <v>0</v>
      </c>
      <c r="EV135" s="314">
        <f t="shared" si="243"/>
        <v>10</v>
      </c>
      <c r="EW135" s="314">
        <f t="shared" si="244"/>
        <v>5210</v>
      </c>
      <c r="EX135" s="542">
        <v>3760</v>
      </c>
      <c r="EY135" s="543">
        <v>1090</v>
      </c>
      <c r="EZ135" s="544">
        <v>360</v>
      </c>
      <c r="FA135" s="242">
        <v>70</v>
      </c>
      <c r="FB135" s="242">
        <v>20</v>
      </c>
      <c r="FC135" s="314">
        <f t="shared" si="245"/>
        <v>270</v>
      </c>
      <c r="FD135" s="314">
        <f t="shared" si="246"/>
        <v>4040</v>
      </c>
      <c r="FE135" s="542">
        <v>1080</v>
      </c>
      <c r="FF135" s="543">
        <v>2470</v>
      </c>
      <c r="FG135" s="544">
        <v>490</v>
      </c>
      <c r="FH135" s="242">
        <v>80</v>
      </c>
      <c r="FI135" s="242">
        <f>VLOOKUP($A135,'[3]Tabel 3'!$E$3350:$K$3691,7,FALSE)</f>
        <v>20</v>
      </c>
      <c r="FJ135" s="314">
        <f t="shared" si="247"/>
        <v>390</v>
      </c>
      <c r="FK135" s="545">
        <f t="shared" si="248"/>
        <v>12520</v>
      </c>
      <c r="FL135" s="314">
        <f t="shared" si="249"/>
        <v>2960</v>
      </c>
      <c r="FM135" s="542">
        <v>2910</v>
      </c>
      <c r="FN135" s="543">
        <v>30</v>
      </c>
      <c r="FO135" s="544">
        <v>20</v>
      </c>
      <c r="FP135" s="242">
        <v>0</v>
      </c>
      <c r="FQ135" s="242">
        <v>0</v>
      </c>
      <c r="FR135" s="314">
        <f t="shared" si="250"/>
        <v>20</v>
      </c>
      <c r="FS135" s="314">
        <f t="shared" si="251"/>
        <v>5350</v>
      </c>
      <c r="FT135" s="542">
        <v>3630</v>
      </c>
      <c r="FU135" s="543">
        <v>1310</v>
      </c>
      <c r="FV135" s="544">
        <v>410</v>
      </c>
      <c r="FW135" s="242">
        <v>180</v>
      </c>
      <c r="FX135" s="242">
        <v>10</v>
      </c>
      <c r="FY135" s="314">
        <f t="shared" si="252"/>
        <v>220</v>
      </c>
      <c r="FZ135" s="314">
        <f t="shared" si="253"/>
        <v>4210</v>
      </c>
      <c r="GA135" s="542">
        <v>1090</v>
      </c>
      <c r="GB135" s="543">
        <v>2600</v>
      </c>
      <c r="GC135" s="544">
        <v>520</v>
      </c>
      <c r="GD135" s="242">
        <v>270</v>
      </c>
      <c r="GE135" s="242">
        <v>20</v>
      </c>
      <c r="GF135" s="314">
        <f t="shared" si="254"/>
        <v>230</v>
      </c>
    </row>
    <row r="136" spans="1:188" hidden="1" x14ac:dyDescent="0.25">
      <c r="A136" s="622" t="s">
        <v>136</v>
      </c>
      <c r="B136" s="622" t="s">
        <v>25</v>
      </c>
      <c r="C136" s="622" t="s">
        <v>123</v>
      </c>
      <c r="D136" s="1">
        <v>7</v>
      </c>
      <c r="E136" s="206">
        <v>71500</v>
      </c>
      <c r="F136" s="207">
        <v>9.8000000000000004E-2</v>
      </c>
      <c r="G136" s="208">
        <f>IF(AND(F136&gt;=$F$3-'Selectie Benchmark Gemeenten'!$D$7*'gemeenten info'!$F$7,F136&lt;=$F$3+'Selectie Benchmark Gemeenten'!$D$7*'gemeenten info'!$F$7),1,0)</f>
        <v>1</v>
      </c>
      <c r="H136" s="206">
        <v>156538</v>
      </c>
      <c r="I136" s="206">
        <v>1430</v>
      </c>
      <c r="J136" s="209">
        <f t="shared" si="206"/>
        <v>0.21046337817638266</v>
      </c>
      <c r="K136" s="208">
        <f>IF(AND(J136&gt;=$J$3-'Selectie Benchmark Gemeenten'!$D$8*'gemeenten info'!$J$7,J136&lt;=$J$3+'Selectie Benchmark Gemeenten'!$D$8*'gemeenten info'!$J$7),1,0)</f>
        <v>1</v>
      </c>
      <c r="L136" s="23">
        <v>1</v>
      </c>
      <c r="M136" s="210">
        <v>0.24991261796574624</v>
      </c>
      <c r="N136" s="208">
        <f>IF(AND(M136&gt;=$M$3-'Selectie Benchmark Gemeenten'!$D$9*'gemeenten info'!$M$7,M136&lt;=$M$3+'Selectie Benchmark Gemeenten'!$D$9*'gemeenten info'!$M$7),1,0)</f>
        <v>1</v>
      </c>
      <c r="O136" s="29">
        <f t="shared" ref="O136:O199" si="255">IF(A136=$A$3,0,IF(G136=1,1,0))</f>
        <v>0</v>
      </c>
      <c r="P136" s="29">
        <f t="shared" ref="P136:P199" si="256">IF(AND(O136=1,K136=1),1,0)</f>
        <v>0</v>
      </c>
      <c r="Q136" s="29">
        <f t="shared" ref="Q136:Q199" si="257">IF(AND(P136=1,N136=1),1,0)</f>
        <v>0</v>
      </c>
      <c r="S136" s="78">
        <v>8.0419999999999998</v>
      </c>
      <c r="T136" s="78">
        <v>9.6050000000000004</v>
      </c>
      <c r="U136" s="211">
        <v>0.45700000000000002</v>
      </c>
      <c r="V136" s="211">
        <v>7.1999999999999995E-2</v>
      </c>
      <c r="X136" s="212">
        <v>10608</v>
      </c>
      <c r="Y136" s="212">
        <v>266</v>
      </c>
      <c r="Z136" s="341">
        <f t="shared" si="207"/>
        <v>2.5075414781297135E-2</v>
      </c>
      <c r="AA136" s="212">
        <v>2862</v>
      </c>
      <c r="AB136" s="212">
        <v>216</v>
      </c>
      <c r="AC136" s="212">
        <v>77</v>
      </c>
      <c r="AD136" s="212">
        <v>447</v>
      </c>
      <c r="AE136" s="212">
        <v>19</v>
      </c>
      <c r="AF136" s="372">
        <f t="shared" si="208"/>
        <v>0.24675324675324675</v>
      </c>
      <c r="AG136" s="212">
        <v>63</v>
      </c>
      <c r="AH136" s="372">
        <f t="shared" si="209"/>
        <v>0.14093959731543623</v>
      </c>
      <c r="AI136" s="212">
        <f t="shared" si="210"/>
        <v>2338</v>
      </c>
      <c r="AJ136" s="212">
        <f t="shared" si="211"/>
        <v>134</v>
      </c>
      <c r="AK136" s="372">
        <f t="shared" si="212"/>
        <v>5.731394354148845E-2</v>
      </c>
      <c r="AL136" s="341">
        <f t="shared" si="213"/>
        <v>1.7911010558069381E-3</v>
      </c>
      <c r="AM136" s="341">
        <f t="shared" si="214"/>
        <v>5.938914027149321E-3</v>
      </c>
      <c r="AN136" s="341">
        <f t="shared" si="215"/>
        <v>1.2631975867269985E-2</v>
      </c>
      <c r="AO136" s="341">
        <f t="shared" si="216"/>
        <v>2.0361990950226245E-2</v>
      </c>
      <c r="AP136" s="214">
        <v>7746</v>
      </c>
      <c r="AQ136" s="214">
        <v>50</v>
      </c>
      <c r="AR136" s="341">
        <f t="shared" si="217"/>
        <v>4.7134238310708896E-3</v>
      </c>
      <c r="AT136" s="1">
        <v>246</v>
      </c>
      <c r="AU136" s="1">
        <v>77</v>
      </c>
      <c r="AV136" s="1">
        <v>50</v>
      </c>
      <c r="AW136" s="1">
        <v>119</v>
      </c>
      <c r="AX136" s="1">
        <v>245</v>
      </c>
      <c r="AY136" s="1">
        <v>84</v>
      </c>
      <c r="AZ136" s="1">
        <v>56</v>
      </c>
      <c r="BA136" s="1">
        <v>105</v>
      </c>
      <c r="BB136" s="1">
        <v>230</v>
      </c>
      <c r="BC136" s="1">
        <v>74</v>
      </c>
      <c r="BD136" s="1">
        <v>51</v>
      </c>
      <c r="BE136" s="1">
        <v>105</v>
      </c>
      <c r="BF136" s="1">
        <v>230</v>
      </c>
      <c r="BG136" s="1">
        <v>81</v>
      </c>
      <c r="BH136" s="1">
        <v>43</v>
      </c>
      <c r="BI136" s="1">
        <v>106</v>
      </c>
      <c r="BJ136" s="1">
        <v>276</v>
      </c>
      <c r="BK136" s="1">
        <v>93</v>
      </c>
      <c r="BL136" s="1">
        <v>59</v>
      </c>
      <c r="BM136" s="1">
        <v>124</v>
      </c>
      <c r="BN136" s="125">
        <v>0.31300813008130079</v>
      </c>
      <c r="BO136" s="124">
        <v>0.2032520325203252</v>
      </c>
      <c r="BP136" s="126">
        <v>0.48373983739837401</v>
      </c>
      <c r="BQ136" s="125">
        <v>0.34285714285714286</v>
      </c>
      <c r="BR136" s="124">
        <v>0.22857142857142856</v>
      </c>
      <c r="BS136" s="126">
        <v>0.42857142857142855</v>
      </c>
      <c r="BT136" s="125">
        <v>0.32173913043478258</v>
      </c>
      <c r="BU136" s="124">
        <v>0.22173913043478261</v>
      </c>
      <c r="BV136" s="126">
        <v>0.45652173913043476</v>
      </c>
      <c r="BW136" s="125">
        <v>0.35217391304347828</v>
      </c>
      <c r="BX136" s="124">
        <v>0.18695652173913044</v>
      </c>
      <c r="BY136" s="126">
        <v>0.46086956521739131</v>
      </c>
      <c r="BZ136" s="125">
        <f t="shared" si="218"/>
        <v>0.33695652173913043</v>
      </c>
      <c r="CA136" s="124">
        <f t="shared" si="219"/>
        <v>0.21376811594202899</v>
      </c>
      <c r="CB136" s="126">
        <f t="shared" si="220"/>
        <v>0.44927536231884058</v>
      </c>
      <c r="CD136" s="215">
        <f t="shared" si="221"/>
        <v>23080</v>
      </c>
      <c r="CE136" s="216">
        <f t="shared" si="222"/>
        <v>0.54202772963604851</v>
      </c>
      <c r="CF136" s="216">
        <f t="shared" si="223"/>
        <v>0.37694974003466203</v>
      </c>
      <c r="CG136" s="216">
        <f t="shared" si="224"/>
        <v>8.1022530329289424E-2</v>
      </c>
      <c r="CH136" s="216">
        <f t="shared" si="225"/>
        <v>3.292894280762565E-2</v>
      </c>
      <c r="CI136" s="216">
        <f t="shared" si="226"/>
        <v>2.5996533795493936E-3</v>
      </c>
      <c r="CJ136" s="216">
        <f t="shared" si="227"/>
        <v>4.5493934142114383E-2</v>
      </c>
      <c r="CK136" s="217">
        <f t="shared" si="228"/>
        <v>12510</v>
      </c>
      <c r="CL136" s="218">
        <f t="shared" si="229"/>
        <v>8700</v>
      </c>
      <c r="CM136" s="219">
        <f t="shared" si="230"/>
        <v>1870</v>
      </c>
      <c r="CN136" s="219">
        <f t="shared" si="231"/>
        <v>760</v>
      </c>
      <c r="CO136" s="219">
        <f t="shared" si="232"/>
        <v>60</v>
      </c>
      <c r="CP136" s="219">
        <f t="shared" si="233"/>
        <v>1050</v>
      </c>
      <c r="CR136" s="243">
        <v>12399.16</v>
      </c>
      <c r="CS136" s="243">
        <v>14572</v>
      </c>
      <c r="CT136" s="247">
        <f t="shared" ref="CT136:CT199" si="258">CR136/CS136</f>
        <v>0.85088937688718091</v>
      </c>
      <c r="CV136" s="247">
        <f t="shared" si="204"/>
        <v>2.9469653121103515E-2</v>
      </c>
      <c r="CW136" s="211">
        <f t="shared" si="205"/>
        <v>0.25587157940099114</v>
      </c>
      <c r="CY136" s="300">
        <v>2.5864492549901603E-2</v>
      </c>
      <c r="CZ136" s="300">
        <v>2.1425244527247322E-2</v>
      </c>
      <c r="DA136" s="300">
        <v>2.1095111437219115E-2</v>
      </c>
      <c r="DB136" s="300">
        <v>2.2157909016912364E-2</v>
      </c>
      <c r="DC136" s="300">
        <v>2.2256400977110288E-2</v>
      </c>
      <c r="DE136" s="332">
        <v>495</v>
      </c>
      <c r="DF136" s="332">
        <v>55</v>
      </c>
      <c r="DG136" s="332">
        <v>465</v>
      </c>
      <c r="DH136" s="332">
        <v>87</v>
      </c>
      <c r="DL136" s="212">
        <v>10671</v>
      </c>
      <c r="DM136" s="212">
        <v>276</v>
      </c>
      <c r="DN136" s="213">
        <v>2.5864492549901603E-2</v>
      </c>
      <c r="DO136" s="212">
        <v>2987</v>
      </c>
      <c r="DP136" s="212">
        <v>234</v>
      </c>
      <c r="DQ136" s="213">
        <v>2.1928591509699186E-2</v>
      </c>
      <c r="DR136" s="214">
        <v>7684</v>
      </c>
      <c r="DS136" s="214">
        <v>42</v>
      </c>
      <c r="DT136" s="213">
        <v>3.9359010402024181E-3</v>
      </c>
      <c r="DV136" s="215">
        <f t="shared" si="234"/>
        <v>22630</v>
      </c>
      <c r="DW136" s="216">
        <v>0.5663716814159292</v>
      </c>
      <c r="DX136" s="216">
        <v>0.3584070796460177</v>
      </c>
      <c r="DY136" s="216">
        <v>7.5221238938053103E-2</v>
      </c>
      <c r="DZ136" s="216">
        <v>3.9823008849557522E-2</v>
      </c>
      <c r="EA136" s="216">
        <v>0</v>
      </c>
      <c r="EB136" s="216">
        <v>3.5398230088495575E-2</v>
      </c>
      <c r="EC136" s="217">
        <f t="shared" si="235"/>
        <v>12800</v>
      </c>
      <c r="ED136" s="218">
        <v>8100</v>
      </c>
      <c r="EE136" s="219">
        <f t="shared" si="236"/>
        <v>1730</v>
      </c>
      <c r="EF136" s="219">
        <f t="shared" si="237"/>
        <v>400</v>
      </c>
      <c r="EG136" s="219">
        <f t="shared" si="238"/>
        <v>50</v>
      </c>
      <c r="EH136" s="219">
        <f t="shared" si="239"/>
        <v>1280</v>
      </c>
      <c r="EI136" s="216">
        <v>0.08</v>
      </c>
      <c r="EJ136" s="511">
        <v>2.5049999999999999E-2</v>
      </c>
      <c r="EK136" s="3">
        <v>0.255</v>
      </c>
      <c r="EL136" s="3">
        <v>0.36</v>
      </c>
      <c r="EM136" s="496">
        <f t="shared" si="240"/>
        <v>0.38500000000000001</v>
      </c>
      <c r="EN136" s="528">
        <v>8.0678799999999995E-2</v>
      </c>
      <c r="EO136" s="545">
        <f t="shared" si="241"/>
        <v>22670</v>
      </c>
      <c r="EP136" s="314">
        <f t="shared" si="242"/>
        <v>4930</v>
      </c>
      <c r="EQ136" s="542">
        <v>4820</v>
      </c>
      <c r="ER136" s="543">
        <v>70</v>
      </c>
      <c r="ES136" s="544">
        <v>40</v>
      </c>
      <c r="ET136" s="242">
        <v>0</v>
      </c>
      <c r="EU136" s="242">
        <v>0</v>
      </c>
      <c r="EV136" s="314">
        <f t="shared" si="243"/>
        <v>40</v>
      </c>
      <c r="EW136" s="314">
        <f t="shared" si="244"/>
        <v>9120</v>
      </c>
      <c r="EX136" s="542">
        <v>5940</v>
      </c>
      <c r="EY136" s="543">
        <v>2350</v>
      </c>
      <c r="EZ136" s="544">
        <v>830</v>
      </c>
      <c r="FA136" s="242">
        <v>190</v>
      </c>
      <c r="FB136" s="242">
        <v>30</v>
      </c>
      <c r="FC136" s="314">
        <f t="shared" si="245"/>
        <v>610</v>
      </c>
      <c r="FD136" s="314">
        <f t="shared" si="246"/>
        <v>8620</v>
      </c>
      <c r="FE136" s="542">
        <v>2040</v>
      </c>
      <c r="FF136" s="543">
        <v>5720</v>
      </c>
      <c r="FG136" s="544">
        <v>860</v>
      </c>
      <c r="FH136" s="242">
        <v>210</v>
      </c>
      <c r="FI136" s="242">
        <f>VLOOKUP($A136,'[3]Tabel 3'!$E$3350:$K$3691,7,FALSE)</f>
        <v>20</v>
      </c>
      <c r="FJ136" s="314">
        <f t="shared" si="247"/>
        <v>630</v>
      </c>
      <c r="FK136" s="545">
        <f t="shared" si="248"/>
        <v>23080</v>
      </c>
      <c r="FL136" s="314">
        <f t="shared" si="249"/>
        <v>4920</v>
      </c>
      <c r="FM136" s="542">
        <v>4800</v>
      </c>
      <c r="FN136" s="543">
        <v>70</v>
      </c>
      <c r="FO136" s="544">
        <v>50</v>
      </c>
      <c r="FP136" s="242">
        <v>0</v>
      </c>
      <c r="FQ136" s="242">
        <v>0</v>
      </c>
      <c r="FR136" s="314">
        <f t="shared" si="250"/>
        <v>50</v>
      </c>
      <c r="FS136" s="314">
        <f t="shared" si="251"/>
        <v>9190</v>
      </c>
      <c r="FT136" s="542">
        <v>5700</v>
      </c>
      <c r="FU136" s="543">
        <v>2610</v>
      </c>
      <c r="FV136" s="544">
        <v>880</v>
      </c>
      <c r="FW136" s="242">
        <v>300</v>
      </c>
      <c r="FX136" s="242">
        <v>20</v>
      </c>
      <c r="FY136" s="314">
        <f t="shared" si="252"/>
        <v>560</v>
      </c>
      <c r="FZ136" s="314">
        <f t="shared" si="253"/>
        <v>8970</v>
      </c>
      <c r="GA136" s="542">
        <v>2010</v>
      </c>
      <c r="GB136" s="543">
        <v>6020</v>
      </c>
      <c r="GC136" s="544">
        <v>940</v>
      </c>
      <c r="GD136" s="242">
        <v>460</v>
      </c>
      <c r="GE136" s="242">
        <v>40</v>
      </c>
      <c r="GF136" s="314">
        <f t="shared" si="254"/>
        <v>440</v>
      </c>
    </row>
    <row r="137" spans="1:188" hidden="1" x14ac:dyDescent="0.25">
      <c r="A137" s="622" t="s">
        <v>279</v>
      </c>
      <c r="B137" s="622" t="s">
        <v>130</v>
      </c>
      <c r="C137" s="622" t="s">
        <v>131</v>
      </c>
      <c r="D137" s="1">
        <v>0.4</v>
      </c>
      <c r="E137" s="206">
        <v>7100</v>
      </c>
      <c r="F137" s="207">
        <v>6.2E-2</v>
      </c>
      <c r="G137" s="208">
        <f>IF(AND(F137&gt;=$F$3-'Selectie Benchmark Gemeenten'!$D$7*'gemeenten info'!$F$7,F137&lt;=$F$3+'Selectie Benchmark Gemeenten'!$D$7*'gemeenten info'!$F$7),1,0)</f>
        <v>0</v>
      </c>
      <c r="H137" s="206">
        <v>17175</v>
      </c>
      <c r="I137" s="206">
        <v>432</v>
      </c>
      <c r="J137" s="209">
        <f t="shared" si="206"/>
        <v>6.1285500747384154E-2</v>
      </c>
      <c r="K137" s="208">
        <f>IF(AND(J137&gt;=$J$3-'Selectie Benchmark Gemeenten'!$D$8*'gemeenten info'!$J$7,J137&lt;=$J$3+'Selectie Benchmark Gemeenten'!$D$8*'gemeenten info'!$J$7),1,0)</f>
        <v>0</v>
      </c>
      <c r="L137" s="23">
        <v>0</v>
      </c>
      <c r="M137" s="210">
        <v>4.8898071625344354E-2</v>
      </c>
      <c r="N137" s="208">
        <f>IF(AND(M137&gt;=$M$3-'Selectie Benchmark Gemeenten'!$D$9*'gemeenten info'!$M$7,M137&lt;=$M$3+'Selectie Benchmark Gemeenten'!$D$9*'gemeenten info'!$M$7),1,0)</f>
        <v>0</v>
      </c>
      <c r="O137" s="29">
        <f t="shared" si="255"/>
        <v>0</v>
      </c>
      <c r="P137" s="29">
        <f t="shared" si="256"/>
        <v>0</v>
      </c>
      <c r="Q137" s="29">
        <f t="shared" si="257"/>
        <v>0</v>
      </c>
      <c r="S137" s="78">
        <v>8.298</v>
      </c>
      <c r="T137" s="78">
        <v>27.381</v>
      </c>
      <c r="U137" s="211">
        <v>0.40899999999999997</v>
      </c>
      <c r="V137" s="211">
        <v>3.2000000000000001E-2</v>
      </c>
      <c r="X137" s="212">
        <v>1286</v>
      </c>
      <c r="Y137" s="212">
        <v>17</v>
      </c>
      <c r="Z137" s="341">
        <f t="shared" si="207"/>
        <v>1.3219284603421462E-2</v>
      </c>
      <c r="AA137" s="212">
        <v>318</v>
      </c>
      <c r="AB137" s="212">
        <v>14</v>
      </c>
      <c r="AC137" s="212">
        <v>5</v>
      </c>
      <c r="AD137" s="212">
        <v>37</v>
      </c>
      <c r="AE137" s="212">
        <v>0</v>
      </c>
      <c r="AF137" s="372">
        <f t="shared" si="208"/>
        <v>0</v>
      </c>
      <c r="AG137" s="212">
        <v>0</v>
      </c>
      <c r="AH137" s="372">
        <f t="shared" si="209"/>
        <v>0</v>
      </c>
      <c r="AI137" s="212">
        <f t="shared" si="210"/>
        <v>276</v>
      </c>
      <c r="AJ137" s="212">
        <f t="shared" si="211"/>
        <v>14</v>
      </c>
      <c r="AK137" s="372">
        <f t="shared" si="212"/>
        <v>5.0724637681159424E-2</v>
      </c>
      <c r="AL137" s="341">
        <f t="shared" si="213"/>
        <v>0</v>
      </c>
      <c r="AM137" s="341">
        <f t="shared" si="214"/>
        <v>0</v>
      </c>
      <c r="AN137" s="341">
        <f t="shared" si="215"/>
        <v>1.088646967340591E-2</v>
      </c>
      <c r="AO137" s="341">
        <f t="shared" si="216"/>
        <v>1.088646967340591E-2</v>
      </c>
      <c r="AP137" s="214">
        <v>968</v>
      </c>
      <c r="AQ137" s="214">
        <v>3</v>
      </c>
      <c r="AR137" s="341">
        <f t="shared" si="217"/>
        <v>2.3328149300155523E-3</v>
      </c>
      <c r="AT137" s="1">
        <v>17</v>
      </c>
      <c r="AU137" s="1">
        <v>9</v>
      </c>
      <c r="AV137" s="1">
        <v>0</v>
      </c>
      <c r="AW137" s="1">
        <v>8</v>
      </c>
      <c r="AX137" s="1">
        <v>26</v>
      </c>
      <c r="AY137" s="1">
        <v>11</v>
      </c>
      <c r="AZ137" s="1">
        <v>11</v>
      </c>
      <c r="BA137" s="1">
        <v>4</v>
      </c>
      <c r="BB137" s="1">
        <v>14</v>
      </c>
      <c r="BC137" s="1">
        <v>0</v>
      </c>
      <c r="BD137" s="1">
        <v>0</v>
      </c>
      <c r="BE137" s="1">
        <v>14</v>
      </c>
      <c r="BF137" s="1">
        <v>15</v>
      </c>
      <c r="BG137" s="1">
        <v>6</v>
      </c>
      <c r="BH137" s="1">
        <v>0</v>
      </c>
      <c r="BI137" s="1">
        <v>9</v>
      </c>
      <c r="BJ137" s="1">
        <v>19</v>
      </c>
      <c r="BK137" s="1">
        <v>11</v>
      </c>
      <c r="BL137" s="1">
        <v>0</v>
      </c>
      <c r="BM137" s="1">
        <v>8</v>
      </c>
      <c r="BN137" s="125">
        <v>0.52941176470588236</v>
      </c>
      <c r="BO137" s="124">
        <v>0</v>
      </c>
      <c r="BP137" s="126">
        <v>0.47058823529411764</v>
      </c>
      <c r="BQ137" s="125">
        <v>0.42307692307692307</v>
      </c>
      <c r="BR137" s="124">
        <v>0.42307692307692307</v>
      </c>
      <c r="BS137" s="126">
        <v>0.15384615384615385</v>
      </c>
      <c r="BT137" s="125">
        <v>0</v>
      </c>
      <c r="BU137" s="124">
        <v>0</v>
      </c>
      <c r="BV137" s="126">
        <v>1</v>
      </c>
      <c r="BW137" s="125">
        <v>0.4</v>
      </c>
      <c r="BX137" s="124">
        <v>0</v>
      </c>
      <c r="BY137" s="126">
        <v>0.6</v>
      </c>
      <c r="BZ137" s="125">
        <f t="shared" si="218"/>
        <v>0.57894736842105265</v>
      </c>
      <c r="CA137" s="124">
        <f t="shared" si="219"/>
        <v>0</v>
      </c>
      <c r="CB137" s="126">
        <f t="shared" si="220"/>
        <v>0.42105263157894735</v>
      </c>
      <c r="CD137" s="215">
        <f t="shared" si="221"/>
        <v>2120</v>
      </c>
      <c r="CE137" s="216">
        <f t="shared" si="222"/>
        <v>0.66509433962264153</v>
      </c>
      <c r="CF137" s="216">
        <f t="shared" si="223"/>
        <v>0.27830188679245282</v>
      </c>
      <c r="CG137" s="216">
        <f t="shared" si="224"/>
        <v>5.6603773584905662E-2</v>
      </c>
      <c r="CH137" s="216">
        <f t="shared" si="225"/>
        <v>2.358490566037736E-2</v>
      </c>
      <c r="CI137" s="216">
        <f t="shared" si="226"/>
        <v>0</v>
      </c>
      <c r="CJ137" s="216">
        <f t="shared" si="227"/>
        <v>3.3018867924528301E-2</v>
      </c>
      <c r="CK137" s="217">
        <f t="shared" si="228"/>
        <v>1410</v>
      </c>
      <c r="CL137" s="218">
        <f t="shared" si="229"/>
        <v>590</v>
      </c>
      <c r="CM137" s="219">
        <f t="shared" si="230"/>
        <v>120</v>
      </c>
      <c r="CN137" s="219">
        <f t="shared" si="231"/>
        <v>50</v>
      </c>
      <c r="CO137" s="219">
        <f t="shared" si="232"/>
        <v>0</v>
      </c>
      <c r="CP137" s="219">
        <f t="shared" si="233"/>
        <v>70</v>
      </c>
      <c r="CR137" s="243">
        <v>535.26</v>
      </c>
      <c r="CS137" s="243">
        <v>1442</v>
      </c>
      <c r="CT137" s="247">
        <f t="shared" si="258"/>
        <v>0.37119278779472953</v>
      </c>
      <c r="CV137" s="247">
        <f t="shared" ref="CV137:CV200" si="259">Z137/CT137</f>
        <v>3.5612988824372735E-2</v>
      </c>
      <c r="CW137" s="211">
        <f t="shared" ref="CW137:CW200" si="260">Z137/F137</f>
        <v>0.21321426779712035</v>
      </c>
      <c r="CY137" s="300">
        <v>1.4426727410782081E-2</v>
      </c>
      <c r="CZ137" s="300">
        <v>1.1235955056179775E-2</v>
      </c>
      <c r="DA137" s="300">
        <v>1.0241404535479151E-2</v>
      </c>
      <c r="DB137" s="300">
        <v>1.8018018018018018E-2</v>
      </c>
      <c r="DC137" s="300">
        <v>1.1154855643044619E-2</v>
      </c>
      <c r="DE137" s="332" t="s">
        <v>640</v>
      </c>
      <c r="DF137" s="332" t="s">
        <v>640</v>
      </c>
      <c r="DG137" s="332" t="s">
        <v>640</v>
      </c>
      <c r="DH137" s="332" t="s">
        <v>640</v>
      </c>
      <c r="DL137" s="212">
        <v>1317</v>
      </c>
      <c r="DM137" s="212">
        <v>19</v>
      </c>
      <c r="DN137" s="213">
        <v>1.4426727410782081E-2</v>
      </c>
      <c r="DO137" s="212">
        <v>354</v>
      </c>
      <c r="DP137" s="212">
        <v>14</v>
      </c>
      <c r="DQ137" s="213">
        <v>1.0630220197418374E-2</v>
      </c>
      <c r="DR137" s="214">
        <v>963</v>
      </c>
      <c r="DS137" s="214">
        <v>5</v>
      </c>
      <c r="DT137" s="213">
        <v>3.7965072133637054E-3</v>
      </c>
      <c r="DV137" s="215">
        <f t="shared" si="234"/>
        <v>2070</v>
      </c>
      <c r="DW137" s="216">
        <v>0.75</v>
      </c>
      <c r="DX137" s="216">
        <v>0.25</v>
      </c>
      <c r="DY137" s="216">
        <v>0</v>
      </c>
      <c r="DZ137" s="216">
        <v>0</v>
      </c>
      <c r="EA137" s="216">
        <v>0</v>
      </c>
      <c r="EB137" s="216">
        <v>0</v>
      </c>
      <c r="EC137" s="217">
        <f t="shared" si="235"/>
        <v>1480</v>
      </c>
      <c r="ED137" s="218">
        <v>500</v>
      </c>
      <c r="EE137" s="219">
        <f t="shared" si="236"/>
        <v>90</v>
      </c>
      <c r="EF137" s="219">
        <f t="shared" si="237"/>
        <v>20</v>
      </c>
      <c r="EG137" s="219">
        <f t="shared" si="238"/>
        <v>0</v>
      </c>
      <c r="EH137" s="219">
        <f t="shared" si="239"/>
        <v>70</v>
      </c>
      <c r="EI137" s="216">
        <v>4.7619047619047616E-2</v>
      </c>
      <c r="EJ137" s="511">
        <v>1.8749999999999999E-2</v>
      </c>
      <c r="EK137" s="3">
        <v>0.18899999999999997</v>
      </c>
      <c r="EL137" s="3">
        <v>0.36099999999999999</v>
      </c>
      <c r="EM137" s="496">
        <f t="shared" si="240"/>
        <v>0.45000000000000007</v>
      </c>
      <c r="EN137" s="528">
        <v>5.9417200000000003E-2</v>
      </c>
      <c r="EO137" s="545">
        <f t="shared" si="241"/>
        <v>2120</v>
      </c>
      <c r="EP137" s="314">
        <f t="shared" si="242"/>
        <v>590</v>
      </c>
      <c r="EQ137" s="542">
        <v>580</v>
      </c>
      <c r="ER137" s="543">
        <v>10</v>
      </c>
      <c r="ES137" s="544">
        <v>0</v>
      </c>
      <c r="ET137" s="242">
        <v>0</v>
      </c>
      <c r="EU137" s="242">
        <v>0</v>
      </c>
      <c r="EV137" s="314">
        <f t="shared" si="243"/>
        <v>0</v>
      </c>
      <c r="EW137" s="314">
        <f t="shared" si="244"/>
        <v>1000</v>
      </c>
      <c r="EX137" s="542">
        <v>740</v>
      </c>
      <c r="EY137" s="543">
        <v>220</v>
      </c>
      <c r="EZ137" s="544">
        <v>40</v>
      </c>
      <c r="FA137" s="242">
        <v>10</v>
      </c>
      <c r="FB137" s="242">
        <v>0</v>
      </c>
      <c r="FC137" s="314">
        <f t="shared" si="245"/>
        <v>30</v>
      </c>
      <c r="FD137" s="314">
        <f t="shared" si="246"/>
        <v>530</v>
      </c>
      <c r="FE137" s="542">
        <v>160</v>
      </c>
      <c r="FF137" s="543">
        <v>320</v>
      </c>
      <c r="FG137" s="544">
        <v>50</v>
      </c>
      <c r="FH137" s="242">
        <v>10</v>
      </c>
      <c r="FI137" s="242">
        <f>VLOOKUP($A137,'[3]Tabel 3'!$E$3350:$K$3691,7,FALSE)</f>
        <v>0</v>
      </c>
      <c r="FJ137" s="314">
        <f t="shared" si="247"/>
        <v>40</v>
      </c>
      <c r="FK137" s="545">
        <f t="shared" si="248"/>
        <v>2120</v>
      </c>
      <c r="FL137" s="314">
        <f t="shared" si="249"/>
        <v>570</v>
      </c>
      <c r="FM137" s="542">
        <v>560</v>
      </c>
      <c r="FN137" s="543">
        <v>10</v>
      </c>
      <c r="FO137" s="544">
        <v>0</v>
      </c>
      <c r="FP137" s="242">
        <v>0</v>
      </c>
      <c r="FQ137" s="242">
        <v>0</v>
      </c>
      <c r="FR137" s="314">
        <f t="shared" si="250"/>
        <v>0</v>
      </c>
      <c r="FS137" s="314">
        <f t="shared" si="251"/>
        <v>1000</v>
      </c>
      <c r="FT137" s="542">
        <v>690</v>
      </c>
      <c r="FU137" s="543">
        <v>250</v>
      </c>
      <c r="FV137" s="544">
        <v>60</v>
      </c>
      <c r="FW137" s="242">
        <v>20</v>
      </c>
      <c r="FX137" s="242">
        <v>0</v>
      </c>
      <c r="FY137" s="314">
        <f t="shared" si="252"/>
        <v>40</v>
      </c>
      <c r="FZ137" s="314">
        <f t="shared" si="253"/>
        <v>550</v>
      </c>
      <c r="GA137" s="542">
        <v>160</v>
      </c>
      <c r="GB137" s="543">
        <v>330</v>
      </c>
      <c r="GC137" s="544">
        <v>60</v>
      </c>
      <c r="GD137" s="242">
        <v>30</v>
      </c>
      <c r="GE137" s="242">
        <v>0</v>
      </c>
      <c r="GF137" s="314">
        <f t="shared" si="254"/>
        <v>30</v>
      </c>
    </row>
    <row r="138" spans="1:188" hidden="1" x14ac:dyDescent="0.25">
      <c r="A138" s="622" t="s">
        <v>280</v>
      </c>
      <c r="B138" s="622" t="s">
        <v>25</v>
      </c>
      <c r="C138" s="622" t="s">
        <v>123</v>
      </c>
      <c r="D138" s="1">
        <v>1.2</v>
      </c>
      <c r="E138" s="206">
        <v>19300</v>
      </c>
      <c r="F138" s="207">
        <v>6.4000000000000001E-2</v>
      </c>
      <c r="G138" s="208">
        <f>IF(AND(F138&gt;=$F$3-'Selectie Benchmark Gemeenten'!$D$7*'gemeenten info'!$F$7,F138&lt;=$F$3+'Selectie Benchmark Gemeenten'!$D$7*'gemeenten info'!$F$7),1,0)</f>
        <v>0</v>
      </c>
      <c r="H138" s="206">
        <v>45557</v>
      </c>
      <c r="I138" s="206">
        <v>578</v>
      </c>
      <c r="J138" s="209">
        <f t="shared" ref="J138:J201" si="261">(I138-$I$7)/($I$6-$I$7)</f>
        <v>8.3109118086696562E-2</v>
      </c>
      <c r="K138" s="208">
        <f>IF(AND(J138&gt;=$J$3-'Selectie Benchmark Gemeenten'!$D$8*'gemeenten info'!$J$7,J138&lt;=$J$3+'Selectie Benchmark Gemeenten'!$D$8*'gemeenten info'!$J$7),1,0)</f>
        <v>0</v>
      </c>
      <c r="L138" s="23">
        <v>0</v>
      </c>
      <c r="M138" s="210">
        <v>6.7458930443900736E-2</v>
      </c>
      <c r="N138" s="208">
        <f>IF(AND(M138&gt;=$M$3-'Selectie Benchmark Gemeenten'!$D$9*'gemeenten info'!$M$7,M138&lt;=$M$3+'Selectie Benchmark Gemeenten'!$D$9*'gemeenten info'!$M$7),1,0)</f>
        <v>0</v>
      </c>
      <c r="O138" s="29">
        <f t="shared" si="255"/>
        <v>0</v>
      </c>
      <c r="P138" s="29">
        <f t="shared" si="256"/>
        <v>0</v>
      </c>
      <c r="Q138" s="29">
        <f t="shared" si="257"/>
        <v>0</v>
      </c>
      <c r="S138" s="78">
        <v>8.2170000000000005</v>
      </c>
      <c r="T138" s="78">
        <v>-12.473000000000001</v>
      </c>
      <c r="U138" s="211">
        <v>0.52700000000000002</v>
      </c>
      <c r="V138" s="211">
        <v>6.5000000000000002E-2</v>
      </c>
      <c r="X138" s="212">
        <v>3344</v>
      </c>
      <c r="Y138" s="212">
        <v>71</v>
      </c>
      <c r="Z138" s="341">
        <f t="shared" ref="Z138:Z201" si="262">Y138/$X138</f>
        <v>2.1232057416267942E-2</v>
      </c>
      <c r="AA138" s="212">
        <v>997</v>
      </c>
      <c r="AB138" s="212">
        <v>56</v>
      </c>
      <c r="AC138" s="212">
        <v>19</v>
      </c>
      <c r="AD138" s="212">
        <v>147</v>
      </c>
      <c r="AE138" s="212">
        <v>0</v>
      </c>
      <c r="AF138" s="372">
        <f t="shared" ref="AF138:AF201" si="263">IFERROR(AE138/AC138,"")</f>
        <v>0</v>
      </c>
      <c r="AG138" s="212">
        <v>8</v>
      </c>
      <c r="AH138" s="372">
        <f t="shared" ref="AH138:AH201" si="264">IFERROR(AG138/AD138,"")</f>
        <v>5.4421768707482991E-2</v>
      </c>
      <c r="AI138" s="212">
        <f t="shared" ref="AI138:AI201" si="265">AA138-AC138-AD138</f>
        <v>831</v>
      </c>
      <c r="AJ138" s="212">
        <f t="shared" ref="AJ138:AJ201" si="266">(AB138-AE138-AG138)</f>
        <v>48</v>
      </c>
      <c r="AK138" s="372">
        <f t="shared" ref="AK138:AK201" si="267">IFERROR(AJ138/AI138,"")</f>
        <v>5.7761732851985562E-2</v>
      </c>
      <c r="AL138" s="341">
        <f t="shared" ref="AL138:AL201" si="268">AE138/X138</f>
        <v>0</v>
      </c>
      <c r="AM138" s="341">
        <f t="shared" ref="AM138:AM201" si="269">AG138/X138</f>
        <v>2.3923444976076554E-3</v>
      </c>
      <c r="AN138" s="341">
        <f t="shared" ref="AN138:AN201" si="270">(AB138-AE138-AG138)/X138</f>
        <v>1.4354066985645933E-2</v>
      </c>
      <c r="AO138" s="341">
        <f t="shared" ref="AO138:AO201" si="271">AB138/$X138</f>
        <v>1.6746411483253589E-2</v>
      </c>
      <c r="AP138" s="214">
        <v>2347</v>
      </c>
      <c r="AQ138" s="214">
        <v>15</v>
      </c>
      <c r="AR138" s="341">
        <f t="shared" ref="AR138:AR201" si="272">AQ138/$X138</f>
        <v>4.4856459330143541E-3</v>
      </c>
      <c r="AT138" s="1">
        <v>49</v>
      </c>
      <c r="AU138" s="1">
        <v>16</v>
      </c>
      <c r="AV138" s="1">
        <v>14</v>
      </c>
      <c r="AW138" s="1">
        <v>19</v>
      </c>
      <c r="AX138" s="1">
        <v>62</v>
      </c>
      <c r="AY138" s="1">
        <v>28</v>
      </c>
      <c r="AZ138" s="1">
        <v>10</v>
      </c>
      <c r="BA138" s="1">
        <v>24</v>
      </c>
      <c r="BB138" s="1">
        <v>51</v>
      </c>
      <c r="BC138" s="1">
        <v>20</v>
      </c>
      <c r="BD138" s="1">
        <v>9</v>
      </c>
      <c r="BE138" s="1">
        <v>22</v>
      </c>
      <c r="BF138" s="1">
        <v>56</v>
      </c>
      <c r="BG138" s="1">
        <v>24</v>
      </c>
      <c r="BH138" s="1">
        <v>10</v>
      </c>
      <c r="BI138" s="1">
        <v>22</v>
      </c>
      <c r="BJ138" s="1">
        <v>50</v>
      </c>
      <c r="BK138" s="1">
        <v>21</v>
      </c>
      <c r="BL138" s="1">
        <v>10</v>
      </c>
      <c r="BM138" s="1">
        <v>19</v>
      </c>
      <c r="BN138" s="125">
        <v>0.32653061224489793</v>
      </c>
      <c r="BO138" s="124">
        <v>0.2857142857142857</v>
      </c>
      <c r="BP138" s="126">
        <v>0.38775510204081631</v>
      </c>
      <c r="BQ138" s="125">
        <v>0.45161290322580644</v>
      </c>
      <c r="BR138" s="124">
        <v>0.16129032258064516</v>
      </c>
      <c r="BS138" s="126">
        <v>0.38709677419354838</v>
      </c>
      <c r="BT138" s="125">
        <v>0.39215686274509803</v>
      </c>
      <c r="BU138" s="124">
        <v>0.17647058823529413</v>
      </c>
      <c r="BV138" s="126">
        <v>0.43137254901960786</v>
      </c>
      <c r="BW138" s="125">
        <v>0.42857142857142855</v>
      </c>
      <c r="BX138" s="124">
        <v>0.17857142857142858</v>
      </c>
      <c r="BY138" s="126">
        <v>0.39285714285714285</v>
      </c>
      <c r="BZ138" s="125">
        <f t="shared" ref="BZ138:BZ201" si="273">IFERROR(BK138/$BJ138,0)</f>
        <v>0.42</v>
      </c>
      <c r="CA138" s="124">
        <f t="shared" ref="CA138:CA201" si="274">IFERROR(BL138/$BJ138,0)</f>
        <v>0.2</v>
      </c>
      <c r="CB138" s="126">
        <f t="shared" ref="CB138:CB201" si="275">IFERROR(BM138/$BJ138,0)</f>
        <v>0.38</v>
      </c>
      <c r="CD138" s="215">
        <f t="shared" ref="CD138:CD201" si="276">FK138</f>
        <v>6010</v>
      </c>
      <c r="CE138" s="216">
        <f t="shared" ref="CE138:CE201" si="277">CK138/$CD138</f>
        <v>0.56738768718802002</v>
      </c>
      <c r="CF138" s="216">
        <f t="shared" ref="CF138:CF201" si="278">CL138/$CD138</f>
        <v>0.36938435940099834</v>
      </c>
      <c r="CG138" s="216">
        <f t="shared" ref="CG138:CG201" si="279">CM138/$CD138</f>
        <v>6.3227953410981697E-2</v>
      </c>
      <c r="CH138" s="216">
        <f t="shared" ref="CH138:CH201" si="280">CN138/$CD138</f>
        <v>2.4958402662229616E-2</v>
      </c>
      <c r="CI138" s="216">
        <f t="shared" ref="CI138:CI201" si="281">CO138/$CD138</f>
        <v>1.6638935108153079E-3</v>
      </c>
      <c r="CJ138" s="216">
        <f t="shared" ref="CJ138:CJ201" si="282">CP138/$CD138</f>
        <v>3.6605657237936774E-2</v>
      </c>
      <c r="CK138" s="217">
        <f t="shared" ref="CK138:CK201" si="283">FM138+FT138+GA138</f>
        <v>3410</v>
      </c>
      <c r="CL138" s="218">
        <f t="shared" ref="CL138:CL201" si="284">FN138+FU138+GB138</f>
        <v>2220</v>
      </c>
      <c r="CM138" s="219">
        <f t="shared" ref="CM138:CM201" si="285">FO138+FV138+GC138</f>
        <v>380</v>
      </c>
      <c r="CN138" s="219">
        <f t="shared" ref="CN138:CN201" si="286">FP138+FW138+GD138</f>
        <v>150</v>
      </c>
      <c r="CO138" s="219">
        <f t="shared" ref="CO138:CO201" si="287">FQ138+FX138+GE138</f>
        <v>10</v>
      </c>
      <c r="CP138" s="219">
        <f t="shared" ref="CP138:CP201" si="288">FR138+FY138+GF138</f>
        <v>220</v>
      </c>
      <c r="CR138" s="243">
        <v>2453.81</v>
      </c>
      <c r="CS138" s="243">
        <v>4201</v>
      </c>
      <c r="CT138" s="247">
        <f t="shared" si="258"/>
        <v>0.58410140442751723</v>
      </c>
      <c r="CV138" s="247">
        <f t="shared" si="259"/>
        <v>3.6349950976539189E-2</v>
      </c>
      <c r="CW138" s="211">
        <f t="shared" si="260"/>
        <v>0.33175089712918659</v>
      </c>
      <c r="CY138" s="300">
        <v>1.478415138971023E-2</v>
      </c>
      <c r="CZ138" s="300">
        <v>1.6250725478816019E-2</v>
      </c>
      <c r="DA138" s="300">
        <v>1.4427157001414427E-2</v>
      </c>
      <c r="DB138" s="300">
        <v>1.7308766052484645E-2</v>
      </c>
      <c r="DC138" s="300">
        <v>1.3637628722516002E-2</v>
      </c>
      <c r="DE138" s="332">
        <v>57</v>
      </c>
      <c r="DF138" s="332">
        <v>9</v>
      </c>
      <c r="DG138" s="332">
        <v>52</v>
      </c>
      <c r="DH138" s="332">
        <v>10</v>
      </c>
      <c r="DL138" s="212">
        <v>3382</v>
      </c>
      <c r="DM138" s="212">
        <v>50</v>
      </c>
      <c r="DN138" s="213">
        <v>1.478415138971023E-2</v>
      </c>
      <c r="DO138" s="212">
        <v>1031</v>
      </c>
      <c r="DP138" s="212">
        <v>45</v>
      </c>
      <c r="DQ138" s="213">
        <v>1.3305736250739207E-2</v>
      </c>
      <c r="DR138" s="214">
        <v>2351</v>
      </c>
      <c r="DS138" s="214">
        <v>5</v>
      </c>
      <c r="DT138" s="213">
        <v>1.4784151389710231E-3</v>
      </c>
      <c r="DV138" s="215">
        <f t="shared" ref="DV138:DV201" si="289">EC138+ED138+EE138</f>
        <v>6060</v>
      </c>
      <c r="DW138" s="216">
        <v>0.57377049180327866</v>
      </c>
      <c r="DX138" s="216">
        <v>0.36065573770491804</v>
      </c>
      <c r="DY138" s="216">
        <v>6.5573770491803282E-2</v>
      </c>
      <c r="DZ138" s="216">
        <v>3.2786885245901641E-2</v>
      </c>
      <c r="EA138" s="216">
        <v>0</v>
      </c>
      <c r="EB138" s="216">
        <v>3.2786885245901641E-2</v>
      </c>
      <c r="EC138" s="217">
        <f t="shared" ref="EC138:EC201" si="290">EQ138+EX138+FE138</f>
        <v>3490</v>
      </c>
      <c r="ED138" s="218">
        <v>2200</v>
      </c>
      <c r="EE138" s="219">
        <f t="shared" ref="EE138:EE201" si="291">ES138+EZ138+FG138</f>
        <v>370</v>
      </c>
      <c r="EF138" s="219">
        <f t="shared" ref="EF138:EF201" si="292">ET138+FA138+FH138</f>
        <v>80</v>
      </c>
      <c r="EG138" s="219">
        <f t="shared" ref="EG138:EG201" si="293">EU138+FB138+FI138</f>
        <v>0</v>
      </c>
      <c r="EH138" s="219">
        <f t="shared" ref="EH138:EH201" si="294">EV138+FC138+FJ138</f>
        <v>290</v>
      </c>
      <c r="EI138" s="216">
        <v>6.5573770491803282E-2</v>
      </c>
      <c r="EJ138" s="511">
        <v>1.9099999999999999E-2</v>
      </c>
      <c r="EK138" s="3">
        <v>0.28600000000000003</v>
      </c>
      <c r="EL138" s="3">
        <v>0.435</v>
      </c>
      <c r="EM138" s="496">
        <f t="shared" ref="EM138:EM201" si="295">1-EK138-EL138</f>
        <v>0.27899999999999997</v>
      </c>
      <c r="EN138" s="528">
        <v>6.0598400000000004E-2</v>
      </c>
      <c r="EO138" s="545">
        <f t="shared" ref="EO138:EO201" si="296">EP138+EW138+FD138</f>
        <v>6060</v>
      </c>
      <c r="EP138" s="314">
        <f t="shared" ref="EP138:EP201" si="297">EQ138+ER138+ES138</f>
        <v>1530</v>
      </c>
      <c r="EQ138" s="542">
        <v>1510</v>
      </c>
      <c r="ER138" s="543">
        <v>10</v>
      </c>
      <c r="ES138" s="544">
        <v>10</v>
      </c>
      <c r="ET138" s="242">
        <v>0</v>
      </c>
      <c r="EU138" s="242">
        <v>0</v>
      </c>
      <c r="EV138" s="314">
        <f t="shared" ref="EV138:EV201" si="298">ES138-ET138-EU138</f>
        <v>10</v>
      </c>
      <c r="EW138" s="314">
        <f t="shared" ref="EW138:EW201" si="299">EX138+EY138+EZ138</f>
        <v>2570</v>
      </c>
      <c r="EX138" s="542">
        <v>1630</v>
      </c>
      <c r="EY138" s="543">
        <v>780</v>
      </c>
      <c r="EZ138" s="544">
        <v>160</v>
      </c>
      <c r="FA138" s="242">
        <v>30</v>
      </c>
      <c r="FB138" s="242">
        <v>0</v>
      </c>
      <c r="FC138" s="314">
        <f t="shared" ref="FC138:FC201" si="300">EZ138-FA138-FB138</f>
        <v>130</v>
      </c>
      <c r="FD138" s="314">
        <f t="shared" ref="FD138:FD201" si="301">FE138+FF138+FG138</f>
        <v>1960</v>
      </c>
      <c r="FE138" s="542">
        <v>350</v>
      </c>
      <c r="FF138" s="543">
        <v>1410</v>
      </c>
      <c r="FG138" s="544">
        <v>200</v>
      </c>
      <c r="FH138" s="242">
        <v>50</v>
      </c>
      <c r="FI138" s="242">
        <f>VLOOKUP($A138,'[3]Tabel 3'!$E$3350:$K$3691,7,FALSE)</f>
        <v>0</v>
      </c>
      <c r="FJ138" s="314">
        <f t="shared" ref="FJ138:FJ201" si="302">FG138-FH138-FI138</f>
        <v>150</v>
      </c>
      <c r="FK138" s="545">
        <f t="shared" ref="FK138:FK201" si="303">FL138+FS138+FZ138</f>
        <v>6010</v>
      </c>
      <c r="FL138" s="314">
        <f t="shared" ref="FL138:FL201" si="304">FM138+FN138+FO138</f>
        <v>1550</v>
      </c>
      <c r="FM138" s="542">
        <v>1510</v>
      </c>
      <c r="FN138" s="543">
        <v>20</v>
      </c>
      <c r="FO138" s="544">
        <v>20</v>
      </c>
      <c r="FP138" s="242">
        <v>0</v>
      </c>
      <c r="FQ138" s="242">
        <v>0</v>
      </c>
      <c r="FR138" s="314">
        <f t="shared" ref="FR138:FR201" si="305">FO138-FP138-FQ138</f>
        <v>20</v>
      </c>
      <c r="FS138" s="314">
        <f t="shared" ref="FS138:FS201" si="306">FT138+FU138+FV138</f>
        <v>2520</v>
      </c>
      <c r="FT138" s="542">
        <v>1580</v>
      </c>
      <c r="FU138" s="543">
        <v>780</v>
      </c>
      <c r="FV138" s="544">
        <v>160</v>
      </c>
      <c r="FW138" s="242">
        <v>50</v>
      </c>
      <c r="FX138" s="242">
        <v>10</v>
      </c>
      <c r="FY138" s="314">
        <f t="shared" ref="FY138:FY201" si="307">FV138-FW138-FX138</f>
        <v>100</v>
      </c>
      <c r="FZ138" s="314">
        <f t="shared" ref="FZ138:FZ201" si="308">GA138+GB138+GC138</f>
        <v>1940</v>
      </c>
      <c r="GA138" s="542">
        <v>320</v>
      </c>
      <c r="GB138" s="543">
        <v>1420</v>
      </c>
      <c r="GC138" s="544">
        <v>200</v>
      </c>
      <c r="GD138" s="242">
        <v>100</v>
      </c>
      <c r="GE138" s="242">
        <v>0</v>
      </c>
      <c r="GF138" s="314">
        <f t="shared" ref="GF138:GF201" si="309">GC138-GD138-GE138</f>
        <v>100</v>
      </c>
    </row>
    <row r="139" spans="1:188" hidden="1" x14ac:dyDescent="0.25">
      <c r="A139" s="622" t="s">
        <v>281</v>
      </c>
      <c r="B139" s="622" t="s">
        <v>105</v>
      </c>
      <c r="C139" s="622" t="s">
        <v>106</v>
      </c>
      <c r="D139" s="1">
        <v>0.6</v>
      </c>
      <c r="E139" s="206">
        <v>9800</v>
      </c>
      <c r="F139" s="207">
        <v>6.2E-2</v>
      </c>
      <c r="G139" s="208">
        <f>IF(AND(F139&gt;=$F$3-'Selectie Benchmark Gemeenten'!$D$7*'gemeenten info'!$F$7,F139&lt;=$F$3+'Selectie Benchmark Gemeenten'!$D$7*'gemeenten info'!$F$7),1,0)</f>
        <v>0</v>
      </c>
      <c r="H139" s="206">
        <v>22312</v>
      </c>
      <c r="I139" s="206">
        <v>1736</v>
      </c>
      <c r="J139" s="209">
        <f t="shared" si="261"/>
        <v>0.25620328849028401</v>
      </c>
      <c r="K139" s="208">
        <f>IF(AND(J139&gt;=$J$3-'Selectie Benchmark Gemeenten'!$D$8*'gemeenten info'!$J$7,J139&lt;=$J$3+'Selectie Benchmark Gemeenten'!$D$8*'gemeenten info'!$J$7),1,0)</f>
        <v>1</v>
      </c>
      <c r="L139" s="23">
        <v>0</v>
      </c>
      <c r="M139" s="210">
        <v>5.226666666666667E-2</v>
      </c>
      <c r="N139" s="208">
        <f>IF(AND(M139&gt;=$M$3-'Selectie Benchmark Gemeenten'!$D$9*'gemeenten info'!$M$7,M139&lt;=$M$3+'Selectie Benchmark Gemeenten'!$D$9*'gemeenten info'!$M$7),1,0)</f>
        <v>0</v>
      </c>
      <c r="O139" s="29">
        <f t="shared" si="255"/>
        <v>0</v>
      </c>
      <c r="P139" s="29">
        <f t="shared" si="256"/>
        <v>0</v>
      </c>
      <c r="Q139" s="29">
        <f t="shared" si="257"/>
        <v>0</v>
      </c>
      <c r="S139" s="78">
        <v>7.6820000000000004</v>
      </c>
      <c r="T139" s="78">
        <v>-12.727</v>
      </c>
      <c r="U139" s="211">
        <v>0.51800000000000002</v>
      </c>
      <c r="V139" s="211">
        <v>7.0000000000000007E-2</v>
      </c>
      <c r="X139" s="212">
        <v>1584</v>
      </c>
      <c r="Y139" s="212">
        <v>37</v>
      </c>
      <c r="Z139" s="341">
        <f t="shared" si="262"/>
        <v>2.335858585858586E-2</v>
      </c>
      <c r="AA139" s="212">
        <v>451</v>
      </c>
      <c r="AB139" s="212">
        <v>30</v>
      </c>
      <c r="AC139" s="212">
        <v>11</v>
      </c>
      <c r="AD139" s="212">
        <v>87</v>
      </c>
      <c r="AE139" s="212">
        <v>6</v>
      </c>
      <c r="AF139" s="372">
        <f t="shared" si="263"/>
        <v>0.54545454545454541</v>
      </c>
      <c r="AG139" s="212">
        <v>7</v>
      </c>
      <c r="AH139" s="372">
        <f t="shared" si="264"/>
        <v>8.0459770114942528E-2</v>
      </c>
      <c r="AI139" s="212">
        <f t="shared" si="265"/>
        <v>353</v>
      </c>
      <c r="AJ139" s="212">
        <f t="shared" si="266"/>
        <v>17</v>
      </c>
      <c r="AK139" s="372">
        <f t="shared" si="267"/>
        <v>4.8158640226628892E-2</v>
      </c>
      <c r="AL139" s="341">
        <f t="shared" si="268"/>
        <v>3.787878787878788E-3</v>
      </c>
      <c r="AM139" s="341">
        <f t="shared" si="269"/>
        <v>4.419191919191919E-3</v>
      </c>
      <c r="AN139" s="341">
        <f t="shared" si="270"/>
        <v>1.0732323232323232E-2</v>
      </c>
      <c r="AO139" s="341">
        <f t="shared" si="271"/>
        <v>1.893939393939394E-2</v>
      </c>
      <c r="AP139" s="214">
        <v>1133</v>
      </c>
      <c r="AQ139" s="214">
        <v>7</v>
      </c>
      <c r="AR139" s="341">
        <f t="shared" si="272"/>
        <v>4.419191919191919E-3</v>
      </c>
      <c r="AT139" s="1">
        <v>25</v>
      </c>
      <c r="AU139" s="1">
        <v>13</v>
      </c>
      <c r="AV139" s="1">
        <v>0</v>
      </c>
      <c r="AW139" s="1">
        <v>12</v>
      </c>
      <c r="AX139" s="1">
        <v>34</v>
      </c>
      <c r="AY139" s="1">
        <v>10</v>
      </c>
      <c r="AZ139" s="1">
        <v>14</v>
      </c>
      <c r="BA139" s="1">
        <v>10</v>
      </c>
      <c r="BB139" s="1">
        <v>25</v>
      </c>
      <c r="BC139" s="1">
        <v>10</v>
      </c>
      <c r="BD139" s="1">
        <v>0</v>
      </c>
      <c r="BE139" s="1">
        <v>15</v>
      </c>
      <c r="BF139" s="1">
        <v>34</v>
      </c>
      <c r="BG139" s="1">
        <v>16</v>
      </c>
      <c r="BH139" s="1">
        <v>8</v>
      </c>
      <c r="BI139" s="1">
        <v>10</v>
      </c>
      <c r="BJ139" s="1">
        <v>34</v>
      </c>
      <c r="BK139" s="1">
        <v>13</v>
      </c>
      <c r="BL139" s="1">
        <v>12</v>
      </c>
      <c r="BM139" s="1">
        <v>9</v>
      </c>
      <c r="BN139" s="125">
        <v>0.52</v>
      </c>
      <c r="BO139" s="124">
        <v>0</v>
      </c>
      <c r="BP139" s="126">
        <v>0.48</v>
      </c>
      <c r="BQ139" s="125">
        <v>0.29411764705882354</v>
      </c>
      <c r="BR139" s="124">
        <v>0.41176470588235292</v>
      </c>
      <c r="BS139" s="126">
        <v>0.29411764705882354</v>
      </c>
      <c r="BT139" s="125">
        <v>0.4</v>
      </c>
      <c r="BU139" s="124">
        <v>0</v>
      </c>
      <c r="BV139" s="126">
        <v>0.6</v>
      </c>
      <c r="BW139" s="125">
        <v>0.47058823529411764</v>
      </c>
      <c r="BX139" s="124">
        <v>0.23529411764705882</v>
      </c>
      <c r="BY139" s="126">
        <v>0.29411764705882354</v>
      </c>
      <c r="BZ139" s="125">
        <f t="shared" si="273"/>
        <v>0.38235294117647056</v>
      </c>
      <c r="CA139" s="124">
        <f t="shared" si="274"/>
        <v>0.35294117647058826</v>
      </c>
      <c r="CB139" s="126">
        <f t="shared" si="275"/>
        <v>0.26470588235294118</v>
      </c>
      <c r="CD139" s="215">
        <f t="shared" si="276"/>
        <v>2850</v>
      </c>
      <c r="CE139" s="216">
        <f t="shared" si="277"/>
        <v>0.55438596491228065</v>
      </c>
      <c r="CF139" s="216">
        <f t="shared" si="278"/>
        <v>0.37894736842105264</v>
      </c>
      <c r="CG139" s="216">
        <f t="shared" si="279"/>
        <v>6.6666666666666666E-2</v>
      </c>
      <c r="CH139" s="216">
        <f t="shared" si="280"/>
        <v>2.456140350877193E-2</v>
      </c>
      <c r="CI139" s="216">
        <f t="shared" si="281"/>
        <v>0</v>
      </c>
      <c r="CJ139" s="216">
        <f t="shared" si="282"/>
        <v>4.2105263157894736E-2</v>
      </c>
      <c r="CK139" s="217">
        <f t="shared" si="283"/>
        <v>1580</v>
      </c>
      <c r="CL139" s="218">
        <f t="shared" si="284"/>
        <v>1080</v>
      </c>
      <c r="CM139" s="219">
        <f t="shared" si="285"/>
        <v>190</v>
      </c>
      <c r="CN139" s="219">
        <f t="shared" si="286"/>
        <v>70</v>
      </c>
      <c r="CO139" s="219">
        <f t="shared" si="287"/>
        <v>0</v>
      </c>
      <c r="CP139" s="219">
        <f t="shared" si="288"/>
        <v>120</v>
      </c>
      <c r="CR139" s="243">
        <v>1076.26</v>
      </c>
      <c r="CS139" s="243">
        <v>1892</v>
      </c>
      <c r="CT139" s="247">
        <f t="shared" si="258"/>
        <v>0.56884778012684989</v>
      </c>
      <c r="CV139" s="247">
        <f t="shared" si="259"/>
        <v>4.1062981477007827E-2</v>
      </c>
      <c r="CW139" s="211">
        <f t="shared" si="260"/>
        <v>0.37675138481590098</v>
      </c>
      <c r="CY139" s="300">
        <v>2.1065675340768277E-2</v>
      </c>
      <c r="CZ139" s="300">
        <v>2.0543806646525681E-2</v>
      </c>
      <c r="DA139" s="300">
        <v>1.5151515151515152E-2</v>
      </c>
      <c r="DB139" s="300">
        <v>2.05686630369026E-2</v>
      </c>
      <c r="DC139" s="300">
        <v>1.5328019619865114E-2</v>
      </c>
      <c r="DE139" s="332">
        <v>52</v>
      </c>
      <c r="DF139" s="332">
        <v>5</v>
      </c>
      <c r="DG139" s="332">
        <v>35</v>
      </c>
      <c r="DH139" s="332">
        <v>9</v>
      </c>
      <c r="DL139" s="212">
        <v>1614</v>
      </c>
      <c r="DM139" s="212">
        <v>34</v>
      </c>
      <c r="DN139" s="213">
        <v>2.1065675340768277E-2</v>
      </c>
      <c r="DO139" s="212">
        <v>485</v>
      </c>
      <c r="DP139" s="212">
        <v>28</v>
      </c>
      <c r="DQ139" s="213">
        <v>1.7348203221809171E-2</v>
      </c>
      <c r="DR139" s="214">
        <v>1129</v>
      </c>
      <c r="DS139" s="214">
        <v>6</v>
      </c>
      <c r="DT139" s="213">
        <v>3.7174721189591076E-3</v>
      </c>
      <c r="DV139" s="215">
        <f t="shared" si="289"/>
        <v>2820</v>
      </c>
      <c r="DW139" s="216">
        <v>0.5714285714285714</v>
      </c>
      <c r="DX139" s="216">
        <v>0.35714285714285715</v>
      </c>
      <c r="DY139" s="216">
        <v>7.1428571428571425E-2</v>
      </c>
      <c r="DZ139" s="216">
        <v>3.5714285714285712E-2</v>
      </c>
      <c r="EA139" s="216">
        <v>0</v>
      </c>
      <c r="EB139" s="216">
        <v>3.5714285714285712E-2</v>
      </c>
      <c r="EC139" s="217">
        <f t="shared" si="290"/>
        <v>1630</v>
      </c>
      <c r="ED139" s="218">
        <v>1000</v>
      </c>
      <c r="EE139" s="219">
        <f t="shared" si="291"/>
        <v>190</v>
      </c>
      <c r="EF139" s="219">
        <f t="shared" si="292"/>
        <v>50</v>
      </c>
      <c r="EG139" s="219">
        <f t="shared" si="293"/>
        <v>0</v>
      </c>
      <c r="EH139" s="219">
        <f t="shared" si="294"/>
        <v>140</v>
      </c>
      <c r="EI139" s="216">
        <v>6.8965517241379309E-2</v>
      </c>
      <c r="EJ139" s="511">
        <v>1.8749999999999999E-2</v>
      </c>
      <c r="EK139" s="3">
        <v>0.25700000000000001</v>
      </c>
      <c r="EL139" s="3">
        <v>0.44299999999999995</v>
      </c>
      <c r="EM139" s="496">
        <f t="shared" si="295"/>
        <v>0.30000000000000004</v>
      </c>
      <c r="EN139" s="528">
        <v>5.9417200000000003E-2</v>
      </c>
      <c r="EO139" s="545">
        <f t="shared" si="296"/>
        <v>2830</v>
      </c>
      <c r="EP139" s="314">
        <f t="shared" si="297"/>
        <v>730</v>
      </c>
      <c r="EQ139" s="542">
        <v>710</v>
      </c>
      <c r="ER139" s="543">
        <v>10</v>
      </c>
      <c r="ES139" s="544">
        <v>10</v>
      </c>
      <c r="ET139" s="242">
        <v>0</v>
      </c>
      <c r="EU139" s="242">
        <v>0</v>
      </c>
      <c r="EV139" s="314">
        <f t="shared" si="298"/>
        <v>10</v>
      </c>
      <c r="EW139" s="314">
        <f t="shared" si="299"/>
        <v>1190</v>
      </c>
      <c r="EX139" s="542">
        <v>750</v>
      </c>
      <c r="EY139" s="543">
        <v>360</v>
      </c>
      <c r="EZ139" s="544">
        <v>80</v>
      </c>
      <c r="FA139" s="242">
        <v>20</v>
      </c>
      <c r="FB139" s="242">
        <v>0</v>
      </c>
      <c r="FC139" s="314">
        <f t="shared" si="300"/>
        <v>60</v>
      </c>
      <c r="FD139" s="314">
        <f t="shared" si="301"/>
        <v>910</v>
      </c>
      <c r="FE139" s="542">
        <v>170</v>
      </c>
      <c r="FF139" s="543">
        <v>640</v>
      </c>
      <c r="FG139" s="544">
        <v>100</v>
      </c>
      <c r="FH139" s="242">
        <v>30</v>
      </c>
      <c r="FI139" s="242">
        <f>VLOOKUP($A139,'[3]Tabel 3'!$E$3350:$K$3691,7,FALSE)</f>
        <v>0</v>
      </c>
      <c r="FJ139" s="314">
        <f t="shared" si="302"/>
        <v>70</v>
      </c>
      <c r="FK139" s="545">
        <f t="shared" si="303"/>
        <v>2850</v>
      </c>
      <c r="FL139" s="314">
        <f t="shared" si="304"/>
        <v>720</v>
      </c>
      <c r="FM139" s="542">
        <v>700</v>
      </c>
      <c r="FN139" s="543">
        <v>10</v>
      </c>
      <c r="FO139" s="544">
        <v>10</v>
      </c>
      <c r="FP139" s="242">
        <v>0</v>
      </c>
      <c r="FQ139" s="242">
        <v>0</v>
      </c>
      <c r="FR139" s="314">
        <f t="shared" si="305"/>
        <v>10</v>
      </c>
      <c r="FS139" s="314">
        <f t="shared" si="306"/>
        <v>1190</v>
      </c>
      <c r="FT139" s="542">
        <v>700</v>
      </c>
      <c r="FU139" s="543">
        <v>400</v>
      </c>
      <c r="FV139" s="544">
        <v>90</v>
      </c>
      <c r="FW139" s="242">
        <v>20</v>
      </c>
      <c r="FX139" s="242">
        <v>0</v>
      </c>
      <c r="FY139" s="314">
        <f t="shared" si="307"/>
        <v>70</v>
      </c>
      <c r="FZ139" s="314">
        <f t="shared" si="308"/>
        <v>940</v>
      </c>
      <c r="GA139" s="542">
        <v>180</v>
      </c>
      <c r="GB139" s="543">
        <v>670</v>
      </c>
      <c r="GC139" s="544">
        <v>90</v>
      </c>
      <c r="GD139" s="242">
        <v>50</v>
      </c>
      <c r="GE139" s="242">
        <v>0</v>
      </c>
      <c r="GF139" s="314">
        <f t="shared" si="309"/>
        <v>40</v>
      </c>
    </row>
    <row r="140" spans="1:188" hidden="1" x14ac:dyDescent="0.25">
      <c r="A140" s="622" t="s">
        <v>282</v>
      </c>
      <c r="B140" s="622" t="s">
        <v>121</v>
      </c>
      <c r="C140" s="622" t="s">
        <v>122</v>
      </c>
      <c r="D140" s="1">
        <v>0.3</v>
      </c>
      <c r="E140" s="206">
        <v>6600</v>
      </c>
      <c r="F140" s="207">
        <v>0.05</v>
      </c>
      <c r="G140" s="208">
        <f>IF(AND(F140&gt;=$F$3-'Selectie Benchmark Gemeenten'!$D$7*'gemeenten info'!$F$7,F140&lt;=$F$3+'Selectie Benchmark Gemeenten'!$D$7*'gemeenten info'!$F$7),1,0)</f>
        <v>0</v>
      </c>
      <c r="H140" s="206">
        <v>15810</v>
      </c>
      <c r="I140" s="206">
        <v>167</v>
      </c>
      <c r="J140" s="209">
        <f t="shared" si="261"/>
        <v>2.1674140508221227E-2</v>
      </c>
      <c r="K140" s="208">
        <f>IF(AND(J140&gt;=$J$3-'Selectie Benchmark Gemeenten'!$D$8*'gemeenten info'!$J$7,J140&lt;=$J$3+'Selectie Benchmark Gemeenten'!$D$8*'gemeenten info'!$J$7),1,0)</f>
        <v>0</v>
      </c>
      <c r="L140" s="23">
        <v>0</v>
      </c>
      <c r="M140" s="210">
        <v>3.5791757049891543E-2</v>
      </c>
      <c r="N140" s="208">
        <f>IF(AND(M140&gt;=$M$3-'Selectie Benchmark Gemeenten'!$D$9*'gemeenten info'!$M$7,M140&lt;=$M$3+'Selectie Benchmark Gemeenten'!$D$9*'gemeenten info'!$M$7),1,0)</f>
        <v>0</v>
      </c>
      <c r="O140" s="29">
        <f t="shared" si="255"/>
        <v>0</v>
      </c>
      <c r="P140" s="29">
        <f t="shared" si="256"/>
        <v>0</v>
      </c>
      <c r="Q140" s="29">
        <f t="shared" si="257"/>
        <v>0</v>
      </c>
      <c r="S140" s="78">
        <v>8.0310000000000006</v>
      </c>
      <c r="T140" s="78">
        <v>-12.962999999999999</v>
      </c>
      <c r="U140" s="211">
        <v>0.48499999999999999</v>
      </c>
      <c r="V140" s="211">
        <v>3.7999999999999999E-2</v>
      </c>
      <c r="X140" s="212">
        <v>1210</v>
      </c>
      <c r="Y140" s="212">
        <v>20</v>
      </c>
      <c r="Z140" s="341">
        <f t="shared" si="262"/>
        <v>1.6528925619834711E-2</v>
      </c>
      <c r="AA140" s="212">
        <v>374</v>
      </c>
      <c r="AB140" s="212">
        <v>17</v>
      </c>
      <c r="AC140" s="212">
        <v>0</v>
      </c>
      <c r="AD140" s="212">
        <v>42</v>
      </c>
      <c r="AE140" s="212">
        <v>0</v>
      </c>
      <c r="AF140" s="372" t="str">
        <f t="shared" si="263"/>
        <v/>
      </c>
      <c r="AG140" s="212">
        <v>0</v>
      </c>
      <c r="AH140" s="372">
        <f t="shared" si="264"/>
        <v>0</v>
      </c>
      <c r="AI140" s="212">
        <f t="shared" si="265"/>
        <v>332</v>
      </c>
      <c r="AJ140" s="212">
        <f t="shared" si="266"/>
        <v>17</v>
      </c>
      <c r="AK140" s="372">
        <f t="shared" si="267"/>
        <v>5.1204819277108432E-2</v>
      </c>
      <c r="AL140" s="341">
        <f t="shared" si="268"/>
        <v>0</v>
      </c>
      <c r="AM140" s="341">
        <f t="shared" si="269"/>
        <v>0</v>
      </c>
      <c r="AN140" s="341">
        <f t="shared" si="270"/>
        <v>1.4049586776859505E-2</v>
      </c>
      <c r="AO140" s="341">
        <f t="shared" si="271"/>
        <v>1.4049586776859505E-2</v>
      </c>
      <c r="AP140" s="214">
        <v>836</v>
      </c>
      <c r="AQ140" s="214">
        <v>3</v>
      </c>
      <c r="AR140" s="341">
        <f t="shared" si="272"/>
        <v>2.4793388429752068E-3</v>
      </c>
      <c r="AT140" s="1">
        <v>10</v>
      </c>
      <c r="AU140" s="1">
        <v>0</v>
      </c>
      <c r="AV140" s="1">
        <v>0</v>
      </c>
      <c r="AW140" s="1">
        <v>10</v>
      </c>
      <c r="AX140" s="1">
        <v>11</v>
      </c>
      <c r="AY140" s="1">
        <v>6</v>
      </c>
      <c r="AZ140" s="1">
        <v>0</v>
      </c>
      <c r="BA140" s="1">
        <v>5</v>
      </c>
      <c r="BB140" s="1">
        <v>7</v>
      </c>
      <c r="BC140" s="1">
        <v>5</v>
      </c>
      <c r="BD140" s="1">
        <v>0</v>
      </c>
      <c r="BE140" s="1">
        <v>2</v>
      </c>
      <c r="BF140" s="1">
        <v>6</v>
      </c>
      <c r="BG140" s="1">
        <v>0</v>
      </c>
      <c r="BH140" s="1">
        <v>0</v>
      </c>
      <c r="BI140" s="1">
        <v>6</v>
      </c>
      <c r="BJ140" s="1">
        <v>17</v>
      </c>
      <c r="BK140" s="1">
        <v>0</v>
      </c>
      <c r="BL140" s="1">
        <v>5</v>
      </c>
      <c r="BM140" s="1">
        <v>12</v>
      </c>
      <c r="BN140" s="125">
        <v>0</v>
      </c>
      <c r="BO140" s="124">
        <v>0</v>
      </c>
      <c r="BP140" s="126">
        <v>1</v>
      </c>
      <c r="BQ140" s="125">
        <v>0.54545454545454541</v>
      </c>
      <c r="BR140" s="124">
        <v>0</v>
      </c>
      <c r="BS140" s="126">
        <v>0.45454545454545453</v>
      </c>
      <c r="BT140" s="125">
        <v>0.7142857142857143</v>
      </c>
      <c r="BU140" s="124">
        <v>0</v>
      </c>
      <c r="BV140" s="126">
        <v>0.2857142857142857</v>
      </c>
      <c r="BW140" s="125">
        <v>0</v>
      </c>
      <c r="BX140" s="124">
        <v>0</v>
      </c>
      <c r="BY140" s="126">
        <v>1</v>
      </c>
      <c r="BZ140" s="125">
        <f t="shared" si="273"/>
        <v>0</v>
      </c>
      <c r="CA140" s="124">
        <f t="shared" si="274"/>
        <v>0.29411764705882354</v>
      </c>
      <c r="CB140" s="126">
        <f t="shared" si="275"/>
        <v>0.70588235294117652</v>
      </c>
      <c r="CD140" s="215">
        <f t="shared" si="276"/>
        <v>2040</v>
      </c>
      <c r="CE140" s="216">
        <f t="shared" si="277"/>
        <v>0.62254901960784315</v>
      </c>
      <c r="CF140" s="216">
        <f t="shared" si="278"/>
        <v>0.33333333333333331</v>
      </c>
      <c r="CG140" s="216">
        <f t="shared" si="279"/>
        <v>4.4117647058823532E-2</v>
      </c>
      <c r="CH140" s="216">
        <f t="shared" si="280"/>
        <v>1.9607843137254902E-2</v>
      </c>
      <c r="CI140" s="216">
        <f t="shared" si="281"/>
        <v>0</v>
      </c>
      <c r="CJ140" s="216">
        <f t="shared" si="282"/>
        <v>2.4509803921568627E-2</v>
      </c>
      <c r="CK140" s="217">
        <f t="shared" si="283"/>
        <v>1270</v>
      </c>
      <c r="CL140" s="218">
        <f t="shared" si="284"/>
        <v>680</v>
      </c>
      <c r="CM140" s="219">
        <f t="shared" si="285"/>
        <v>90</v>
      </c>
      <c r="CN140" s="219">
        <f t="shared" si="286"/>
        <v>40</v>
      </c>
      <c r="CO140" s="219">
        <f t="shared" si="287"/>
        <v>0</v>
      </c>
      <c r="CP140" s="219">
        <f t="shared" si="288"/>
        <v>50</v>
      </c>
      <c r="CR140" s="243">
        <v>606.30999999999995</v>
      </c>
      <c r="CS140" s="243">
        <v>1409</v>
      </c>
      <c r="CT140" s="247">
        <f t="shared" si="258"/>
        <v>0.43031227821149748</v>
      </c>
      <c r="CV140" s="247">
        <f t="shared" si="259"/>
        <v>3.841146640884549E-2</v>
      </c>
      <c r="CW140" s="211">
        <f t="shared" si="260"/>
        <v>0.33057851239669422</v>
      </c>
      <c r="CY140" s="300">
        <v>1.3687600644122383E-2</v>
      </c>
      <c r="CZ140" s="300">
        <v>4.7808764940239041E-3</v>
      </c>
      <c r="DA140" s="300">
        <v>5.4432348367029551E-3</v>
      </c>
      <c r="DB140" s="300">
        <v>8.0941869021339229E-3</v>
      </c>
      <c r="DC140" s="300">
        <v>7.462686567164179E-3</v>
      </c>
      <c r="DE140" s="332" t="s">
        <v>640</v>
      </c>
      <c r="DF140" s="332" t="s">
        <v>640</v>
      </c>
      <c r="DG140" s="332" t="s">
        <v>640</v>
      </c>
      <c r="DH140" s="332" t="s">
        <v>640</v>
      </c>
      <c r="DL140" s="212">
        <v>1242</v>
      </c>
      <c r="DM140" s="212">
        <v>17</v>
      </c>
      <c r="DN140" s="213">
        <v>1.3687600644122383E-2</v>
      </c>
      <c r="DO140" s="212">
        <v>382</v>
      </c>
      <c r="DP140" s="212">
        <v>11</v>
      </c>
      <c r="DQ140" s="213">
        <v>8.8566827697262474E-3</v>
      </c>
      <c r="DR140" s="214">
        <v>860</v>
      </c>
      <c r="DS140" s="214">
        <v>6</v>
      </c>
      <c r="DT140" s="213">
        <v>4.830917874396135E-3</v>
      </c>
      <c r="DV140" s="215">
        <f t="shared" si="289"/>
        <v>1990</v>
      </c>
      <c r="DW140" s="216">
        <v>0.68421052631578949</v>
      </c>
      <c r="DX140" s="216">
        <v>0.31578947368421051</v>
      </c>
      <c r="DY140" s="216">
        <v>0</v>
      </c>
      <c r="DZ140" s="216">
        <v>0</v>
      </c>
      <c r="EA140" s="216">
        <v>0</v>
      </c>
      <c r="EB140" s="216">
        <v>0</v>
      </c>
      <c r="EC140" s="217">
        <f t="shared" si="290"/>
        <v>1320</v>
      </c>
      <c r="ED140" s="218">
        <v>600</v>
      </c>
      <c r="EE140" s="219">
        <f t="shared" si="291"/>
        <v>70</v>
      </c>
      <c r="EF140" s="219">
        <f t="shared" si="292"/>
        <v>20</v>
      </c>
      <c r="EG140" s="219">
        <f t="shared" si="293"/>
        <v>0</v>
      </c>
      <c r="EH140" s="219">
        <f t="shared" si="294"/>
        <v>50</v>
      </c>
      <c r="EI140" s="216">
        <v>4.7619047619047616E-2</v>
      </c>
      <c r="EJ140" s="511">
        <v>1.6649999999999998E-2</v>
      </c>
      <c r="EK140" s="3">
        <v>0.223</v>
      </c>
      <c r="EL140" s="3">
        <v>0.44500000000000001</v>
      </c>
      <c r="EM140" s="496">
        <f t="shared" si="295"/>
        <v>0.33200000000000002</v>
      </c>
      <c r="EN140" s="528">
        <v>5.2330000000000002E-2</v>
      </c>
      <c r="EO140" s="545">
        <f t="shared" si="296"/>
        <v>2030</v>
      </c>
      <c r="EP140" s="314">
        <f t="shared" si="297"/>
        <v>570</v>
      </c>
      <c r="EQ140" s="542">
        <v>570</v>
      </c>
      <c r="ER140" s="543">
        <v>0</v>
      </c>
      <c r="ES140" s="544">
        <v>0</v>
      </c>
      <c r="ET140" s="242">
        <v>0</v>
      </c>
      <c r="EU140" s="242">
        <v>0</v>
      </c>
      <c r="EV140" s="314">
        <f t="shared" si="298"/>
        <v>0</v>
      </c>
      <c r="EW140" s="314">
        <f t="shared" si="299"/>
        <v>900</v>
      </c>
      <c r="EX140" s="542">
        <v>650</v>
      </c>
      <c r="EY140" s="543">
        <v>220</v>
      </c>
      <c r="EZ140" s="544">
        <v>30</v>
      </c>
      <c r="FA140" s="242">
        <v>10</v>
      </c>
      <c r="FB140" s="242">
        <v>0</v>
      </c>
      <c r="FC140" s="314">
        <f t="shared" si="300"/>
        <v>20</v>
      </c>
      <c r="FD140" s="314">
        <f t="shared" si="301"/>
        <v>560</v>
      </c>
      <c r="FE140" s="542">
        <v>100</v>
      </c>
      <c r="FF140" s="543">
        <v>420</v>
      </c>
      <c r="FG140" s="544">
        <v>40</v>
      </c>
      <c r="FH140" s="242">
        <v>10</v>
      </c>
      <c r="FI140" s="242">
        <f>VLOOKUP($A140,'[3]Tabel 3'!$E$3350:$K$3691,7,FALSE)</f>
        <v>0</v>
      </c>
      <c r="FJ140" s="314">
        <f t="shared" si="302"/>
        <v>30</v>
      </c>
      <c r="FK140" s="545">
        <f t="shared" si="303"/>
        <v>2040</v>
      </c>
      <c r="FL140" s="314">
        <f t="shared" si="304"/>
        <v>550</v>
      </c>
      <c r="FM140" s="542">
        <v>540</v>
      </c>
      <c r="FN140" s="543">
        <v>10</v>
      </c>
      <c r="FO140" s="544">
        <v>0</v>
      </c>
      <c r="FP140" s="242">
        <v>0</v>
      </c>
      <c r="FQ140" s="242">
        <v>0</v>
      </c>
      <c r="FR140" s="314">
        <f t="shared" si="305"/>
        <v>0</v>
      </c>
      <c r="FS140" s="314">
        <f t="shared" si="306"/>
        <v>930</v>
      </c>
      <c r="FT140" s="542">
        <v>640</v>
      </c>
      <c r="FU140" s="543">
        <v>250</v>
      </c>
      <c r="FV140" s="544">
        <v>40</v>
      </c>
      <c r="FW140" s="242">
        <v>10</v>
      </c>
      <c r="FX140" s="242">
        <v>0</v>
      </c>
      <c r="FY140" s="314">
        <f t="shared" si="307"/>
        <v>30</v>
      </c>
      <c r="FZ140" s="314">
        <f t="shared" si="308"/>
        <v>560</v>
      </c>
      <c r="GA140" s="542">
        <v>90</v>
      </c>
      <c r="GB140" s="543">
        <v>420</v>
      </c>
      <c r="GC140" s="544">
        <v>50</v>
      </c>
      <c r="GD140" s="242">
        <v>30</v>
      </c>
      <c r="GE140" s="242">
        <v>0</v>
      </c>
      <c r="GF140" s="314">
        <f t="shared" si="309"/>
        <v>20</v>
      </c>
    </row>
    <row r="141" spans="1:188" hidden="1" x14ac:dyDescent="0.25">
      <c r="A141" s="622" t="s">
        <v>146</v>
      </c>
      <c r="B141" s="622" t="s">
        <v>94</v>
      </c>
      <c r="C141" s="622" t="s">
        <v>95</v>
      </c>
      <c r="D141" s="1">
        <v>3.9</v>
      </c>
      <c r="E141" s="206">
        <v>41500</v>
      </c>
      <c r="F141" s="207">
        <v>9.5000000000000001E-2</v>
      </c>
      <c r="G141" s="208">
        <f>IF(AND(F141&gt;=$F$3-'Selectie Benchmark Gemeenten'!$D$7*'gemeenten info'!$F$7,F141&lt;=$F$3+'Selectie Benchmark Gemeenten'!$D$7*'gemeenten info'!$F$7),1,0)</f>
        <v>1</v>
      </c>
      <c r="H141" s="206">
        <v>91733</v>
      </c>
      <c r="I141" s="206">
        <v>2013</v>
      </c>
      <c r="J141" s="209">
        <f t="shared" si="261"/>
        <v>0.29760837070254109</v>
      </c>
      <c r="K141" s="208">
        <f>IF(AND(J141&gt;=$J$3-'Selectie Benchmark Gemeenten'!$D$8*'gemeenten info'!$J$7,J141&lt;=$J$3+'Selectie Benchmark Gemeenten'!$D$8*'gemeenten info'!$J$7),1,0)</f>
        <v>1</v>
      </c>
      <c r="L141" s="23">
        <v>1</v>
      </c>
      <c r="M141" s="210">
        <v>0.37727272727272726</v>
      </c>
      <c r="N141" s="208">
        <f>IF(AND(M141&gt;=$M$3-'Selectie Benchmark Gemeenten'!$D$9*'gemeenten info'!$M$7,M141&lt;=$M$3+'Selectie Benchmark Gemeenten'!$D$9*'gemeenten info'!$M$7),1,0)</f>
        <v>1</v>
      </c>
      <c r="O141" s="29">
        <f t="shared" si="255"/>
        <v>1</v>
      </c>
      <c r="P141" s="29">
        <f t="shared" si="256"/>
        <v>1</v>
      </c>
      <c r="Q141" s="29">
        <f t="shared" si="257"/>
        <v>1</v>
      </c>
      <c r="S141" s="78">
        <v>8.8620000000000001</v>
      </c>
      <c r="T141" s="78">
        <v>24.73</v>
      </c>
      <c r="U141" s="211">
        <v>0.30399999999999999</v>
      </c>
      <c r="V141" s="211">
        <v>4.7E-2</v>
      </c>
      <c r="X141" s="212">
        <v>6498</v>
      </c>
      <c r="Y141" s="212">
        <v>144</v>
      </c>
      <c r="Z141" s="341">
        <f t="shared" si="262"/>
        <v>2.2160664819944598E-2</v>
      </c>
      <c r="AA141" s="212">
        <v>1440</v>
      </c>
      <c r="AB141" s="212">
        <v>107</v>
      </c>
      <c r="AC141" s="212">
        <v>50</v>
      </c>
      <c r="AD141" s="212">
        <v>292</v>
      </c>
      <c r="AE141" s="212">
        <v>14</v>
      </c>
      <c r="AF141" s="372">
        <f t="shared" si="263"/>
        <v>0.28000000000000003</v>
      </c>
      <c r="AG141" s="212">
        <v>31</v>
      </c>
      <c r="AH141" s="372">
        <f t="shared" si="264"/>
        <v>0.10616438356164383</v>
      </c>
      <c r="AI141" s="212">
        <f t="shared" si="265"/>
        <v>1098</v>
      </c>
      <c r="AJ141" s="212">
        <f t="shared" si="266"/>
        <v>62</v>
      </c>
      <c r="AK141" s="372">
        <f t="shared" si="267"/>
        <v>5.6466302367941715E-2</v>
      </c>
      <c r="AL141" s="341">
        <f t="shared" si="268"/>
        <v>2.1545090797168358E-3</v>
      </c>
      <c r="AM141" s="341">
        <f t="shared" si="269"/>
        <v>4.7706986765158515E-3</v>
      </c>
      <c r="AN141" s="341">
        <f t="shared" si="270"/>
        <v>9.5413973530317029E-3</v>
      </c>
      <c r="AO141" s="341">
        <f t="shared" si="271"/>
        <v>1.6466605109264388E-2</v>
      </c>
      <c r="AP141" s="214">
        <v>5058</v>
      </c>
      <c r="AQ141" s="214">
        <v>37</v>
      </c>
      <c r="AR141" s="341">
        <f t="shared" si="272"/>
        <v>5.6940597106802096E-3</v>
      </c>
      <c r="AT141" s="1">
        <v>144</v>
      </c>
      <c r="AU141" s="1">
        <v>44</v>
      </c>
      <c r="AV141" s="1">
        <v>40</v>
      </c>
      <c r="AW141" s="1">
        <v>60</v>
      </c>
      <c r="AX141" s="1">
        <v>138</v>
      </c>
      <c r="AY141" s="1">
        <v>40</v>
      </c>
      <c r="AZ141" s="1">
        <v>43</v>
      </c>
      <c r="BA141" s="1">
        <v>55</v>
      </c>
      <c r="BB141" s="1">
        <v>92</v>
      </c>
      <c r="BC141" s="1">
        <v>30</v>
      </c>
      <c r="BD141" s="1">
        <v>22</v>
      </c>
      <c r="BE141" s="1">
        <v>40</v>
      </c>
      <c r="BF141" s="1">
        <v>119</v>
      </c>
      <c r="BG141" s="1">
        <v>36</v>
      </c>
      <c r="BH141" s="1">
        <v>25</v>
      </c>
      <c r="BI141" s="1">
        <v>58</v>
      </c>
      <c r="BJ141" s="1">
        <v>163</v>
      </c>
      <c r="BK141" s="1">
        <v>49</v>
      </c>
      <c r="BL141" s="1">
        <v>32</v>
      </c>
      <c r="BM141" s="1">
        <v>82</v>
      </c>
      <c r="BN141" s="125">
        <v>0.30555555555555558</v>
      </c>
      <c r="BO141" s="124">
        <v>0.27777777777777779</v>
      </c>
      <c r="BP141" s="126">
        <v>0.41666666666666669</v>
      </c>
      <c r="BQ141" s="125">
        <v>0.28985507246376813</v>
      </c>
      <c r="BR141" s="124">
        <v>0.31159420289855072</v>
      </c>
      <c r="BS141" s="126">
        <v>0.39855072463768115</v>
      </c>
      <c r="BT141" s="125">
        <v>0.32608695652173914</v>
      </c>
      <c r="BU141" s="124">
        <v>0.2391304347826087</v>
      </c>
      <c r="BV141" s="126">
        <v>0.43478260869565216</v>
      </c>
      <c r="BW141" s="125">
        <v>0.30252100840336132</v>
      </c>
      <c r="BX141" s="124">
        <v>0.21008403361344538</v>
      </c>
      <c r="BY141" s="126">
        <v>0.48739495798319327</v>
      </c>
      <c r="BZ141" s="125">
        <f t="shared" si="273"/>
        <v>0.30061349693251532</v>
      </c>
      <c r="CA141" s="124">
        <f t="shared" si="274"/>
        <v>0.19631901840490798</v>
      </c>
      <c r="CB141" s="126">
        <f t="shared" si="275"/>
        <v>0.50306748466257667</v>
      </c>
      <c r="CD141" s="215">
        <f t="shared" si="276"/>
        <v>12380</v>
      </c>
      <c r="CE141" s="216">
        <f t="shared" si="277"/>
        <v>0.59531502423263327</v>
      </c>
      <c r="CF141" s="216">
        <f t="shared" si="278"/>
        <v>0.31421647819063003</v>
      </c>
      <c r="CG141" s="216">
        <f t="shared" si="279"/>
        <v>9.0468497576736667E-2</v>
      </c>
      <c r="CH141" s="216">
        <f t="shared" si="280"/>
        <v>2.5040387722132473E-2</v>
      </c>
      <c r="CI141" s="216">
        <f t="shared" si="281"/>
        <v>2.4232633279483036E-3</v>
      </c>
      <c r="CJ141" s="216">
        <f t="shared" si="282"/>
        <v>6.3004846526655903E-2</v>
      </c>
      <c r="CK141" s="217">
        <f t="shared" si="283"/>
        <v>7370</v>
      </c>
      <c r="CL141" s="218">
        <f t="shared" si="284"/>
        <v>3890</v>
      </c>
      <c r="CM141" s="219">
        <f t="shared" si="285"/>
        <v>1120</v>
      </c>
      <c r="CN141" s="219">
        <f t="shared" si="286"/>
        <v>310</v>
      </c>
      <c r="CO141" s="219">
        <f t="shared" si="287"/>
        <v>30</v>
      </c>
      <c r="CP141" s="219">
        <f t="shared" si="288"/>
        <v>780</v>
      </c>
      <c r="CR141" s="243">
        <v>6478.81</v>
      </c>
      <c r="CS141" s="243">
        <v>9477</v>
      </c>
      <c r="CT141" s="247">
        <f t="shared" si="258"/>
        <v>0.68363511659807963</v>
      </c>
      <c r="CV141" s="247">
        <f t="shared" si="259"/>
        <v>3.2415925223708508E-2</v>
      </c>
      <c r="CW141" s="211">
        <f t="shared" si="260"/>
        <v>0.23327015599941683</v>
      </c>
      <c r="CY141" s="300">
        <v>2.5417121472009981E-2</v>
      </c>
      <c r="CZ141" s="300">
        <v>1.8223583460949464E-2</v>
      </c>
      <c r="DA141" s="300">
        <v>1.3939393939393939E-2</v>
      </c>
      <c r="DB141" s="300">
        <v>2.1052631578947368E-2</v>
      </c>
      <c r="DC141" s="300">
        <v>2.1624868598888722E-2</v>
      </c>
      <c r="DE141" s="332">
        <v>303</v>
      </c>
      <c r="DF141" s="332">
        <v>108</v>
      </c>
      <c r="DG141" s="332">
        <v>307</v>
      </c>
      <c r="DH141" s="332">
        <v>85</v>
      </c>
      <c r="DL141" s="212">
        <v>6413</v>
      </c>
      <c r="DM141" s="212">
        <v>163</v>
      </c>
      <c r="DN141" s="213">
        <v>2.5417121472009981E-2</v>
      </c>
      <c r="DO141" s="212">
        <v>1508</v>
      </c>
      <c r="DP141" s="212">
        <v>131</v>
      </c>
      <c r="DQ141" s="213">
        <v>2.042725713394667E-2</v>
      </c>
      <c r="DR141" s="214">
        <v>4905</v>
      </c>
      <c r="DS141" s="214">
        <v>32</v>
      </c>
      <c r="DT141" s="213">
        <v>4.9898643380633092E-3</v>
      </c>
      <c r="DV141" s="215">
        <f t="shared" si="289"/>
        <v>11910</v>
      </c>
      <c r="DW141" s="216">
        <v>0.61864406779661019</v>
      </c>
      <c r="DX141" s="216">
        <v>0.30508474576271188</v>
      </c>
      <c r="DY141" s="216">
        <v>7.6271186440677971E-2</v>
      </c>
      <c r="DZ141" s="216">
        <v>2.5423728813559324E-2</v>
      </c>
      <c r="EA141" s="216">
        <v>0</v>
      </c>
      <c r="EB141" s="216">
        <v>5.0847457627118647E-2</v>
      </c>
      <c r="EC141" s="217">
        <f t="shared" si="290"/>
        <v>7350</v>
      </c>
      <c r="ED141" s="218">
        <v>3600</v>
      </c>
      <c r="EE141" s="219">
        <f t="shared" si="291"/>
        <v>960</v>
      </c>
      <c r="EF141" s="219">
        <f t="shared" si="292"/>
        <v>140</v>
      </c>
      <c r="EG141" s="219">
        <f t="shared" si="293"/>
        <v>20</v>
      </c>
      <c r="EH141" s="219">
        <f t="shared" si="294"/>
        <v>800</v>
      </c>
      <c r="EI141" s="216">
        <v>8.4033613445378158E-2</v>
      </c>
      <c r="EJ141" s="511">
        <v>2.4524999999999998E-2</v>
      </c>
      <c r="EK141" s="3">
        <v>0.23800000000000002</v>
      </c>
      <c r="EL141" s="3">
        <v>0.35600000000000004</v>
      </c>
      <c r="EM141" s="496">
        <f t="shared" si="295"/>
        <v>0.40599999999999997</v>
      </c>
      <c r="EN141" s="528">
        <v>7.8907000000000005E-2</v>
      </c>
      <c r="EO141" s="545">
        <f t="shared" si="296"/>
        <v>11890</v>
      </c>
      <c r="EP141" s="314">
        <f t="shared" si="297"/>
        <v>3260</v>
      </c>
      <c r="EQ141" s="542">
        <v>3170</v>
      </c>
      <c r="ER141" s="543">
        <v>50</v>
      </c>
      <c r="ES141" s="544">
        <v>40</v>
      </c>
      <c r="ET141" s="242">
        <v>0</v>
      </c>
      <c r="EU141" s="242">
        <v>0</v>
      </c>
      <c r="EV141" s="314">
        <f t="shared" si="298"/>
        <v>40</v>
      </c>
      <c r="EW141" s="314">
        <f t="shared" si="299"/>
        <v>4780</v>
      </c>
      <c r="EX141" s="542">
        <v>3240</v>
      </c>
      <c r="EY141" s="543">
        <v>1120</v>
      </c>
      <c r="EZ141" s="544">
        <v>420</v>
      </c>
      <c r="FA141" s="242">
        <v>50</v>
      </c>
      <c r="FB141" s="242">
        <v>10</v>
      </c>
      <c r="FC141" s="314">
        <f t="shared" si="300"/>
        <v>360</v>
      </c>
      <c r="FD141" s="314">
        <f t="shared" si="301"/>
        <v>3850</v>
      </c>
      <c r="FE141" s="542">
        <v>940</v>
      </c>
      <c r="FF141" s="543">
        <v>2410</v>
      </c>
      <c r="FG141" s="544">
        <v>500</v>
      </c>
      <c r="FH141" s="242">
        <v>90</v>
      </c>
      <c r="FI141" s="242">
        <f>VLOOKUP($A141,'[3]Tabel 3'!$E$3350:$K$3691,7,FALSE)</f>
        <v>10</v>
      </c>
      <c r="FJ141" s="314">
        <f t="shared" si="302"/>
        <v>400</v>
      </c>
      <c r="FK141" s="545">
        <f t="shared" si="303"/>
        <v>12380</v>
      </c>
      <c r="FL141" s="314">
        <f t="shared" si="304"/>
        <v>3250</v>
      </c>
      <c r="FM141" s="542">
        <v>3150</v>
      </c>
      <c r="FN141" s="543">
        <v>50</v>
      </c>
      <c r="FO141" s="544">
        <v>50</v>
      </c>
      <c r="FP141" s="242">
        <v>0</v>
      </c>
      <c r="FQ141" s="242">
        <v>0</v>
      </c>
      <c r="FR141" s="314">
        <f t="shared" si="305"/>
        <v>50</v>
      </c>
      <c r="FS141" s="314">
        <f t="shared" si="306"/>
        <v>5080</v>
      </c>
      <c r="FT141" s="542">
        <v>3250</v>
      </c>
      <c r="FU141" s="543">
        <v>1300</v>
      </c>
      <c r="FV141" s="544">
        <v>530</v>
      </c>
      <c r="FW141" s="242">
        <v>110</v>
      </c>
      <c r="FX141" s="242">
        <v>10</v>
      </c>
      <c r="FY141" s="314">
        <f t="shared" si="307"/>
        <v>410</v>
      </c>
      <c r="FZ141" s="314">
        <f t="shared" si="308"/>
        <v>4050</v>
      </c>
      <c r="GA141" s="542">
        <v>970</v>
      </c>
      <c r="GB141" s="543">
        <v>2540</v>
      </c>
      <c r="GC141" s="544">
        <v>540</v>
      </c>
      <c r="GD141" s="242">
        <v>200</v>
      </c>
      <c r="GE141" s="242">
        <v>20</v>
      </c>
      <c r="GF141" s="314">
        <f t="shared" si="309"/>
        <v>320</v>
      </c>
    </row>
    <row r="142" spans="1:188" hidden="1" x14ac:dyDescent="0.25">
      <c r="A142" s="622" t="s">
        <v>283</v>
      </c>
      <c r="B142" s="622" t="s">
        <v>112</v>
      </c>
      <c r="C142" s="622" t="s">
        <v>113</v>
      </c>
      <c r="D142" s="1">
        <v>1.9</v>
      </c>
      <c r="E142" s="206">
        <v>37400</v>
      </c>
      <c r="F142" s="207">
        <v>5.2000000000000005E-2</v>
      </c>
      <c r="G142" s="208">
        <f>IF(AND(F142&gt;=$F$3-'Selectie Benchmark Gemeenten'!$D$7*'gemeenten info'!$F$7,F142&lt;=$F$3+'Selectie Benchmark Gemeenten'!$D$7*'gemeenten info'!$F$7),1,0)</f>
        <v>0</v>
      </c>
      <c r="H142" s="206">
        <v>88715</v>
      </c>
      <c r="I142" s="206">
        <v>330</v>
      </c>
      <c r="J142" s="209">
        <f t="shared" si="261"/>
        <v>4.6038863976083706E-2</v>
      </c>
      <c r="K142" s="208">
        <f>IF(AND(J142&gt;=$J$3-'Selectie Benchmark Gemeenten'!$D$8*'gemeenten info'!$J$7,J142&lt;=$J$3+'Selectie Benchmark Gemeenten'!$D$8*'gemeenten info'!$J$7),1,0)</f>
        <v>0</v>
      </c>
      <c r="L142" s="23">
        <v>0</v>
      </c>
      <c r="M142" s="210">
        <v>0.19023397761953204</v>
      </c>
      <c r="N142" s="208">
        <f>IF(AND(M142&gt;=$M$3-'Selectie Benchmark Gemeenten'!$D$9*'gemeenten info'!$M$7,M142&lt;=$M$3+'Selectie Benchmark Gemeenten'!$D$9*'gemeenten info'!$M$7),1,0)</f>
        <v>1</v>
      </c>
      <c r="O142" s="29">
        <f t="shared" si="255"/>
        <v>0</v>
      </c>
      <c r="P142" s="29">
        <f t="shared" si="256"/>
        <v>0</v>
      </c>
      <c r="Q142" s="29">
        <f t="shared" si="257"/>
        <v>0</v>
      </c>
      <c r="S142" s="78">
        <v>7.8819999999999997</v>
      </c>
      <c r="T142" s="78">
        <v>-25.698</v>
      </c>
      <c r="U142" s="211">
        <v>0.53600000000000003</v>
      </c>
      <c r="V142" s="211">
        <v>4.7E-2</v>
      </c>
      <c r="X142" s="212">
        <v>6762</v>
      </c>
      <c r="Y142" s="212">
        <v>137</v>
      </c>
      <c r="Z142" s="341">
        <f t="shared" si="262"/>
        <v>2.0260278024253179E-2</v>
      </c>
      <c r="AA142" s="212">
        <v>1997</v>
      </c>
      <c r="AB142" s="212">
        <v>117</v>
      </c>
      <c r="AC142" s="212">
        <v>34</v>
      </c>
      <c r="AD142" s="212">
        <v>266</v>
      </c>
      <c r="AE142" s="212">
        <v>9</v>
      </c>
      <c r="AF142" s="372">
        <f t="shared" si="263"/>
        <v>0.26470588235294118</v>
      </c>
      <c r="AG142" s="212">
        <v>37</v>
      </c>
      <c r="AH142" s="372">
        <f t="shared" si="264"/>
        <v>0.13909774436090225</v>
      </c>
      <c r="AI142" s="212">
        <f t="shared" si="265"/>
        <v>1697</v>
      </c>
      <c r="AJ142" s="212">
        <f t="shared" si="266"/>
        <v>71</v>
      </c>
      <c r="AK142" s="372">
        <f t="shared" si="267"/>
        <v>4.1838538597525045E-2</v>
      </c>
      <c r="AL142" s="341">
        <f t="shared" si="268"/>
        <v>1.3309671694764862E-3</v>
      </c>
      <c r="AM142" s="341">
        <f t="shared" si="269"/>
        <v>5.4717539189588875E-3</v>
      </c>
      <c r="AN142" s="341">
        <f t="shared" si="270"/>
        <v>1.0499852114758948E-2</v>
      </c>
      <c r="AO142" s="341">
        <f t="shared" si="271"/>
        <v>1.7302573203194321E-2</v>
      </c>
      <c r="AP142" s="214">
        <v>4765</v>
      </c>
      <c r="AQ142" s="214">
        <v>20</v>
      </c>
      <c r="AR142" s="341">
        <f t="shared" si="272"/>
        <v>2.9577048210588583E-3</v>
      </c>
      <c r="AT142" s="1">
        <v>117</v>
      </c>
      <c r="AU142" s="1">
        <v>57</v>
      </c>
      <c r="AV142" s="1">
        <v>25</v>
      </c>
      <c r="AW142" s="1">
        <v>35</v>
      </c>
      <c r="AX142" s="1">
        <v>116</v>
      </c>
      <c r="AY142" s="1">
        <v>49</v>
      </c>
      <c r="AZ142" s="1">
        <v>34</v>
      </c>
      <c r="BA142" s="1">
        <v>33</v>
      </c>
      <c r="BB142" s="1">
        <v>100</v>
      </c>
      <c r="BC142" s="1">
        <v>42</v>
      </c>
      <c r="BD142" s="1">
        <v>25</v>
      </c>
      <c r="BE142" s="1">
        <v>33</v>
      </c>
      <c r="BF142" s="1">
        <v>106</v>
      </c>
      <c r="BG142" s="1">
        <v>54</v>
      </c>
      <c r="BH142" s="1">
        <v>24</v>
      </c>
      <c r="BI142" s="1">
        <v>28</v>
      </c>
      <c r="BJ142" s="1">
        <v>133</v>
      </c>
      <c r="BK142" s="1">
        <v>71</v>
      </c>
      <c r="BL142" s="1">
        <v>23</v>
      </c>
      <c r="BM142" s="1">
        <v>39</v>
      </c>
      <c r="BN142" s="125">
        <v>0.48717948717948717</v>
      </c>
      <c r="BO142" s="124">
        <v>0.21367521367521367</v>
      </c>
      <c r="BP142" s="126">
        <v>0.29914529914529914</v>
      </c>
      <c r="BQ142" s="125">
        <v>0.42241379310344829</v>
      </c>
      <c r="BR142" s="124">
        <v>0.29310344827586204</v>
      </c>
      <c r="BS142" s="126">
        <v>0.28448275862068967</v>
      </c>
      <c r="BT142" s="125">
        <v>0.42</v>
      </c>
      <c r="BU142" s="124">
        <v>0.25</v>
      </c>
      <c r="BV142" s="126">
        <v>0.33</v>
      </c>
      <c r="BW142" s="125">
        <v>0.50943396226415094</v>
      </c>
      <c r="BX142" s="124">
        <v>0.22641509433962265</v>
      </c>
      <c r="BY142" s="126">
        <v>0.26415094339622641</v>
      </c>
      <c r="BZ142" s="125">
        <f t="shared" si="273"/>
        <v>0.53383458646616544</v>
      </c>
      <c r="CA142" s="124">
        <f t="shared" si="274"/>
        <v>0.17293233082706766</v>
      </c>
      <c r="CB142" s="126">
        <f t="shared" si="275"/>
        <v>0.2932330827067669</v>
      </c>
      <c r="CD142" s="215">
        <f t="shared" si="276"/>
        <v>11700</v>
      </c>
      <c r="CE142" s="216">
        <f t="shared" si="277"/>
        <v>0.56153846153846154</v>
      </c>
      <c r="CF142" s="216">
        <f t="shared" si="278"/>
        <v>0.38119658119658117</v>
      </c>
      <c r="CG142" s="216">
        <f t="shared" si="279"/>
        <v>5.7264957264957263E-2</v>
      </c>
      <c r="CH142" s="216">
        <f t="shared" si="280"/>
        <v>2.3931623931623933E-2</v>
      </c>
      <c r="CI142" s="216">
        <f t="shared" si="281"/>
        <v>1.7094017094017094E-3</v>
      </c>
      <c r="CJ142" s="216">
        <f t="shared" si="282"/>
        <v>3.1623931623931623E-2</v>
      </c>
      <c r="CK142" s="217">
        <f t="shared" si="283"/>
        <v>6570</v>
      </c>
      <c r="CL142" s="218">
        <f t="shared" si="284"/>
        <v>4460</v>
      </c>
      <c r="CM142" s="219">
        <f t="shared" si="285"/>
        <v>670</v>
      </c>
      <c r="CN142" s="219">
        <f t="shared" si="286"/>
        <v>280</v>
      </c>
      <c r="CO142" s="219">
        <f t="shared" si="287"/>
        <v>20</v>
      </c>
      <c r="CP142" s="219">
        <f t="shared" si="288"/>
        <v>370</v>
      </c>
      <c r="CR142" s="243">
        <v>3900.29</v>
      </c>
      <c r="CS142" s="243">
        <v>8314</v>
      </c>
      <c r="CT142" s="247">
        <f t="shared" si="258"/>
        <v>0.46912316574452728</v>
      </c>
      <c r="CV142" s="247">
        <f t="shared" si="259"/>
        <v>4.3187545411659374E-2</v>
      </c>
      <c r="CW142" s="211">
        <f t="shared" si="260"/>
        <v>0.38962073123563801</v>
      </c>
      <c r="CY142" s="300">
        <v>1.9214099971106617E-2</v>
      </c>
      <c r="CZ142" s="300">
        <v>1.536900101493403E-2</v>
      </c>
      <c r="DA142" s="300">
        <v>1.4118311449950585E-2</v>
      </c>
      <c r="DB142" s="300">
        <v>1.6230586259969218E-2</v>
      </c>
      <c r="DC142" s="300">
        <v>1.6137931034482758E-2</v>
      </c>
      <c r="DE142" s="332">
        <v>197</v>
      </c>
      <c r="DF142" s="332">
        <v>31</v>
      </c>
      <c r="DG142" s="332">
        <v>193</v>
      </c>
      <c r="DH142" s="332">
        <v>31</v>
      </c>
      <c r="DL142" s="212">
        <v>6922</v>
      </c>
      <c r="DM142" s="212">
        <v>133</v>
      </c>
      <c r="DN142" s="213">
        <v>1.9214099971106617E-2</v>
      </c>
      <c r="DO142" s="212">
        <v>2120</v>
      </c>
      <c r="DP142" s="212">
        <v>119</v>
      </c>
      <c r="DQ142" s="213">
        <v>1.7191563132042762E-2</v>
      </c>
      <c r="DR142" s="214">
        <v>4802</v>
      </c>
      <c r="DS142" s="214">
        <v>14</v>
      </c>
      <c r="DT142" s="213">
        <v>2.0225368390638545E-3</v>
      </c>
      <c r="DV142" s="215">
        <f t="shared" si="289"/>
        <v>11520</v>
      </c>
      <c r="DW142" s="216">
        <v>0.59482758620689657</v>
      </c>
      <c r="DX142" s="216">
        <v>0.35344827586206895</v>
      </c>
      <c r="DY142" s="216">
        <v>5.1724137931034482E-2</v>
      </c>
      <c r="DZ142" s="216">
        <v>2.5862068965517241E-2</v>
      </c>
      <c r="EA142" s="216">
        <v>0</v>
      </c>
      <c r="EB142" s="216">
        <v>2.5862068965517241E-2</v>
      </c>
      <c r="EC142" s="217">
        <f t="shared" si="290"/>
        <v>6860</v>
      </c>
      <c r="ED142" s="218">
        <v>4100</v>
      </c>
      <c r="EE142" s="219">
        <f t="shared" si="291"/>
        <v>560</v>
      </c>
      <c r="EF142" s="219">
        <f t="shared" si="292"/>
        <v>130</v>
      </c>
      <c r="EG142" s="219">
        <f t="shared" si="293"/>
        <v>20</v>
      </c>
      <c r="EH142" s="219">
        <f t="shared" si="294"/>
        <v>410</v>
      </c>
      <c r="EI142" s="216">
        <v>5.2173913043478258E-2</v>
      </c>
      <c r="EJ142" s="511">
        <v>1.7000000000000001E-2</v>
      </c>
      <c r="EK142" s="3">
        <v>0.26100000000000001</v>
      </c>
      <c r="EL142" s="3">
        <v>0.47700000000000004</v>
      </c>
      <c r="EM142" s="496">
        <f t="shared" si="295"/>
        <v>0.26199999999999996</v>
      </c>
      <c r="EN142" s="528">
        <v>5.3511200000000009E-2</v>
      </c>
      <c r="EO142" s="545">
        <f t="shared" si="296"/>
        <v>11520</v>
      </c>
      <c r="EP142" s="314">
        <f t="shared" si="297"/>
        <v>3080</v>
      </c>
      <c r="EQ142" s="542">
        <v>3010</v>
      </c>
      <c r="ER142" s="543">
        <v>50</v>
      </c>
      <c r="ES142" s="544">
        <v>20</v>
      </c>
      <c r="ET142" s="242">
        <v>0</v>
      </c>
      <c r="EU142" s="242">
        <v>0</v>
      </c>
      <c r="EV142" s="314">
        <f t="shared" si="298"/>
        <v>20</v>
      </c>
      <c r="EW142" s="314">
        <f t="shared" si="299"/>
        <v>5110</v>
      </c>
      <c r="EX142" s="542">
        <v>3280</v>
      </c>
      <c r="EY142" s="543">
        <v>1560</v>
      </c>
      <c r="EZ142" s="544">
        <v>270</v>
      </c>
      <c r="FA142" s="242">
        <v>70</v>
      </c>
      <c r="FB142" s="242">
        <v>10</v>
      </c>
      <c r="FC142" s="314">
        <f t="shared" si="300"/>
        <v>190</v>
      </c>
      <c r="FD142" s="314">
        <f t="shared" si="301"/>
        <v>3330</v>
      </c>
      <c r="FE142" s="542">
        <v>570</v>
      </c>
      <c r="FF142" s="543">
        <v>2490</v>
      </c>
      <c r="FG142" s="544">
        <v>270</v>
      </c>
      <c r="FH142" s="242">
        <v>60</v>
      </c>
      <c r="FI142" s="242">
        <f>VLOOKUP($A142,'[3]Tabel 3'!$E$3350:$K$3691,7,FALSE)</f>
        <v>10</v>
      </c>
      <c r="FJ142" s="314">
        <f t="shared" si="302"/>
        <v>200</v>
      </c>
      <c r="FK142" s="545">
        <f t="shared" si="303"/>
        <v>11700</v>
      </c>
      <c r="FL142" s="314">
        <f t="shared" si="304"/>
        <v>3030</v>
      </c>
      <c r="FM142" s="542">
        <v>2960</v>
      </c>
      <c r="FN142" s="543">
        <v>50</v>
      </c>
      <c r="FO142" s="544">
        <v>20</v>
      </c>
      <c r="FP142" s="242">
        <v>0</v>
      </c>
      <c r="FQ142" s="242">
        <v>0</v>
      </c>
      <c r="FR142" s="314">
        <f t="shared" si="305"/>
        <v>20</v>
      </c>
      <c r="FS142" s="314">
        <f t="shared" si="306"/>
        <v>5240</v>
      </c>
      <c r="FT142" s="542">
        <v>3100</v>
      </c>
      <c r="FU142" s="543">
        <v>1790</v>
      </c>
      <c r="FV142" s="544">
        <v>350</v>
      </c>
      <c r="FW142" s="242">
        <v>120</v>
      </c>
      <c r="FX142" s="242">
        <v>10</v>
      </c>
      <c r="FY142" s="314">
        <f t="shared" si="307"/>
        <v>220</v>
      </c>
      <c r="FZ142" s="314">
        <f t="shared" si="308"/>
        <v>3430</v>
      </c>
      <c r="GA142" s="542">
        <v>510</v>
      </c>
      <c r="GB142" s="543">
        <v>2620</v>
      </c>
      <c r="GC142" s="544">
        <v>300</v>
      </c>
      <c r="GD142" s="242">
        <v>160</v>
      </c>
      <c r="GE142" s="242">
        <v>10</v>
      </c>
      <c r="GF142" s="314">
        <f t="shared" si="309"/>
        <v>130</v>
      </c>
    </row>
    <row r="143" spans="1:188" hidden="1" x14ac:dyDescent="0.25">
      <c r="A143" s="622" t="s">
        <v>284</v>
      </c>
      <c r="B143" s="622" t="s">
        <v>82</v>
      </c>
      <c r="C143" s="622" t="s">
        <v>83</v>
      </c>
      <c r="D143" s="1">
        <v>1</v>
      </c>
      <c r="E143" s="206">
        <v>14800</v>
      </c>
      <c r="F143" s="207">
        <v>7.0000000000000007E-2</v>
      </c>
      <c r="G143" s="208">
        <f>IF(AND(F143&gt;=$F$3-'Selectie Benchmark Gemeenten'!$D$7*'gemeenten info'!$F$7,F143&lt;=$F$3+'Selectie Benchmark Gemeenten'!$D$7*'gemeenten info'!$F$7),1,0)</f>
        <v>0</v>
      </c>
      <c r="H143" s="206">
        <v>35056</v>
      </c>
      <c r="I143" s="206">
        <v>165</v>
      </c>
      <c r="J143" s="209">
        <f t="shared" si="261"/>
        <v>2.1375186846038865E-2</v>
      </c>
      <c r="K143" s="208">
        <f>IF(AND(J143&gt;=$J$3-'Selectie Benchmark Gemeenten'!$D$8*'gemeenten info'!$J$7,J143&lt;=$J$3+'Selectie Benchmark Gemeenten'!$D$8*'gemeenten info'!$J$7),1,0)</f>
        <v>0</v>
      </c>
      <c r="L143" s="23">
        <v>0</v>
      </c>
      <c r="M143" s="210">
        <v>5.5472263868065967E-2</v>
      </c>
      <c r="N143" s="208">
        <f>IF(AND(M143&gt;=$M$3-'Selectie Benchmark Gemeenten'!$D$9*'gemeenten info'!$M$7,M143&lt;=$M$3+'Selectie Benchmark Gemeenten'!$D$9*'gemeenten info'!$M$7),1,0)</f>
        <v>0</v>
      </c>
      <c r="O143" s="29">
        <f t="shared" si="255"/>
        <v>0</v>
      </c>
      <c r="P143" s="29">
        <f t="shared" si="256"/>
        <v>0</v>
      </c>
      <c r="Q143" s="29">
        <f t="shared" si="257"/>
        <v>0</v>
      </c>
      <c r="S143" s="78">
        <v>7.8979999999999997</v>
      </c>
      <c r="T143" s="78">
        <v>-19.774000000000001</v>
      </c>
      <c r="U143" s="211">
        <v>0.56000000000000005</v>
      </c>
      <c r="V143" s="211">
        <v>7.2999999999999995E-2</v>
      </c>
      <c r="X143" s="212">
        <v>2826</v>
      </c>
      <c r="Y143" s="212">
        <v>35</v>
      </c>
      <c r="Z143" s="341">
        <f t="shared" si="262"/>
        <v>1.2384996461429583E-2</v>
      </c>
      <c r="AA143" s="212">
        <v>973</v>
      </c>
      <c r="AB143" s="212">
        <v>33</v>
      </c>
      <c r="AC143" s="212">
        <v>25</v>
      </c>
      <c r="AD143" s="212">
        <v>121</v>
      </c>
      <c r="AE143" s="212">
        <v>7</v>
      </c>
      <c r="AF143" s="372">
        <f t="shared" si="263"/>
        <v>0.28000000000000003</v>
      </c>
      <c r="AG143" s="212">
        <v>10</v>
      </c>
      <c r="AH143" s="372">
        <f t="shared" si="264"/>
        <v>8.2644628099173556E-2</v>
      </c>
      <c r="AI143" s="212">
        <f t="shared" si="265"/>
        <v>827</v>
      </c>
      <c r="AJ143" s="212">
        <f t="shared" si="266"/>
        <v>16</v>
      </c>
      <c r="AK143" s="372">
        <f t="shared" si="267"/>
        <v>1.9347037484885126E-2</v>
      </c>
      <c r="AL143" s="341">
        <f t="shared" si="268"/>
        <v>2.4769992922859165E-3</v>
      </c>
      <c r="AM143" s="341">
        <f t="shared" si="269"/>
        <v>3.5385704175513091E-3</v>
      </c>
      <c r="AN143" s="341">
        <f t="shared" si="270"/>
        <v>5.661712668082095E-3</v>
      </c>
      <c r="AO143" s="341">
        <f t="shared" si="271"/>
        <v>1.167728237791932E-2</v>
      </c>
      <c r="AP143" s="214">
        <v>1853</v>
      </c>
      <c r="AQ143" s="214">
        <v>2</v>
      </c>
      <c r="AR143" s="341">
        <f t="shared" si="272"/>
        <v>7.0771408351026188E-4</v>
      </c>
      <c r="AT143" s="1">
        <v>44</v>
      </c>
      <c r="AU143" s="1">
        <v>17</v>
      </c>
      <c r="AV143" s="1">
        <v>11</v>
      </c>
      <c r="AW143" s="1">
        <v>16</v>
      </c>
      <c r="AX143" s="1">
        <v>36</v>
      </c>
      <c r="AY143" s="1">
        <v>10</v>
      </c>
      <c r="AZ143" s="1">
        <v>7</v>
      </c>
      <c r="BA143" s="1">
        <v>19</v>
      </c>
      <c r="BB143" s="1">
        <v>27</v>
      </c>
      <c r="BC143" s="1">
        <v>10</v>
      </c>
      <c r="BD143" s="1">
        <v>7</v>
      </c>
      <c r="BE143" s="1">
        <v>10</v>
      </c>
      <c r="BF143" s="1">
        <v>23</v>
      </c>
      <c r="BG143" s="1">
        <v>10</v>
      </c>
      <c r="BH143" s="1">
        <v>6</v>
      </c>
      <c r="BI143" s="1">
        <v>7</v>
      </c>
      <c r="BJ143" s="1">
        <v>31</v>
      </c>
      <c r="BK143" s="1">
        <v>18</v>
      </c>
      <c r="BL143" s="1">
        <v>0</v>
      </c>
      <c r="BM143" s="1">
        <v>13</v>
      </c>
      <c r="BN143" s="125">
        <v>0.38636363636363635</v>
      </c>
      <c r="BO143" s="124">
        <v>0.25</v>
      </c>
      <c r="BP143" s="126">
        <v>0.36363636363636365</v>
      </c>
      <c r="BQ143" s="125">
        <v>0.27777777777777779</v>
      </c>
      <c r="BR143" s="124">
        <v>0.19444444444444445</v>
      </c>
      <c r="BS143" s="126">
        <v>0.52777777777777779</v>
      </c>
      <c r="BT143" s="125">
        <v>0.37037037037037035</v>
      </c>
      <c r="BU143" s="124">
        <v>0.25925925925925924</v>
      </c>
      <c r="BV143" s="126">
        <v>0.37037037037037035</v>
      </c>
      <c r="BW143" s="125">
        <v>0.43478260869565216</v>
      </c>
      <c r="BX143" s="124">
        <v>0.2608695652173913</v>
      </c>
      <c r="BY143" s="126">
        <v>0.30434782608695654</v>
      </c>
      <c r="BZ143" s="125">
        <f t="shared" si="273"/>
        <v>0.58064516129032262</v>
      </c>
      <c r="CA143" s="124">
        <f t="shared" si="274"/>
        <v>0</v>
      </c>
      <c r="CB143" s="126">
        <f t="shared" si="275"/>
        <v>0.41935483870967744</v>
      </c>
      <c r="CD143" s="215">
        <f t="shared" si="276"/>
        <v>4910</v>
      </c>
      <c r="CE143" s="216">
        <f t="shared" si="277"/>
        <v>0.61507128309572301</v>
      </c>
      <c r="CF143" s="216">
        <f t="shared" si="278"/>
        <v>0.33604887983706722</v>
      </c>
      <c r="CG143" s="216">
        <f t="shared" si="279"/>
        <v>4.8879837067209775E-2</v>
      </c>
      <c r="CH143" s="216">
        <f t="shared" si="280"/>
        <v>2.2403258655804479E-2</v>
      </c>
      <c r="CI143" s="216">
        <f t="shared" si="281"/>
        <v>0</v>
      </c>
      <c r="CJ143" s="216">
        <f t="shared" si="282"/>
        <v>2.6476578411405296E-2</v>
      </c>
      <c r="CK143" s="217">
        <f t="shared" si="283"/>
        <v>3020</v>
      </c>
      <c r="CL143" s="218">
        <f t="shared" si="284"/>
        <v>1650</v>
      </c>
      <c r="CM143" s="219">
        <f t="shared" si="285"/>
        <v>240</v>
      </c>
      <c r="CN143" s="219">
        <f t="shared" si="286"/>
        <v>110</v>
      </c>
      <c r="CO143" s="219">
        <f t="shared" si="287"/>
        <v>0</v>
      </c>
      <c r="CP143" s="219">
        <f t="shared" si="288"/>
        <v>130</v>
      </c>
      <c r="CR143" s="243">
        <v>1319.29</v>
      </c>
      <c r="CS143" s="243">
        <v>2939</v>
      </c>
      <c r="CT143" s="247">
        <f t="shared" si="258"/>
        <v>0.44889077917659065</v>
      </c>
      <c r="CV143" s="247">
        <f t="shared" si="259"/>
        <v>2.7590222468253035E-2</v>
      </c>
      <c r="CW143" s="211">
        <f t="shared" si="260"/>
        <v>0.17692852087756544</v>
      </c>
      <c r="CY143" s="300">
        <v>1.0756419153365717E-2</v>
      </c>
      <c r="CZ143" s="300">
        <v>7.7362933064244873E-3</v>
      </c>
      <c r="DA143" s="300">
        <v>8.9315249751902078E-3</v>
      </c>
      <c r="DB143" s="300">
        <v>1.1560693641618497E-2</v>
      </c>
      <c r="DC143" s="300">
        <v>1.3647642679900745E-2</v>
      </c>
      <c r="DE143" s="332">
        <v>54</v>
      </c>
      <c r="DF143" s="332">
        <v>4</v>
      </c>
      <c r="DG143" s="332">
        <v>41</v>
      </c>
      <c r="DH143" s="332">
        <v>2</v>
      </c>
      <c r="DL143" s="212">
        <v>2882</v>
      </c>
      <c r="DM143" s="212">
        <v>31</v>
      </c>
      <c r="DN143" s="213">
        <v>1.0756419153365717E-2</v>
      </c>
      <c r="DO143" s="212">
        <v>1021</v>
      </c>
      <c r="DP143" s="212">
        <v>28</v>
      </c>
      <c r="DQ143" s="213">
        <v>9.7154753643303258E-3</v>
      </c>
      <c r="DR143" s="214">
        <v>1861</v>
      </c>
      <c r="DS143" s="214">
        <v>3</v>
      </c>
      <c r="DT143" s="213">
        <v>1.040943789035392E-3</v>
      </c>
      <c r="DV143" s="215">
        <f t="shared" si="289"/>
        <v>4800</v>
      </c>
      <c r="DW143" s="216">
        <v>0.64583333333333337</v>
      </c>
      <c r="DX143" s="216">
        <v>0.3125</v>
      </c>
      <c r="DY143" s="216">
        <v>4.1666666666666664E-2</v>
      </c>
      <c r="DZ143" s="216">
        <v>2.0833333333333332E-2</v>
      </c>
      <c r="EA143" s="216">
        <v>0</v>
      </c>
      <c r="EB143" s="216">
        <v>2.0833333333333332E-2</v>
      </c>
      <c r="EC143" s="217">
        <f t="shared" si="290"/>
        <v>3100</v>
      </c>
      <c r="ED143" s="218">
        <v>1500</v>
      </c>
      <c r="EE143" s="219">
        <f t="shared" si="291"/>
        <v>200</v>
      </c>
      <c r="EF143" s="219">
        <f t="shared" si="292"/>
        <v>60</v>
      </c>
      <c r="EG143" s="219">
        <f t="shared" si="293"/>
        <v>0</v>
      </c>
      <c r="EH143" s="219">
        <f t="shared" si="294"/>
        <v>140</v>
      </c>
      <c r="EI143" s="216">
        <v>4.2553191489361701E-2</v>
      </c>
      <c r="EJ143" s="511">
        <v>2.0150000000000001E-2</v>
      </c>
      <c r="EK143" s="3">
        <v>0.245</v>
      </c>
      <c r="EL143" s="3">
        <v>0.47399999999999998</v>
      </c>
      <c r="EM143" s="496">
        <f t="shared" si="295"/>
        <v>0.28100000000000003</v>
      </c>
      <c r="EN143" s="528">
        <v>6.4142000000000005E-2</v>
      </c>
      <c r="EO143" s="545">
        <f t="shared" si="296"/>
        <v>4840</v>
      </c>
      <c r="EP143" s="314">
        <f t="shared" si="297"/>
        <v>1320</v>
      </c>
      <c r="EQ143" s="542">
        <v>1300</v>
      </c>
      <c r="ER143" s="543">
        <v>10</v>
      </c>
      <c r="ES143" s="544">
        <v>10</v>
      </c>
      <c r="ET143" s="242">
        <v>0</v>
      </c>
      <c r="EU143" s="242">
        <v>0</v>
      </c>
      <c r="EV143" s="314">
        <f t="shared" si="298"/>
        <v>10</v>
      </c>
      <c r="EW143" s="314">
        <f t="shared" si="299"/>
        <v>2100</v>
      </c>
      <c r="EX143" s="542">
        <v>1500</v>
      </c>
      <c r="EY143" s="543">
        <v>520</v>
      </c>
      <c r="EZ143" s="544">
        <v>80</v>
      </c>
      <c r="FA143" s="242">
        <v>20</v>
      </c>
      <c r="FB143" s="242">
        <v>0</v>
      </c>
      <c r="FC143" s="314">
        <f t="shared" si="300"/>
        <v>60</v>
      </c>
      <c r="FD143" s="314">
        <f t="shared" si="301"/>
        <v>1420</v>
      </c>
      <c r="FE143" s="542">
        <v>300</v>
      </c>
      <c r="FF143" s="543">
        <v>1010</v>
      </c>
      <c r="FG143" s="544">
        <v>110</v>
      </c>
      <c r="FH143" s="242">
        <v>40</v>
      </c>
      <c r="FI143" s="242">
        <f>VLOOKUP($A143,'[3]Tabel 3'!$E$3350:$K$3691,7,FALSE)</f>
        <v>0</v>
      </c>
      <c r="FJ143" s="314">
        <f t="shared" si="302"/>
        <v>70</v>
      </c>
      <c r="FK143" s="545">
        <f t="shared" si="303"/>
        <v>4910</v>
      </c>
      <c r="FL143" s="314">
        <f t="shared" si="304"/>
        <v>1290</v>
      </c>
      <c r="FM143" s="542">
        <v>1270</v>
      </c>
      <c r="FN143" s="543">
        <v>10</v>
      </c>
      <c r="FO143" s="544">
        <v>10</v>
      </c>
      <c r="FP143" s="242">
        <v>0</v>
      </c>
      <c r="FQ143" s="242">
        <v>0</v>
      </c>
      <c r="FR143" s="314">
        <f t="shared" si="305"/>
        <v>10</v>
      </c>
      <c r="FS143" s="314">
        <f t="shared" si="306"/>
        <v>2140</v>
      </c>
      <c r="FT143" s="542">
        <v>1460</v>
      </c>
      <c r="FU143" s="543">
        <v>570</v>
      </c>
      <c r="FV143" s="544">
        <v>110</v>
      </c>
      <c r="FW143" s="242">
        <v>40</v>
      </c>
      <c r="FX143" s="242">
        <v>0</v>
      </c>
      <c r="FY143" s="314">
        <f t="shared" si="307"/>
        <v>70</v>
      </c>
      <c r="FZ143" s="314">
        <f t="shared" si="308"/>
        <v>1480</v>
      </c>
      <c r="GA143" s="542">
        <v>290</v>
      </c>
      <c r="GB143" s="543">
        <v>1070</v>
      </c>
      <c r="GC143" s="544">
        <v>120</v>
      </c>
      <c r="GD143" s="242">
        <v>70</v>
      </c>
      <c r="GE143" s="242">
        <v>0</v>
      </c>
      <c r="GF143" s="314">
        <f t="shared" si="309"/>
        <v>50</v>
      </c>
    </row>
    <row r="144" spans="1:188" hidden="1" x14ac:dyDescent="0.25">
      <c r="A144" s="622" t="s">
        <v>285</v>
      </c>
      <c r="B144" s="622" t="s">
        <v>63</v>
      </c>
      <c r="C144" s="622" t="s">
        <v>64</v>
      </c>
      <c r="D144" s="1">
        <v>1.9</v>
      </c>
      <c r="E144" s="206">
        <v>21300</v>
      </c>
      <c r="F144" s="207">
        <v>8.900000000000001E-2</v>
      </c>
      <c r="G144" s="208">
        <f>IF(AND(F144&gt;=$F$3-'Selectie Benchmark Gemeenten'!$D$7*'gemeenten info'!$F$7,F144&lt;=$F$3+'Selectie Benchmark Gemeenten'!$D$7*'gemeenten info'!$F$7),1,0)</f>
        <v>0</v>
      </c>
      <c r="H144" s="206">
        <v>48022</v>
      </c>
      <c r="I144" s="206">
        <v>101</v>
      </c>
      <c r="J144" s="209">
        <f t="shared" si="261"/>
        <v>1.1808669656203289E-2</v>
      </c>
      <c r="K144" s="208">
        <f>IF(AND(J144&gt;=$J$3-'Selectie Benchmark Gemeenten'!$D$8*'gemeenten info'!$J$7,J144&lt;=$J$3+'Selectie Benchmark Gemeenten'!$D$8*'gemeenten info'!$J$7),1,0)</f>
        <v>0</v>
      </c>
      <c r="L144" s="23">
        <v>0</v>
      </c>
      <c r="M144" s="210">
        <v>0.50714285714285712</v>
      </c>
      <c r="N144" s="208">
        <f>IF(AND(M144&gt;=$M$3-'Selectie Benchmark Gemeenten'!$D$9*'gemeenten info'!$M$7,M144&lt;=$M$3+'Selectie Benchmark Gemeenten'!$D$9*'gemeenten info'!$M$7),1,0)</f>
        <v>0</v>
      </c>
      <c r="O144" s="29">
        <f t="shared" si="255"/>
        <v>0</v>
      </c>
      <c r="P144" s="29">
        <f t="shared" si="256"/>
        <v>0</v>
      </c>
      <c r="Q144" s="29">
        <f t="shared" si="257"/>
        <v>0</v>
      </c>
      <c r="S144" s="78">
        <v>7.5880000000000001</v>
      </c>
      <c r="T144" s="78">
        <v>-23.23</v>
      </c>
      <c r="U144" s="211">
        <v>0.56599999999999995</v>
      </c>
      <c r="V144" s="211">
        <v>7.3999999999999996E-2</v>
      </c>
      <c r="X144" s="212">
        <v>3785</v>
      </c>
      <c r="Y144" s="212">
        <v>83</v>
      </c>
      <c r="Z144" s="341">
        <f t="shared" si="262"/>
        <v>2.1928665785997357E-2</v>
      </c>
      <c r="AA144" s="212">
        <v>1339</v>
      </c>
      <c r="AB144" s="212">
        <v>72</v>
      </c>
      <c r="AC144" s="212">
        <v>28</v>
      </c>
      <c r="AD144" s="212">
        <v>233</v>
      </c>
      <c r="AE144" s="212">
        <v>0</v>
      </c>
      <c r="AF144" s="372">
        <f t="shared" si="263"/>
        <v>0</v>
      </c>
      <c r="AG144" s="212">
        <v>21</v>
      </c>
      <c r="AH144" s="372">
        <f t="shared" si="264"/>
        <v>9.012875536480687E-2</v>
      </c>
      <c r="AI144" s="212">
        <f t="shared" si="265"/>
        <v>1078</v>
      </c>
      <c r="AJ144" s="212">
        <f t="shared" si="266"/>
        <v>51</v>
      </c>
      <c r="AK144" s="372">
        <f t="shared" si="267"/>
        <v>4.7309833024118737E-2</v>
      </c>
      <c r="AL144" s="341">
        <f t="shared" si="268"/>
        <v>0</v>
      </c>
      <c r="AM144" s="341">
        <f t="shared" si="269"/>
        <v>5.548216644649934E-3</v>
      </c>
      <c r="AN144" s="341">
        <f t="shared" si="270"/>
        <v>1.3474240422721268E-2</v>
      </c>
      <c r="AO144" s="341">
        <f t="shared" si="271"/>
        <v>1.9022457067371202E-2</v>
      </c>
      <c r="AP144" s="214">
        <v>2446</v>
      </c>
      <c r="AQ144" s="214">
        <v>11</v>
      </c>
      <c r="AR144" s="341">
        <f t="shared" si="272"/>
        <v>2.9062087186261559E-3</v>
      </c>
      <c r="AT144" s="1">
        <v>63</v>
      </c>
      <c r="AU144" s="1">
        <v>20</v>
      </c>
      <c r="AV144" s="1">
        <v>17</v>
      </c>
      <c r="AW144" s="1">
        <v>26</v>
      </c>
      <c r="AX144" s="1">
        <v>69</v>
      </c>
      <c r="AY144" s="1">
        <v>18</v>
      </c>
      <c r="AZ144" s="1">
        <v>29</v>
      </c>
      <c r="BA144" s="1">
        <v>22</v>
      </c>
      <c r="BB144" s="1">
        <v>68</v>
      </c>
      <c r="BC144" s="1">
        <v>26</v>
      </c>
      <c r="BD144" s="1">
        <v>22</v>
      </c>
      <c r="BE144" s="1">
        <v>20</v>
      </c>
      <c r="BF144" s="1">
        <v>59</v>
      </c>
      <c r="BG144" s="1">
        <v>24</v>
      </c>
      <c r="BH144" s="1">
        <v>14</v>
      </c>
      <c r="BI144" s="1">
        <v>21</v>
      </c>
      <c r="BJ144" s="1">
        <v>102</v>
      </c>
      <c r="BK144" s="1">
        <v>35</v>
      </c>
      <c r="BL144" s="1">
        <v>31</v>
      </c>
      <c r="BM144" s="1">
        <v>36</v>
      </c>
      <c r="BN144" s="125">
        <v>0.31746031746031744</v>
      </c>
      <c r="BO144" s="124">
        <v>0.26984126984126983</v>
      </c>
      <c r="BP144" s="126">
        <v>0.41269841269841268</v>
      </c>
      <c r="BQ144" s="125">
        <v>0.2608695652173913</v>
      </c>
      <c r="BR144" s="124">
        <v>0.42028985507246375</v>
      </c>
      <c r="BS144" s="126">
        <v>0.3188405797101449</v>
      </c>
      <c r="BT144" s="125">
        <v>0.38235294117647056</v>
      </c>
      <c r="BU144" s="124">
        <v>0.3235294117647059</v>
      </c>
      <c r="BV144" s="126">
        <v>0.29411764705882354</v>
      </c>
      <c r="BW144" s="125">
        <v>0.40677966101694918</v>
      </c>
      <c r="BX144" s="124">
        <v>0.23728813559322035</v>
      </c>
      <c r="BY144" s="126">
        <v>0.3559322033898305</v>
      </c>
      <c r="BZ144" s="125">
        <f t="shared" si="273"/>
        <v>0.34313725490196079</v>
      </c>
      <c r="CA144" s="124">
        <f t="shared" si="274"/>
        <v>0.30392156862745096</v>
      </c>
      <c r="CB144" s="126">
        <f t="shared" si="275"/>
        <v>0.35294117647058826</v>
      </c>
      <c r="CD144" s="215">
        <f t="shared" si="276"/>
        <v>6150</v>
      </c>
      <c r="CE144" s="216">
        <f t="shared" si="277"/>
        <v>0.61463414634146341</v>
      </c>
      <c r="CF144" s="216">
        <f t="shared" si="278"/>
        <v>0.3073170731707317</v>
      </c>
      <c r="CG144" s="216">
        <f t="shared" si="279"/>
        <v>7.8048780487804878E-2</v>
      </c>
      <c r="CH144" s="216">
        <f t="shared" si="280"/>
        <v>3.5772357723577237E-2</v>
      </c>
      <c r="CI144" s="216">
        <f t="shared" si="281"/>
        <v>1.6260162601626016E-3</v>
      </c>
      <c r="CJ144" s="216">
        <f t="shared" si="282"/>
        <v>4.065040650406504E-2</v>
      </c>
      <c r="CK144" s="217">
        <f t="shared" si="283"/>
        <v>3780</v>
      </c>
      <c r="CL144" s="218">
        <f t="shared" si="284"/>
        <v>1890</v>
      </c>
      <c r="CM144" s="219">
        <f t="shared" si="285"/>
        <v>480</v>
      </c>
      <c r="CN144" s="219">
        <f t="shared" si="286"/>
        <v>220</v>
      </c>
      <c r="CO144" s="219">
        <f t="shared" si="287"/>
        <v>10</v>
      </c>
      <c r="CP144" s="219">
        <f t="shared" si="288"/>
        <v>250</v>
      </c>
      <c r="CR144" s="243">
        <v>2378.4499999999998</v>
      </c>
      <c r="CS144" s="243">
        <v>4175</v>
      </c>
      <c r="CT144" s="247">
        <f t="shared" si="258"/>
        <v>0.56968862275449095</v>
      </c>
      <c r="CV144" s="247">
        <f t="shared" si="259"/>
        <v>3.8492370937601793E-2</v>
      </c>
      <c r="CW144" s="211">
        <f t="shared" si="260"/>
        <v>0.24638950321345343</v>
      </c>
      <c r="CY144" s="300">
        <v>2.6013771996939557E-2</v>
      </c>
      <c r="CZ144" s="300">
        <v>1.4428955734898509E-2</v>
      </c>
      <c r="DA144" s="300">
        <v>1.6056670602125147E-2</v>
      </c>
      <c r="DB144" s="300">
        <v>1.5961138098542677E-2</v>
      </c>
      <c r="DC144" s="300">
        <v>1.4324693042291951E-2</v>
      </c>
      <c r="DE144" s="332">
        <v>154</v>
      </c>
      <c r="DF144" s="332">
        <v>24</v>
      </c>
      <c r="DG144" s="332">
        <v>131</v>
      </c>
      <c r="DH144" s="332">
        <v>13</v>
      </c>
      <c r="DL144" s="212">
        <v>3921</v>
      </c>
      <c r="DM144" s="212">
        <v>102</v>
      </c>
      <c r="DN144" s="213">
        <v>2.6013771996939557E-2</v>
      </c>
      <c r="DO144" s="212">
        <v>1438</v>
      </c>
      <c r="DP144" s="212">
        <v>90</v>
      </c>
      <c r="DQ144" s="213">
        <v>2.2953328232593728E-2</v>
      </c>
      <c r="DR144" s="214">
        <v>2483</v>
      </c>
      <c r="DS144" s="214">
        <v>12</v>
      </c>
      <c r="DT144" s="213">
        <v>3.06044376434583E-3</v>
      </c>
      <c r="DV144" s="215">
        <f t="shared" si="289"/>
        <v>6120</v>
      </c>
      <c r="DW144" s="216">
        <v>0.63934426229508201</v>
      </c>
      <c r="DX144" s="216">
        <v>0.29508196721311475</v>
      </c>
      <c r="DY144" s="216">
        <v>6.5573770491803282E-2</v>
      </c>
      <c r="DZ144" s="216">
        <v>3.2786885245901641E-2</v>
      </c>
      <c r="EA144" s="216">
        <v>0</v>
      </c>
      <c r="EB144" s="216">
        <v>3.2786885245901641E-2</v>
      </c>
      <c r="EC144" s="217">
        <f t="shared" si="290"/>
        <v>3910</v>
      </c>
      <c r="ED144" s="218">
        <v>1800</v>
      </c>
      <c r="EE144" s="219">
        <f t="shared" si="291"/>
        <v>410</v>
      </c>
      <c r="EF144" s="219">
        <f t="shared" si="292"/>
        <v>100</v>
      </c>
      <c r="EG144" s="219">
        <f t="shared" si="293"/>
        <v>20</v>
      </c>
      <c r="EH144" s="219">
        <f t="shared" si="294"/>
        <v>290</v>
      </c>
      <c r="EI144" s="216">
        <v>7.9365079365079361E-2</v>
      </c>
      <c r="EJ144" s="511">
        <v>2.3475000000000003E-2</v>
      </c>
      <c r="EK144" s="3">
        <v>0.27600000000000002</v>
      </c>
      <c r="EL144" s="3">
        <v>0.48200000000000004</v>
      </c>
      <c r="EM144" s="496">
        <f t="shared" si="295"/>
        <v>0.24199999999999994</v>
      </c>
      <c r="EN144" s="528">
        <v>7.5363400000000011E-2</v>
      </c>
      <c r="EO144" s="545">
        <f t="shared" si="296"/>
        <v>6120</v>
      </c>
      <c r="EP144" s="314">
        <f t="shared" si="297"/>
        <v>1770</v>
      </c>
      <c r="EQ144" s="542">
        <v>1730</v>
      </c>
      <c r="ER144" s="543">
        <v>20</v>
      </c>
      <c r="ES144" s="544">
        <v>20</v>
      </c>
      <c r="ET144" s="242">
        <v>0</v>
      </c>
      <c r="EU144" s="242">
        <v>0</v>
      </c>
      <c r="EV144" s="314">
        <f t="shared" si="298"/>
        <v>20</v>
      </c>
      <c r="EW144" s="314">
        <f t="shared" si="299"/>
        <v>2700</v>
      </c>
      <c r="EX144" s="542">
        <v>1840</v>
      </c>
      <c r="EY144" s="543">
        <v>680</v>
      </c>
      <c r="EZ144" s="544">
        <v>180</v>
      </c>
      <c r="FA144" s="242">
        <v>50</v>
      </c>
      <c r="FB144" s="242">
        <v>10</v>
      </c>
      <c r="FC144" s="314">
        <f t="shared" si="300"/>
        <v>120</v>
      </c>
      <c r="FD144" s="314">
        <f t="shared" si="301"/>
        <v>1650</v>
      </c>
      <c r="FE144" s="542">
        <v>340</v>
      </c>
      <c r="FF144" s="543">
        <v>1100</v>
      </c>
      <c r="FG144" s="544">
        <v>210</v>
      </c>
      <c r="FH144" s="242">
        <v>50</v>
      </c>
      <c r="FI144" s="242">
        <f>VLOOKUP($A144,'[3]Tabel 3'!$E$3350:$K$3691,7,FALSE)</f>
        <v>10</v>
      </c>
      <c r="FJ144" s="314">
        <f t="shared" si="302"/>
        <v>150</v>
      </c>
      <c r="FK144" s="545">
        <f t="shared" si="303"/>
        <v>6150</v>
      </c>
      <c r="FL144" s="314">
        <f t="shared" si="304"/>
        <v>1720</v>
      </c>
      <c r="FM144" s="542">
        <v>1680</v>
      </c>
      <c r="FN144" s="543">
        <v>20</v>
      </c>
      <c r="FO144" s="544">
        <v>20</v>
      </c>
      <c r="FP144" s="242">
        <v>0</v>
      </c>
      <c r="FQ144" s="242">
        <v>0</v>
      </c>
      <c r="FR144" s="314">
        <f t="shared" si="305"/>
        <v>20</v>
      </c>
      <c r="FS144" s="314">
        <f t="shared" si="306"/>
        <v>2770</v>
      </c>
      <c r="FT144" s="542">
        <v>1770</v>
      </c>
      <c r="FU144" s="543">
        <v>750</v>
      </c>
      <c r="FV144" s="544">
        <v>250</v>
      </c>
      <c r="FW144" s="242">
        <v>110</v>
      </c>
      <c r="FX144" s="242">
        <v>10</v>
      </c>
      <c r="FY144" s="314">
        <f t="shared" si="307"/>
        <v>130</v>
      </c>
      <c r="FZ144" s="314">
        <f t="shared" si="308"/>
        <v>1660</v>
      </c>
      <c r="GA144" s="542">
        <v>330</v>
      </c>
      <c r="GB144" s="543">
        <v>1120</v>
      </c>
      <c r="GC144" s="544">
        <v>210</v>
      </c>
      <c r="GD144" s="242">
        <v>110</v>
      </c>
      <c r="GE144" s="242">
        <v>0</v>
      </c>
      <c r="GF144" s="314">
        <f t="shared" si="309"/>
        <v>100</v>
      </c>
    </row>
    <row r="145" spans="1:188" hidden="1" x14ac:dyDescent="0.25">
      <c r="A145" s="622" t="s">
        <v>286</v>
      </c>
      <c r="B145" s="622" t="s">
        <v>100</v>
      </c>
      <c r="C145" s="622" t="s">
        <v>101</v>
      </c>
      <c r="D145" s="1">
        <v>1.3</v>
      </c>
      <c r="E145" s="206">
        <v>20800</v>
      </c>
      <c r="F145" s="207">
        <v>0.06</v>
      </c>
      <c r="G145" s="208">
        <f>IF(AND(F145&gt;=$F$3-'Selectie Benchmark Gemeenten'!$D$7*'gemeenten info'!$F$7,F145&lt;=$F$3+'Selectie Benchmark Gemeenten'!$D$7*'gemeenten info'!$F$7),1,0)</f>
        <v>0</v>
      </c>
      <c r="H145" s="206">
        <v>48778</v>
      </c>
      <c r="I145" s="206">
        <v>136</v>
      </c>
      <c r="J145" s="209">
        <f t="shared" si="261"/>
        <v>1.7040358744394617E-2</v>
      </c>
      <c r="K145" s="208">
        <f>IF(AND(J145&gt;=$J$3-'Selectie Benchmark Gemeenten'!$D$8*'gemeenten info'!$J$7,J145&lt;=$J$3+'Selectie Benchmark Gemeenten'!$D$8*'gemeenten info'!$J$7),1,0)</f>
        <v>0</v>
      </c>
      <c r="L145" s="23">
        <v>0</v>
      </c>
      <c r="M145" s="210">
        <v>0.28032345013477089</v>
      </c>
      <c r="N145" s="208">
        <f>IF(AND(M145&gt;=$M$3-'Selectie Benchmark Gemeenten'!$D$9*'gemeenten info'!$M$7,M145&lt;=$M$3+'Selectie Benchmark Gemeenten'!$D$9*'gemeenten info'!$M$7),1,0)</f>
        <v>1</v>
      </c>
      <c r="O145" s="29">
        <f t="shared" si="255"/>
        <v>0</v>
      </c>
      <c r="P145" s="29">
        <f t="shared" si="256"/>
        <v>0</v>
      </c>
      <c r="Q145" s="29">
        <f t="shared" si="257"/>
        <v>0</v>
      </c>
      <c r="S145" s="78">
        <v>7.5419999999999998</v>
      </c>
      <c r="T145" s="78">
        <v>-5.7969999999999997</v>
      </c>
      <c r="U145" s="211">
        <v>0.64</v>
      </c>
      <c r="V145" s="211">
        <v>6.7000000000000004E-2</v>
      </c>
      <c r="X145" s="212">
        <v>3788</v>
      </c>
      <c r="Y145" s="212">
        <v>86</v>
      </c>
      <c r="Z145" s="341">
        <f t="shared" si="262"/>
        <v>2.2703273495248151E-2</v>
      </c>
      <c r="AA145" s="212">
        <v>1337</v>
      </c>
      <c r="AB145" s="212">
        <v>72</v>
      </c>
      <c r="AC145" s="212">
        <v>40</v>
      </c>
      <c r="AD145" s="212">
        <v>236</v>
      </c>
      <c r="AE145" s="212">
        <v>7</v>
      </c>
      <c r="AF145" s="372">
        <f t="shared" si="263"/>
        <v>0.17499999999999999</v>
      </c>
      <c r="AG145" s="212">
        <v>21</v>
      </c>
      <c r="AH145" s="372">
        <f t="shared" si="264"/>
        <v>8.8983050847457626E-2</v>
      </c>
      <c r="AI145" s="212">
        <f t="shared" si="265"/>
        <v>1061</v>
      </c>
      <c r="AJ145" s="212">
        <f t="shared" si="266"/>
        <v>44</v>
      </c>
      <c r="AK145" s="372">
        <f t="shared" si="267"/>
        <v>4.1470311027332708E-2</v>
      </c>
      <c r="AL145" s="341">
        <f t="shared" si="268"/>
        <v>1.8479408658922914E-3</v>
      </c>
      <c r="AM145" s="341">
        <f t="shared" si="269"/>
        <v>5.5438225976768745E-3</v>
      </c>
      <c r="AN145" s="341">
        <f t="shared" si="270"/>
        <v>1.1615628299894404E-2</v>
      </c>
      <c r="AO145" s="341">
        <f t="shared" si="271"/>
        <v>1.9007391763463569E-2</v>
      </c>
      <c r="AP145" s="214">
        <v>2451</v>
      </c>
      <c r="AQ145" s="214">
        <v>14</v>
      </c>
      <c r="AR145" s="341">
        <f t="shared" si="272"/>
        <v>3.6958817317845828E-3</v>
      </c>
      <c r="AT145" s="1">
        <v>80</v>
      </c>
      <c r="AU145" s="1">
        <v>24</v>
      </c>
      <c r="AV145" s="1">
        <v>24</v>
      </c>
      <c r="AW145" s="1">
        <v>32</v>
      </c>
      <c r="AX145" s="1">
        <v>81</v>
      </c>
      <c r="AY145" s="1">
        <v>34</v>
      </c>
      <c r="AZ145" s="1">
        <v>12</v>
      </c>
      <c r="BA145" s="1">
        <v>35</v>
      </c>
      <c r="BB145" s="1">
        <v>84</v>
      </c>
      <c r="BC145" s="1">
        <v>38</v>
      </c>
      <c r="BD145" s="1">
        <v>13</v>
      </c>
      <c r="BE145" s="1">
        <v>33</v>
      </c>
      <c r="BF145" s="1">
        <v>79</v>
      </c>
      <c r="BG145" s="1">
        <v>29</v>
      </c>
      <c r="BH145" s="1">
        <v>14</v>
      </c>
      <c r="BI145" s="1">
        <v>36</v>
      </c>
      <c r="BJ145" s="1">
        <v>79</v>
      </c>
      <c r="BK145" s="1">
        <v>33</v>
      </c>
      <c r="BL145" s="1">
        <v>16</v>
      </c>
      <c r="BM145" s="1">
        <v>30</v>
      </c>
      <c r="BN145" s="125">
        <v>0.3</v>
      </c>
      <c r="BO145" s="124">
        <v>0.3</v>
      </c>
      <c r="BP145" s="126">
        <v>0.4</v>
      </c>
      <c r="BQ145" s="125">
        <v>0.41975308641975306</v>
      </c>
      <c r="BR145" s="124">
        <v>0.14814814814814814</v>
      </c>
      <c r="BS145" s="126">
        <v>0.43209876543209874</v>
      </c>
      <c r="BT145" s="125">
        <v>0.45238095238095238</v>
      </c>
      <c r="BU145" s="124">
        <v>0.15476190476190477</v>
      </c>
      <c r="BV145" s="126">
        <v>0.39285714285714285</v>
      </c>
      <c r="BW145" s="125">
        <v>0.36708860759493672</v>
      </c>
      <c r="BX145" s="124">
        <v>0.17721518987341772</v>
      </c>
      <c r="BY145" s="126">
        <v>0.45569620253164556</v>
      </c>
      <c r="BZ145" s="125">
        <f t="shared" si="273"/>
        <v>0.41772151898734178</v>
      </c>
      <c r="CA145" s="124">
        <f t="shared" si="274"/>
        <v>0.20253164556962025</v>
      </c>
      <c r="CB145" s="126">
        <f t="shared" si="275"/>
        <v>0.379746835443038</v>
      </c>
      <c r="CD145" s="215">
        <f t="shared" si="276"/>
        <v>7040</v>
      </c>
      <c r="CE145" s="216">
        <f t="shared" si="277"/>
        <v>0.51988636363636365</v>
      </c>
      <c r="CF145" s="216">
        <f t="shared" si="278"/>
        <v>0.40767045454545453</v>
      </c>
      <c r="CG145" s="216">
        <f t="shared" si="279"/>
        <v>7.2443181818181823E-2</v>
      </c>
      <c r="CH145" s="216">
        <f t="shared" si="280"/>
        <v>2.6988636363636364E-2</v>
      </c>
      <c r="CI145" s="216">
        <f t="shared" si="281"/>
        <v>0</v>
      </c>
      <c r="CJ145" s="216">
        <f t="shared" si="282"/>
        <v>4.5454545454545456E-2</v>
      </c>
      <c r="CK145" s="217">
        <f t="shared" si="283"/>
        <v>3660</v>
      </c>
      <c r="CL145" s="218">
        <f t="shared" si="284"/>
        <v>2870</v>
      </c>
      <c r="CM145" s="219">
        <f t="shared" si="285"/>
        <v>510</v>
      </c>
      <c r="CN145" s="219">
        <f t="shared" si="286"/>
        <v>190</v>
      </c>
      <c r="CO145" s="219">
        <f t="shared" si="287"/>
        <v>0</v>
      </c>
      <c r="CP145" s="219">
        <f t="shared" si="288"/>
        <v>320</v>
      </c>
      <c r="CR145" s="243">
        <v>3002.04</v>
      </c>
      <c r="CS145" s="243">
        <v>4275</v>
      </c>
      <c r="CT145" s="247">
        <f t="shared" si="258"/>
        <v>0.70223157894736843</v>
      </c>
      <c r="CV145" s="247">
        <f t="shared" si="259"/>
        <v>3.2330180208187051E-2</v>
      </c>
      <c r="CW145" s="211">
        <f t="shared" si="260"/>
        <v>0.37838789158746922</v>
      </c>
      <c r="CY145" s="300">
        <v>2.0562207183758459E-2</v>
      </c>
      <c r="CZ145" s="300">
        <v>1.994949494949495E-2</v>
      </c>
      <c r="DA145" s="300">
        <v>2.0275162925416364E-2</v>
      </c>
      <c r="DB145" s="300">
        <v>1.8911977585804342E-2</v>
      </c>
      <c r="DC145" s="300">
        <v>1.8202502844141068E-2</v>
      </c>
      <c r="DE145" s="332">
        <v>79</v>
      </c>
      <c r="DF145" s="332">
        <v>8</v>
      </c>
      <c r="DG145" s="332">
        <v>53</v>
      </c>
      <c r="DH145" s="332">
        <v>9</v>
      </c>
      <c r="DL145" s="212">
        <v>3842</v>
      </c>
      <c r="DM145" s="212">
        <v>79</v>
      </c>
      <c r="DN145" s="213">
        <v>2.0562207183758459E-2</v>
      </c>
      <c r="DO145" s="212">
        <v>1380</v>
      </c>
      <c r="DP145" s="212">
        <v>66</v>
      </c>
      <c r="DQ145" s="213">
        <v>1.7178552837064029E-2</v>
      </c>
      <c r="DR145" s="214">
        <v>2462</v>
      </c>
      <c r="DS145" s="214">
        <v>13</v>
      </c>
      <c r="DT145" s="213">
        <v>3.3836543466944299E-3</v>
      </c>
      <c r="DV145" s="215">
        <f t="shared" si="289"/>
        <v>6890</v>
      </c>
      <c r="DW145" s="216">
        <v>0.55072463768115942</v>
      </c>
      <c r="DX145" s="216">
        <v>0.39130434782608697</v>
      </c>
      <c r="DY145" s="216">
        <v>5.7971014492753624E-2</v>
      </c>
      <c r="DZ145" s="216">
        <v>2.8985507246376812E-2</v>
      </c>
      <c r="EA145" s="216">
        <v>0</v>
      </c>
      <c r="EB145" s="216">
        <v>2.8985507246376812E-2</v>
      </c>
      <c r="EC145" s="217">
        <f t="shared" si="290"/>
        <v>3780</v>
      </c>
      <c r="ED145" s="218">
        <v>2700</v>
      </c>
      <c r="EE145" s="219">
        <f t="shared" si="291"/>
        <v>410</v>
      </c>
      <c r="EF145" s="219">
        <f t="shared" si="292"/>
        <v>110</v>
      </c>
      <c r="EG145" s="219">
        <f t="shared" si="293"/>
        <v>0</v>
      </c>
      <c r="EH145" s="219">
        <f t="shared" si="294"/>
        <v>300</v>
      </c>
      <c r="EI145" s="216">
        <v>5.7142857142857141E-2</v>
      </c>
      <c r="EJ145" s="511">
        <v>1.84E-2</v>
      </c>
      <c r="EK145" s="3">
        <v>0.28100000000000003</v>
      </c>
      <c r="EL145" s="3">
        <v>0.498</v>
      </c>
      <c r="EM145" s="496">
        <f t="shared" si="295"/>
        <v>0.22099999999999997</v>
      </c>
      <c r="EN145" s="528">
        <v>5.8236000000000003E-2</v>
      </c>
      <c r="EO145" s="545">
        <f t="shared" si="296"/>
        <v>6930</v>
      </c>
      <c r="EP145" s="314">
        <f t="shared" si="297"/>
        <v>1710</v>
      </c>
      <c r="EQ145" s="542">
        <v>1680</v>
      </c>
      <c r="ER145" s="543">
        <v>20</v>
      </c>
      <c r="ES145" s="544">
        <v>10</v>
      </c>
      <c r="ET145" s="242">
        <v>0</v>
      </c>
      <c r="EU145" s="242">
        <v>0</v>
      </c>
      <c r="EV145" s="314">
        <f t="shared" si="298"/>
        <v>10</v>
      </c>
      <c r="EW145" s="314">
        <f t="shared" si="299"/>
        <v>3080</v>
      </c>
      <c r="EX145" s="542">
        <v>1750</v>
      </c>
      <c r="EY145" s="543">
        <v>1130</v>
      </c>
      <c r="EZ145" s="544">
        <v>200</v>
      </c>
      <c r="FA145" s="242">
        <v>50</v>
      </c>
      <c r="FB145" s="242">
        <v>0</v>
      </c>
      <c r="FC145" s="314">
        <f t="shared" si="300"/>
        <v>150</v>
      </c>
      <c r="FD145" s="314">
        <f t="shared" si="301"/>
        <v>2140</v>
      </c>
      <c r="FE145" s="542">
        <v>350</v>
      </c>
      <c r="FF145" s="543">
        <v>1590</v>
      </c>
      <c r="FG145" s="544">
        <v>200</v>
      </c>
      <c r="FH145" s="242">
        <v>60</v>
      </c>
      <c r="FI145" s="242">
        <f>VLOOKUP($A145,'[3]Tabel 3'!$E$3350:$K$3691,7,FALSE)</f>
        <v>0</v>
      </c>
      <c r="FJ145" s="314">
        <f t="shared" si="302"/>
        <v>140</v>
      </c>
      <c r="FK145" s="545">
        <f t="shared" si="303"/>
        <v>7040</v>
      </c>
      <c r="FL145" s="314">
        <f t="shared" si="304"/>
        <v>1710</v>
      </c>
      <c r="FM145" s="542">
        <v>1670</v>
      </c>
      <c r="FN145" s="543">
        <v>20</v>
      </c>
      <c r="FO145" s="544">
        <v>20</v>
      </c>
      <c r="FP145" s="242">
        <v>0</v>
      </c>
      <c r="FQ145" s="242">
        <v>0</v>
      </c>
      <c r="FR145" s="314">
        <f t="shared" si="305"/>
        <v>20</v>
      </c>
      <c r="FS145" s="314">
        <f t="shared" si="306"/>
        <v>3050</v>
      </c>
      <c r="FT145" s="542">
        <v>1660</v>
      </c>
      <c r="FU145" s="543">
        <v>1160</v>
      </c>
      <c r="FV145" s="544">
        <v>230</v>
      </c>
      <c r="FW145" s="242">
        <v>80</v>
      </c>
      <c r="FX145" s="242">
        <v>0</v>
      </c>
      <c r="FY145" s="314">
        <f t="shared" si="307"/>
        <v>150</v>
      </c>
      <c r="FZ145" s="314">
        <f t="shared" si="308"/>
        <v>2280</v>
      </c>
      <c r="GA145" s="542">
        <v>330</v>
      </c>
      <c r="GB145" s="543">
        <v>1690</v>
      </c>
      <c r="GC145" s="544">
        <v>260</v>
      </c>
      <c r="GD145" s="242">
        <v>110</v>
      </c>
      <c r="GE145" s="242">
        <v>0</v>
      </c>
      <c r="GF145" s="314">
        <f t="shared" si="309"/>
        <v>150</v>
      </c>
    </row>
    <row r="146" spans="1:188" hidden="1" x14ac:dyDescent="0.25">
      <c r="A146" s="622" t="s">
        <v>287</v>
      </c>
      <c r="B146" s="622" t="s">
        <v>77</v>
      </c>
      <c r="C146" s="622" t="s">
        <v>78</v>
      </c>
      <c r="D146" s="1">
        <v>2.2000000000000002</v>
      </c>
      <c r="E146" s="206">
        <v>24000</v>
      </c>
      <c r="F146" s="207">
        <v>9.1999999999999998E-2</v>
      </c>
      <c r="G146" s="208">
        <f>IF(AND(F146&gt;=$F$3-'Selectie Benchmark Gemeenten'!$D$7*'gemeenten info'!$F$7,F146&lt;=$F$3+'Selectie Benchmark Gemeenten'!$D$7*'gemeenten info'!$F$7),1,0)</f>
        <v>0</v>
      </c>
      <c r="H146" s="206">
        <v>55857</v>
      </c>
      <c r="I146" s="206">
        <v>438</v>
      </c>
      <c r="J146" s="209">
        <f t="shared" si="261"/>
        <v>6.2182361733931241E-2</v>
      </c>
      <c r="K146" s="208">
        <f>IF(AND(J146&gt;=$J$3-'Selectie Benchmark Gemeenten'!$D$8*'gemeenten info'!$J$7,J146&lt;=$J$3+'Selectie Benchmark Gemeenten'!$D$8*'gemeenten info'!$J$7),1,0)</f>
        <v>0</v>
      </c>
      <c r="L146" s="23">
        <v>1</v>
      </c>
      <c r="M146" s="210">
        <v>0.411663807890223</v>
      </c>
      <c r="N146" s="208">
        <f>IF(AND(M146&gt;=$M$3-'Selectie Benchmark Gemeenten'!$D$9*'gemeenten info'!$M$7,M146&lt;=$M$3+'Selectie Benchmark Gemeenten'!$D$9*'gemeenten info'!$M$7),1,0)</f>
        <v>1</v>
      </c>
      <c r="O146" s="29">
        <f t="shared" si="255"/>
        <v>0</v>
      </c>
      <c r="P146" s="29">
        <f t="shared" si="256"/>
        <v>0</v>
      </c>
      <c r="Q146" s="29">
        <f t="shared" si="257"/>
        <v>0</v>
      </c>
      <c r="S146" s="78">
        <v>7.2590000000000003</v>
      </c>
      <c r="T146" s="78">
        <v>-25.370999999999999</v>
      </c>
      <c r="U146" s="211">
        <v>0.62</v>
      </c>
      <c r="V146" s="211">
        <v>9.9000000000000005E-2</v>
      </c>
      <c r="X146" s="212">
        <v>4703</v>
      </c>
      <c r="Y146" s="212">
        <v>150</v>
      </c>
      <c r="Z146" s="341">
        <f t="shared" si="262"/>
        <v>3.1894535402934299E-2</v>
      </c>
      <c r="AA146" s="212">
        <v>1721</v>
      </c>
      <c r="AB146" s="212">
        <v>138</v>
      </c>
      <c r="AC146" s="212">
        <v>45</v>
      </c>
      <c r="AD146" s="212">
        <v>329</v>
      </c>
      <c r="AE146" s="212">
        <v>15</v>
      </c>
      <c r="AF146" s="372">
        <f t="shared" si="263"/>
        <v>0.33333333333333331</v>
      </c>
      <c r="AG146" s="212">
        <v>38</v>
      </c>
      <c r="AH146" s="372">
        <f t="shared" si="264"/>
        <v>0.11550151975683891</v>
      </c>
      <c r="AI146" s="212">
        <f t="shared" si="265"/>
        <v>1347</v>
      </c>
      <c r="AJ146" s="212">
        <f t="shared" si="266"/>
        <v>85</v>
      </c>
      <c r="AK146" s="372">
        <f t="shared" si="267"/>
        <v>6.3103192279138826E-2</v>
      </c>
      <c r="AL146" s="341">
        <f t="shared" si="268"/>
        <v>3.1894535402934299E-3</v>
      </c>
      <c r="AM146" s="341">
        <f t="shared" si="269"/>
        <v>8.0799489687433546E-3</v>
      </c>
      <c r="AN146" s="341">
        <f t="shared" si="270"/>
        <v>1.8073570061662769E-2</v>
      </c>
      <c r="AO146" s="341">
        <f t="shared" si="271"/>
        <v>2.9342972570699552E-2</v>
      </c>
      <c r="AP146" s="214">
        <v>2982</v>
      </c>
      <c r="AQ146" s="214">
        <v>12</v>
      </c>
      <c r="AR146" s="341">
        <f t="shared" si="272"/>
        <v>2.5515628322347436E-3</v>
      </c>
      <c r="AT146" s="1">
        <v>80</v>
      </c>
      <c r="AU146" s="1">
        <v>27</v>
      </c>
      <c r="AV146" s="1">
        <v>19</v>
      </c>
      <c r="AW146" s="1">
        <v>34</v>
      </c>
      <c r="AX146" s="1">
        <v>101</v>
      </c>
      <c r="AY146" s="1">
        <v>40</v>
      </c>
      <c r="AZ146" s="1">
        <v>26</v>
      </c>
      <c r="BA146" s="1">
        <v>35</v>
      </c>
      <c r="BB146" s="1">
        <v>100</v>
      </c>
      <c r="BC146" s="1">
        <v>35</v>
      </c>
      <c r="BD146" s="1">
        <v>19</v>
      </c>
      <c r="BE146" s="1">
        <v>46</v>
      </c>
      <c r="BF146" s="1">
        <v>111</v>
      </c>
      <c r="BG146" s="1">
        <v>49</v>
      </c>
      <c r="BH146" s="1">
        <v>19</v>
      </c>
      <c r="BI146" s="1">
        <v>43</v>
      </c>
      <c r="BJ146" s="1">
        <v>122</v>
      </c>
      <c r="BK146" s="1">
        <v>61</v>
      </c>
      <c r="BL146" s="1">
        <v>27</v>
      </c>
      <c r="BM146" s="1">
        <v>34</v>
      </c>
      <c r="BN146" s="125">
        <v>0.33750000000000002</v>
      </c>
      <c r="BO146" s="124">
        <v>0.23749999999999999</v>
      </c>
      <c r="BP146" s="126">
        <v>0.42499999999999999</v>
      </c>
      <c r="BQ146" s="125">
        <v>0.39603960396039606</v>
      </c>
      <c r="BR146" s="124">
        <v>0.25742574257425743</v>
      </c>
      <c r="BS146" s="126">
        <v>0.34653465346534651</v>
      </c>
      <c r="BT146" s="125">
        <v>0.35</v>
      </c>
      <c r="BU146" s="124">
        <v>0.19</v>
      </c>
      <c r="BV146" s="126">
        <v>0.46</v>
      </c>
      <c r="BW146" s="125">
        <v>0.44144144144144143</v>
      </c>
      <c r="BX146" s="124">
        <v>0.17117117117117117</v>
      </c>
      <c r="BY146" s="126">
        <v>0.38738738738738737</v>
      </c>
      <c r="BZ146" s="125">
        <f t="shared" si="273"/>
        <v>0.5</v>
      </c>
      <c r="CA146" s="124">
        <f t="shared" si="274"/>
        <v>0.22131147540983606</v>
      </c>
      <c r="CB146" s="126">
        <f t="shared" si="275"/>
        <v>0.27868852459016391</v>
      </c>
      <c r="CD146" s="215">
        <f t="shared" si="276"/>
        <v>8060</v>
      </c>
      <c r="CE146" s="216">
        <f t="shared" si="277"/>
        <v>0.54466501240694787</v>
      </c>
      <c r="CF146" s="216">
        <f t="shared" si="278"/>
        <v>0.38461538461538464</v>
      </c>
      <c r="CG146" s="216">
        <f t="shared" si="279"/>
        <v>7.0719602977667495E-2</v>
      </c>
      <c r="CH146" s="216">
        <f t="shared" si="280"/>
        <v>3.2258064516129031E-2</v>
      </c>
      <c r="CI146" s="216">
        <f t="shared" si="281"/>
        <v>2.4813895781637717E-3</v>
      </c>
      <c r="CJ146" s="216">
        <f t="shared" si="282"/>
        <v>3.5980148883374689E-2</v>
      </c>
      <c r="CK146" s="217">
        <f t="shared" si="283"/>
        <v>4390</v>
      </c>
      <c r="CL146" s="218">
        <f t="shared" si="284"/>
        <v>3100</v>
      </c>
      <c r="CM146" s="219">
        <f t="shared" si="285"/>
        <v>570</v>
      </c>
      <c r="CN146" s="219">
        <f t="shared" si="286"/>
        <v>260</v>
      </c>
      <c r="CO146" s="219">
        <f t="shared" si="287"/>
        <v>20</v>
      </c>
      <c r="CP146" s="219">
        <f t="shared" si="288"/>
        <v>290</v>
      </c>
      <c r="CR146" s="243">
        <v>5240.6099999999997</v>
      </c>
      <c r="CS146" s="243">
        <v>5425</v>
      </c>
      <c r="CT146" s="247">
        <f t="shared" si="258"/>
        <v>0.96601105990783409</v>
      </c>
      <c r="CV146" s="247">
        <f t="shared" si="259"/>
        <v>3.3016739379751324E-2</v>
      </c>
      <c r="CW146" s="211">
        <f t="shared" si="260"/>
        <v>0.34667973264059021</v>
      </c>
      <c r="CY146" s="300">
        <v>2.5727541121889498E-2</v>
      </c>
      <c r="CZ146" s="300">
        <v>2.3255813953488372E-2</v>
      </c>
      <c r="DA146" s="300">
        <v>2.0733982998133942E-2</v>
      </c>
      <c r="DB146" s="300">
        <v>2.0769072588936871E-2</v>
      </c>
      <c r="DC146" s="300">
        <v>1.6474464579901153E-2</v>
      </c>
      <c r="DE146" s="332">
        <v>154</v>
      </c>
      <c r="DF146" s="332">
        <v>10</v>
      </c>
      <c r="DG146" s="332">
        <v>167</v>
      </c>
      <c r="DH146" s="332">
        <v>10</v>
      </c>
      <c r="DL146" s="212">
        <v>4742</v>
      </c>
      <c r="DM146" s="212">
        <v>122</v>
      </c>
      <c r="DN146" s="213">
        <v>2.5727541121889498E-2</v>
      </c>
      <c r="DO146" s="212">
        <v>1792</v>
      </c>
      <c r="DP146" s="212">
        <v>106</v>
      </c>
      <c r="DQ146" s="213">
        <v>2.2353437368199072E-2</v>
      </c>
      <c r="DR146" s="214">
        <v>2950</v>
      </c>
      <c r="DS146" s="214">
        <v>16</v>
      </c>
      <c r="DT146" s="213">
        <v>3.3741037536904259E-3</v>
      </c>
      <c r="DV146" s="215">
        <f t="shared" si="289"/>
        <v>7860</v>
      </c>
      <c r="DW146" s="216">
        <v>0.5641025641025641</v>
      </c>
      <c r="DX146" s="216">
        <v>0.37179487179487181</v>
      </c>
      <c r="DY146" s="216">
        <v>6.4102564102564097E-2</v>
      </c>
      <c r="DZ146" s="216">
        <v>3.8461538461538464E-2</v>
      </c>
      <c r="EA146" s="216">
        <v>0</v>
      </c>
      <c r="EB146" s="216">
        <v>2.564102564102564E-2</v>
      </c>
      <c r="EC146" s="217">
        <f t="shared" si="290"/>
        <v>4450</v>
      </c>
      <c r="ED146" s="218">
        <v>2900</v>
      </c>
      <c r="EE146" s="219">
        <f t="shared" si="291"/>
        <v>510</v>
      </c>
      <c r="EF146" s="219">
        <f t="shared" si="292"/>
        <v>120</v>
      </c>
      <c r="EG146" s="219">
        <f t="shared" si="293"/>
        <v>20</v>
      </c>
      <c r="EH146" s="219">
        <f t="shared" si="294"/>
        <v>370</v>
      </c>
      <c r="EI146" s="216">
        <v>6.4935064935064929E-2</v>
      </c>
      <c r="EJ146" s="511">
        <v>2.4E-2</v>
      </c>
      <c r="EK146" s="3">
        <v>0.34399999999999997</v>
      </c>
      <c r="EL146" s="3">
        <v>0.47799999999999998</v>
      </c>
      <c r="EM146" s="496">
        <f t="shared" si="295"/>
        <v>0.17800000000000005</v>
      </c>
      <c r="EN146" s="528">
        <v>7.7135200000000001E-2</v>
      </c>
      <c r="EO146" s="545">
        <f t="shared" si="296"/>
        <v>7830</v>
      </c>
      <c r="EP146" s="314">
        <f t="shared" si="297"/>
        <v>1970</v>
      </c>
      <c r="EQ146" s="542">
        <v>1950</v>
      </c>
      <c r="ER146" s="543">
        <v>10</v>
      </c>
      <c r="ES146" s="544">
        <v>10</v>
      </c>
      <c r="ET146" s="242">
        <v>0</v>
      </c>
      <c r="EU146" s="242">
        <v>0</v>
      </c>
      <c r="EV146" s="314">
        <f t="shared" si="298"/>
        <v>10</v>
      </c>
      <c r="EW146" s="314">
        <f t="shared" si="299"/>
        <v>3460</v>
      </c>
      <c r="EX146" s="542">
        <v>2090</v>
      </c>
      <c r="EY146" s="543">
        <v>1130</v>
      </c>
      <c r="EZ146" s="544">
        <v>240</v>
      </c>
      <c r="FA146" s="242">
        <v>60</v>
      </c>
      <c r="FB146" s="242">
        <v>10</v>
      </c>
      <c r="FC146" s="314">
        <f t="shared" si="300"/>
        <v>170</v>
      </c>
      <c r="FD146" s="314">
        <f t="shared" si="301"/>
        <v>2400</v>
      </c>
      <c r="FE146" s="542">
        <v>410</v>
      </c>
      <c r="FF146" s="543">
        <v>1730</v>
      </c>
      <c r="FG146" s="544">
        <v>260</v>
      </c>
      <c r="FH146" s="242">
        <v>60</v>
      </c>
      <c r="FI146" s="242">
        <f>VLOOKUP($A146,'[3]Tabel 3'!$E$3350:$K$3691,7,FALSE)</f>
        <v>10</v>
      </c>
      <c r="FJ146" s="314">
        <f t="shared" si="302"/>
        <v>190</v>
      </c>
      <c r="FK146" s="545">
        <f t="shared" si="303"/>
        <v>8060</v>
      </c>
      <c r="FL146" s="314">
        <f t="shared" si="304"/>
        <v>1980</v>
      </c>
      <c r="FM146" s="542">
        <v>1950</v>
      </c>
      <c r="FN146" s="543">
        <v>20</v>
      </c>
      <c r="FO146" s="544">
        <v>10</v>
      </c>
      <c r="FP146" s="242">
        <v>0</v>
      </c>
      <c r="FQ146" s="242">
        <v>0</v>
      </c>
      <c r="FR146" s="314">
        <f t="shared" si="305"/>
        <v>10</v>
      </c>
      <c r="FS146" s="314">
        <f t="shared" si="306"/>
        <v>3470</v>
      </c>
      <c r="FT146" s="542">
        <v>1980</v>
      </c>
      <c r="FU146" s="543">
        <v>1220</v>
      </c>
      <c r="FV146" s="544">
        <v>270</v>
      </c>
      <c r="FW146" s="242">
        <v>100</v>
      </c>
      <c r="FX146" s="242">
        <v>10</v>
      </c>
      <c r="FY146" s="314">
        <f t="shared" si="307"/>
        <v>160</v>
      </c>
      <c r="FZ146" s="314">
        <f t="shared" si="308"/>
        <v>2610</v>
      </c>
      <c r="GA146" s="542">
        <v>460</v>
      </c>
      <c r="GB146" s="543">
        <v>1860</v>
      </c>
      <c r="GC146" s="544">
        <v>290</v>
      </c>
      <c r="GD146" s="242">
        <v>160</v>
      </c>
      <c r="GE146" s="242">
        <v>10</v>
      </c>
      <c r="GF146" s="314">
        <f t="shared" si="309"/>
        <v>120</v>
      </c>
    </row>
    <row r="147" spans="1:188" hidden="1" x14ac:dyDescent="0.25">
      <c r="A147" s="622" t="s">
        <v>288</v>
      </c>
      <c r="B147" s="622" t="s">
        <v>98</v>
      </c>
      <c r="C147" s="622" t="s">
        <v>99</v>
      </c>
      <c r="D147" s="1">
        <v>3.2</v>
      </c>
      <c r="E147" s="206">
        <v>33000</v>
      </c>
      <c r="F147" s="207">
        <v>9.6999999999999989E-2</v>
      </c>
      <c r="G147" s="208">
        <f>IF(AND(F147&gt;=$F$3-'Selectie Benchmark Gemeenten'!$D$7*'gemeenten info'!$F$7,F147&lt;=$F$3+'Selectie Benchmark Gemeenten'!$D$7*'gemeenten info'!$F$7),1,0)</f>
        <v>1</v>
      </c>
      <c r="H147" s="206">
        <v>74298</v>
      </c>
      <c r="I147" s="206">
        <v>3647</v>
      </c>
      <c r="J147" s="209">
        <f t="shared" si="261"/>
        <v>0.54185351270553062</v>
      </c>
      <c r="K147" s="208">
        <f>IF(AND(J147&gt;=$J$3-'Selectie Benchmark Gemeenten'!$D$8*'gemeenten info'!$J$7,J147&lt;=$J$3+'Selectie Benchmark Gemeenten'!$D$8*'gemeenten info'!$J$7),1,0)</f>
        <v>0</v>
      </c>
      <c r="L147" s="23">
        <v>1</v>
      </c>
      <c r="M147" s="210">
        <v>0.35752979414951247</v>
      </c>
      <c r="N147" s="208">
        <f>IF(AND(M147&gt;=$M$3-'Selectie Benchmark Gemeenten'!$D$9*'gemeenten info'!$M$7,M147&lt;=$M$3+'Selectie Benchmark Gemeenten'!$D$9*'gemeenten info'!$M$7),1,0)</f>
        <v>1</v>
      </c>
      <c r="O147" s="29">
        <f t="shared" si="255"/>
        <v>1</v>
      </c>
      <c r="P147" s="29">
        <f t="shared" si="256"/>
        <v>0</v>
      </c>
      <c r="Q147" s="29">
        <f t="shared" si="257"/>
        <v>0</v>
      </c>
      <c r="S147" s="78">
        <v>7.8419999999999996</v>
      </c>
      <c r="T147" s="78">
        <v>-5.0289999999999999</v>
      </c>
      <c r="U147" s="211">
        <v>0.51500000000000001</v>
      </c>
      <c r="V147" s="211">
        <v>7.4999999999999997E-2</v>
      </c>
      <c r="X147" s="212">
        <v>5637</v>
      </c>
      <c r="Y147" s="212">
        <v>160</v>
      </c>
      <c r="Z147" s="341">
        <f t="shared" si="262"/>
        <v>2.8383892141209864E-2</v>
      </c>
      <c r="AA147" s="212">
        <v>1701</v>
      </c>
      <c r="AB147" s="212">
        <v>139</v>
      </c>
      <c r="AC147" s="212">
        <v>64</v>
      </c>
      <c r="AD147" s="212">
        <v>295</v>
      </c>
      <c r="AE147" s="212">
        <v>19</v>
      </c>
      <c r="AF147" s="372">
        <f t="shared" si="263"/>
        <v>0.296875</v>
      </c>
      <c r="AG147" s="212">
        <v>42</v>
      </c>
      <c r="AH147" s="372">
        <f t="shared" si="264"/>
        <v>0.14237288135593221</v>
      </c>
      <c r="AI147" s="212">
        <f t="shared" si="265"/>
        <v>1342</v>
      </c>
      <c r="AJ147" s="212">
        <f t="shared" si="266"/>
        <v>78</v>
      </c>
      <c r="AK147" s="372">
        <f t="shared" si="267"/>
        <v>5.8122205663189271E-2</v>
      </c>
      <c r="AL147" s="341">
        <f t="shared" si="268"/>
        <v>3.3705871917686712E-3</v>
      </c>
      <c r="AM147" s="341">
        <f t="shared" si="269"/>
        <v>7.4507716870675887E-3</v>
      </c>
      <c r="AN147" s="341">
        <f t="shared" si="270"/>
        <v>1.3837147418839808E-2</v>
      </c>
      <c r="AO147" s="341">
        <f t="shared" si="271"/>
        <v>2.4658506297676068E-2</v>
      </c>
      <c r="AP147" s="214">
        <v>3936</v>
      </c>
      <c r="AQ147" s="214">
        <v>21</v>
      </c>
      <c r="AR147" s="341">
        <f t="shared" si="272"/>
        <v>3.7253858435337944E-3</v>
      </c>
      <c r="AT147" s="1">
        <v>145</v>
      </c>
      <c r="AU147" s="1">
        <v>55</v>
      </c>
      <c r="AV147" s="1">
        <v>29</v>
      </c>
      <c r="AW147" s="1">
        <v>61</v>
      </c>
      <c r="AX147" s="1">
        <v>145</v>
      </c>
      <c r="AY147" s="1">
        <v>51</v>
      </c>
      <c r="AZ147" s="1">
        <v>30</v>
      </c>
      <c r="BA147" s="1">
        <v>64</v>
      </c>
      <c r="BB147" s="1">
        <v>152</v>
      </c>
      <c r="BC147" s="1">
        <v>57</v>
      </c>
      <c r="BD147" s="1">
        <v>36</v>
      </c>
      <c r="BE147" s="1">
        <v>59</v>
      </c>
      <c r="BF147" s="1">
        <v>117</v>
      </c>
      <c r="BG147" s="1">
        <v>48</v>
      </c>
      <c r="BH147" s="1">
        <v>22</v>
      </c>
      <c r="BI147" s="1">
        <v>47</v>
      </c>
      <c r="BJ147" s="1">
        <v>162</v>
      </c>
      <c r="BK147" s="1">
        <v>53</v>
      </c>
      <c r="BL147" s="1">
        <v>33</v>
      </c>
      <c r="BM147" s="1">
        <v>76</v>
      </c>
      <c r="BN147" s="125">
        <v>0.37931034482758619</v>
      </c>
      <c r="BO147" s="124">
        <v>0.2</v>
      </c>
      <c r="BP147" s="126">
        <v>0.4206896551724138</v>
      </c>
      <c r="BQ147" s="125">
        <v>0.35172413793103446</v>
      </c>
      <c r="BR147" s="124">
        <v>0.20689655172413793</v>
      </c>
      <c r="BS147" s="126">
        <v>0.44137931034482758</v>
      </c>
      <c r="BT147" s="125">
        <v>0.375</v>
      </c>
      <c r="BU147" s="124">
        <v>0.23684210526315788</v>
      </c>
      <c r="BV147" s="126">
        <v>0.38815789473684209</v>
      </c>
      <c r="BW147" s="125">
        <v>0.41025641025641024</v>
      </c>
      <c r="BX147" s="124">
        <v>0.18803418803418803</v>
      </c>
      <c r="BY147" s="126">
        <v>0.40170940170940173</v>
      </c>
      <c r="BZ147" s="125">
        <f t="shared" si="273"/>
        <v>0.3271604938271605</v>
      </c>
      <c r="CA147" s="124">
        <f t="shared" si="274"/>
        <v>0.20370370370370369</v>
      </c>
      <c r="CB147" s="126">
        <f t="shared" si="275"/>
        <v>0.46913580246913578</v>
      </c>
      <c r="CD147" s="215">
        <f t="shared" si="276"/>
        <v>10470</v>
      </c>
      <c r="CE147" s="216">
        <f t="shared" si="277"/>
        <v>0.55205348615090732</v>
      </c>
      <c r="CF147" s="216">
        <f t="shared" si="278"/>
        <v>0.36580706781279848</v>
      </c>
      <c r="CG147" s="216">
        <f t="shared" si="279"/>
        <v>8.2139446036294167E-2</v>
      </c>
      <c r="CH147" s="216">
        <f t="shared" si="280"/>
        <v>3.2473734479465138E-2</v>
      </c>
      <c r="CI147" s="216">
        <f t="shared" si="281"/>
        <v>1.9102196752626551E-3</v>
      </c>
      <c r="CJ147" s="216">
        <f t="shared" si="282"/>
        <v>4.775549188156638E-2</v>
      </c>
      <c r="CK147" s="217">
        <f t="shared" si="283"/>
        <v>5780</v>
      </c>
      <c r="CL147" s="218">
        <f t="shared" si="284"/>
        <v>3830</v>
      </c>
      <c r="CM147" s="219">
        <f t="shared" si="285"/>
        <v>860</v>
      </c>
      <c r="CN147" s="219">
        <f t="shared" si="286"/>
        <v>340</v>
      </c>
      <c r="CO147" s="219">
        <f t="shared" si="287"/>
        <v>20</v>
      </c>
      <c r="CP147" s="219">
        <f t="shared" si="288"/>
        <v>500</v>
      </c>
      <c r="CR147" s="243">
        <v>7147.68</v>
      </c>
      <c r="CS147" s="243">
        <v>7464</v>
      </c>
      <c r="CT147" s="247">
        <f t="shared" si="258"/>
        <v>0.95762057877813511</v>
      </c>
      <c r="CV147" s="247">
        <f t="shared" si="259"/>
        <v>2.9640018991055898E-2</v>
      </c>
      <c r="CW147" s="211">
        <f t="shared" si="260"/>
        <v>0.29261744475474089</v>
      </c>
      <c r="CY147" s="300">
        <v>2.8764204545454544E-2</v>
      </c>
      <c r="CZ147" s="300">
        <v>2.0508326029798421E-2</v>
      </c>
      <c r="DA147" s="300">
        <v>2.5947422328439742E-2</v>
      </c>
      <c r="DB147" s="300">
        <v>2.4382041365394316E-2</v>
      </c>
      <c r="DC147" s="300">
        <v>2.4207011686143573E-2</v>
      </c>
      <c r="DE147" s="332">
        <v>427</v>
      </c>
      <c r="DF147" s="332">
        <v>79</v>
      </c>
      <c r="DG147" s="332">
        <v>403</v>
      </c>
      <c r="DH147" s="332">
        <v>64</v>
      </c>
      <c r="DL147" s="212">
        <v>5632</v>
      </c>
      <c r="DM147" s="212">
        <v>162</v>
      </c>
      <c r="DN147" s="213">
        <v>2.8764204545454544E-2</v>
      </c>
      <c r="DO147" s="212">
        <v>1750</v>
      </c>
      <c r="DP147" s="212">
        <v>138</v>
      </c>
      <c r="DQ147" s="213">
        <v>2.4502840909090908E-2</v>
      </c>
      <c r="DR147" s="214">
        <v>3882</v>
      </c>
      <c r="DS147" s="214">
        <v>24</v>
      </c>
      <c r="DT147" s="213">
        <v>4.261363636363636E-3</v>
      </c>
      <c r="DV147" s="215">
        <f t="shared" si="289"/>
        <v>10380</v>
      </c>
      <c r="DW147" s="216">
        <v>0.57692307692307687</v>
      </c>
      <c r="DX147" s="216">
        <v>0.34615384615384615</v>
      </c>
      <c r="DY147" s="216">
        <v>7.6923076923076927E-2</v>
      </c>
      <c r="DZ147" s="216">
        <v>3.8461538461538464E-2</v>
      </c>
      <c r="EA147" s="216">
        <v>0</v>
      </c>
      <c r="EB147" s="216">
        <v>3.8461538461538464E-2</v>
      </c>
      <c r="EC147" s="217">
        <f t="shared" si="290"/>
        <v>5950</v>
      </c>
      <c r="ED147" s="218">
        <v>3600</v>
      </c>
      <c r="EE147" s="219">
        <f t="shared" si="291"/>
        <v>830</v>
      </c>
      <c r="EF147" s="219">
        <f t="shared" si="292"/>
        <v>150</v>
      </c>
      <c r="EG147" s="219">
        <f t="shared" si="293"/>
        <v>30</v>
      </c>
      <c r="EH147" s="219">
        <f t="shared" si="294"/>
        <v>650</v>
      </c>
      <c r="EI147" s="216">
        <v>8.7378640776699032E-2</v>
      </c>
      <c r="EJ147" s="511">
        <v>2.4874999999999998E-2</v>
      </c>
      <c r="EK147" s="3">
        <v>0.27300000000000002</v>
      </c>
      <c r="EL147" s="3">
        <v>0.44900000000000001</v>
      </c>
      <c r="EM147" s="496">
        <f t="shared" si="295"/>
        <v>0.27799999999999997</v>
      </c>
      <c r="EN147" s="528">
        <v>8.0088199999999998E-2</v>
      </c>
      <c r="EO147" s="545">
        <f t="shared" si="296"/>
        <v>10370</v>
      </c>
      <c r="EP147" s="314">
        <f t="shared" si="297"/>
        <v>2600</v>
      </c>
      <c r="EQ147" s="542">
        <v>2540</v>
      </c>
      <c r="ER147" s="543">
        <v>30</v>
      </c>
      <c r="ES147" s="544">
        <v>30</v>
      </c>
      <c r="ET147" s="242">
        <v>0</v>
      </c>
      <c r="EU147" s="242">
        <v>0</v>
      </c>
      <c r="EV147" s="314">
        <f t="shared" si="298"/>
        <v>30</v>
      </c>
      <c r="EW147" s="314">
        <f t="shared" si="299"/>
        <v>4380</v>
      </c>
      <c r="EX147" s="542">
        <v>2760</v>
      </c>
      <c r="EY147" s="543">
        <v>1240</v>
      </c>
      <c r="EZ147" s="544">
        <v>380</v>
      </c>
      <c r="FA147" s="242">
        <v>70</v>
      </c>
      <c r="FB147" s="242">
        <v>20</v>
      </c>
      <c r="FC147" s="314">
        <f t="shared" si="300"/>
        <v>290</v>
      </c>
      <c r="FD147" s="314">
        <f t="shared" si="301"/>
        <v>3390</v>
      </c>
      <c r="FE147" s="542">
        <v>650</v>
      </c>
      <c r="FF147" s="543">
        <v>2320</v>
      </c>
      <c r="FG147" s="544">
        <v>420</v>
      </c>
      <c r="FH147" s="242">
        <v>80</v>
      </c>
      <c r="FI147" s="242">
        <f>VLOOKUP($A147,'[3]Tabel 3'!$E$3350:$K$3691,7,FALSE)</f>
        <v>10</v>
      </c>
      <c r="FJ147" s="314">
        <f t="shared" si="302"/>
        <v>330</v>
      </c>
      <c r="FK147" s="545">
        <f t="shared" si="303"/>
        <v>10470</v>
      </c>
      <c r="FL147" s="314">
        <f t="shared" si="304"/>
        <v>2530</v>
      </c>
      <c r="FM147" s="542">
        <v>2450</v>
      </c>
      <c r="FN147" s="543">
        <v>50</v>
      </c>
      <c r="FO147" s="544">
        <v>30</v>
      </c>
      <c r="FP147" s="242">
        <v>0</v>
      </c>
      <c r="FQ147" s="242">
        <v>0</v>
      </c>
      <c r="FR147" s="314">
        <f t="shared" si="305"/>
        <v>30</v>
      </c>
      <c r="FS147" s="314">
        <f t="shared" si="306"/>
        <v>4460</v>
      </c>
      <c r="FT147" s="542">
        <v>2650</v>
      </c>
      <c r="FU147" s="543">
        <v>1400</v>
      </c>
      <c r="FV147" s="544">
        <v>410</v>
      </c>
      <c r="FW147" s="242">
        <v>130</v>
      </c>
      <c r="FX147" s="242">
        <v>10</v>
      </c>
      <c r="FY147" s="314">
        <f t="shared" si="307"/>
        <v>270</v>
      </c>
      <c r="FZ147" s="314">
        <f t="shared" si="308"/>
        <v>3480</v>
      </c>
      <c r="GA147" s="542">
        <v>680</v>
      </c>
      <c r="GB147" s="543">
        <v>2380</v>
      </c>
      <c r="GC147" s="544">
        <v>420</v>
      </c>
      <c r="GD147" s="242">
        <v>210</v>
      </c>
      <c r="GE147" s="242">
        <v>10</v>
      </c>
      <c r="GF147" s="314">
        <f t="shared" si="309"/>
        <v>200</v>
      </c>
    </row>
    <row r="148" spans="1:188" hidden="1" x14ac:dyDescent="0.25">
      <c r="A148" s="622" t="s">
        <v>289</v>
      </c>
      <c r="B148" s="622" t="s">
        <v>126</v>
      </c>
      <c r="C148" s="622" t="s">
        <v>127</v>
      </c>
      <c r="D148" s="1">
        <v>0.9</v>
      </c>
      <c r="E148" s="206">
        <v>18200</v>
      </c>
      <c r="F148" s="207">
        <v>0.05</v>
      </c>
      <c r="G148" s="208">
        <f>IF(AND(F148&gt;=$F$3-'Selectie Benchmark Gemeenten'!$D$7*'gemeenten info'!$F$7,F148&lt;=$F$3+'Selectie Benchmark Gemeenten'!$D$7*'gemeenten info'!$F$7),1,0)</f>
        <v>0</v>
      </c>
      <c r="H148" s="206">
        <v>43039</v>
      </c>
      <c r="I148" s="206">
        <v>228</v>
      </c>
      <c r="J148" s="209">
        <f t="shared" si="261"/>
        <v>3.0792227204783258E-2</v>
      </c>
      <c r="K148" s="208">
        <f>IF(AND(J148&gt;=$J$3-'Selectie Benchmark Gemeenten'!$D$8*'gemeenten info'!$J$7,J148&lt;=$J$3+'Selectie Benchmark Gemeenten'!$D$8*'gemeenten info'!$J$7),1,0)</f>
        <v>0</v>
      </c>
      <c r="L148" s="23">
        <v>0</v>
      </c>
      <c r="M148" s="210">
        <v>7.9929732103645151E-2</v>
      </c>
      <c r="N148" s="208">
        <f>IF(AND(M148&gt;=$M$3-'Selectie Benchmark Gemeenten'!$D$9*'gemeenten info'!$M$7,M148&lt;=$M$3+'Selectie Benchmark Gemeenten'!$D$9*'gemeenten info'!$M$7),1,0)</f>
        <v>1</v>
      </c>
      <c r="O148" s="29">
        <f t="shared" si="255"/>
        <v>0</v>
      </c>
      <c r="P148" s="29">
        <f t="shared" si="256"/>
        <v>0</v>
      </c>
      <c r="Q148" s="29">
        <f t="shared" si="257"/>
        <v>0</v>
      </c>
      <c r="S148" s="78">
        <v>7.3970000000000002</v>
      </c>
      <c r="T148" s="78">
        <v>-19.459</v>
      </c>
      <c r="U148" s="211">
        <v>0.59699999999999998</v>
      </c>
      <c r="V148" s="211">
        <v>6.2E-2</v>
      </c>
      <c r="X148" s="212">
        <v>3075</v>
      </c>
      <c r="Y148" s="212">
        <v>69</v>
      </c>
      <c r="Z148" s="341">
        <f t="shared" si="262"/>
        <v>2.2439024390243902E-2</v>
      </c>
      <c r="AA148" s="212">
        <v>1113</v>
      </c>
      <c r="AB148" s="212">
        <v>63</v>
      </c>
      <c r="AC148" s="212">
        <v>18</v>
      </c>
      <c r="AD148" s="212">
        <v>140</v>
      </c>
      <c r="AE148" s="212">
        <v>5</v>
      </c>
      <c r="AF148" s="372">
        <f t="shared" si="263"/>
        <v>0.27777777777777779</v>
      </c>
      <c r="AG148" s="212">
        <v>23</v>
      </c>
      <c r="AH148" s="372">
        <f t="shared" si="264"/>
        <v>0.16428571428571428</v>
      </c>
      <c r="AI148" s="212">
        <f t="shared" si="265"/>
        <v>955</v>
      </c>
      <c r="AJ148" s="212">
        <f t="shared" si="266"/>
        <v>35</v>
      </c>
      <c r="AK148" s="372">
        <f t="shared" si="267"/>
        <v>3.6649214659685861E-2</v>
      </c>
      <c r="AL148" s="341">
        <f t="shared" si="268"/>
        <v>1.6260162601626016E-3</v>
      </c>
      <c r="AM148" s="341">
        <f t="shared" si="269"/>
        <v>7.4796747967479675E-3</v>
      </c>
      <c r="AN148" s="341">
        <f t="shared" si="270"/>
        <v>1.1382113821138212E-2</v>
      </c>
      <c r="AO148" s="341">
        <f t="shared" si="271"/>
        <v>2.0487804878048781E-2</v>
      </c>
      <c r="AP148" s="214">
        <v>1962</v>
      </c>
      <c r="AQ148" s="214">
        <v>6</v>
      </c>
      <c r="AR148" s="341">
        <f t="shared" si="272"/>
        <v>1.9512195121951219E-3</v>
      </c>
      <c r="AT148" s="1">
        <v>48</v>
      </c>
      <c r="AU148" s="1">
        <v>15</v>
      </c>
      <c r="AV148" s="1">
        <v>19</v>
      </c>
      <c r="AW148" s="1">
        <v>14</v>
      </c>
      <c r="AX148" s="1">
        <v>44</v>
      </c>
      <c r="AY148" s="1">
        <v>15</v>
      </c>
      <c r="AZ148" s="1">
        <v>12</v>
      </c>
      <c r="BA148" s="1">
        <v>17</v>
      </c>
      <c r="BB148" s="1">
        <v>55</v>
      </c>
      <c r="BC148" s="1">
        <v>17</v>
      </c>
      <c r="BD148" s="1">
        <v>19</v>
      </c>
      <c r="BE148" s="1">
        <v>19</v>
      </c>
      <c r="BF148" s="1">
        <v>41</v>
      </c>
      <c r="BG148" s="1">
        <v>14</v>
      </c>
      <c r="BH148" s="1">
        <v>8</v>
      </c>
      <c r="BI148" s="1">
        <v>19</v>
      </c>
      <c r="BJ148" s="1">
        <v>53</v>
      </c>
      <c r="BK148" s="1">
        <v>25</v>
      </c>
      <c r="BL148" s="1">
        <v>14</v>
      </c>
      <c r="BM148" s="1">
        <v>14</v>
      </c>
      <c r="BN148" s="125">
        <v>0.3125</v>
      </c>
      <c r="BO148" s="124">
        <v>0.39583333333333331</v>
      </c>
      <c r="BP148" s="126">
        <v>0.29166666666666669</v>
      </c>
      <c r="BQ148" s="125">
        <v>0.34090909090909088</v>
      </c>
      <c r="BR148" s="124">
        <v>0.27272727272727271</v>
      </c>
      <c r="BS148" s="126">
        <v>0.38636363636363635</v>
      </c>
      <c r="BT148" s="125">
        <v>0.30909090909090908</v>
      </c>
      <c r="BU148" s="124">
        <v>0.34545454545454546</v>
      </c>
      <c r="BV148" s="126">
        <v>0.34545454545454546</v>
      </c>
      <c r="BW148" s="125">
        <v>0.34146341463414637</v>
      </c>
      <c r="BX148" s="124">
        <v>0.1951219512195122</v>
      </c>
      <c r="BY148" s="126">
        <v>0.46341463414634149</v>
      </c>
      <c r="BZ148" s="125">
        <f t="shared" si="273"/>
        <v>0.47169811320754718</v>
      </c>
      <c r="CA148" s="124">
        <f t="shared" si="274"/>
        <v>0.26415094339622641</v>
      </c>
      <c r="CB148" s="126">
        <f t="shared" si="275"/>
        <v>0.26415094339622641</v>
      </c>
      <c r="CD148" s="215">
        <f t="shared" si="276"/>
        <v>5990</v>
      </c>
      <c r="CE148" s="216">
        <f t="shared" si="277"/>
        <v>0.55926544240400666</v>
      </c>
      <c r="CF148" s="216">
        <f t="shared" si="278"/>
        <v>0.38731218697829717</v>
      </c>
      <c r="CG148" s="216">
        <f t="shared" si="279"/>
        <v>5.3422370617696162E-2</v>
      </c>
      <c r="CH148" s="216">
        <f t="shared" si="280"/>
        <v>2.003338898163606E-2</v>
      </c>
      <c r="CI148" s="216">
        <f t="shared" si="281"/>
        <v>3.3388981636060101E-3</v>
      </c>
      <c r="CJ148" s="216">
        <f t="shared" si="282"/>
        <v>3.0050083472454091E-2</v>
      </c>
      <c r="CK148" s="217">
        <f t="shared" si="283"/>
        <v>3350</v>
      </c>
      <c r="CL148" s="218">
        <f t="shared" si="284"/>
        <v>2320</v>
      </c>
      <c r="CM148" s="219">
        <f t="shared" si="285"/>
        <v>320</v>
      </c>
      <c r="CN148" s="219">
        <f t="shared" si="286"/>
        <v>120</v>
      </c>
      <c r="CO148" s="219">
        <f t="shared" si="287"/>
        <v>20</v>
      </c>
      <c r="CP148" s="219">
        <f t="shared" si="288"/>
        <v>180</v>
      </c>
      <c r="CR148" s="243">
        <v>1733.58</v>
      </c>
      <c r="CS148" s="243">
        <v>3533</v>
      </c>
      <c r="CT148" s="247">
        <f t="shared" si="258"/>
        <v>0.4906821398245117</v>
      </c>
      <c r="CV148" s="247">
        <f t="shared" si="259"/>
        <v>4.573026521460314E-2</v>
      </c>
      <c r="CW148" s="211">
        <f t="shared" si="260"/>
        <v>0.448780487804878</v>
      </c>
      <c r="CY148" s="300">
        <v>1.6604010025062656E-2</v>
      </c>
      <c r="CZ148" s="300">
        <v>1.2462006079027355E-2</v>
      </c>
      <c r="DA148" s="300">
        <v>1.6105417276720352E-2</v>
      </c>
      <c r="DB148" s="300">
        <v>1.2345679012345678E-2</v>
      </c>
      <c r="DC148" s="300">
        <v>1.3278008298755186E-2</v>
      </c>
      <c r="DE148" s="332">
        <v>152</v>
      </c>
      <c r="DF148" s="332">
        <v>21</v>
      </c>
      <c r="DG148" s="332">
        <v>155</v>
      </c>
      <c r="DH148" s="332">
        <v>20</v>
      </c>
      <c r="DL148" s="212">
        <v>3192</v>
      </c>
      <c r="DM148" s="212">
        <v>53</v>
      </c>
      <c r="DN148" s="213">
        <v>1.6604010025062656E-2</v>
      </c>
      <c r="DO148" s="212">
        <v>1168</v>
      </c>
      <c r="DP148" s="212">
        <v>47</v>
      </c>
      <c r="DQ148" s="213">
        <v>1.4724310776942355E-2</v>
      </c>
      <c r="DR148" s="214">
        <v>2024</v>
      </c>
      <c r="DS148" s="214">
        <v>6</v>
      </c>
      <c r="DT148" s="213">
        <v>1.8796992481203006E-3</v>
      </c>
      <c r="DV148" s="215">
        <f t="shared" si="289"/>
        <v>5980</v>
      </c>
      <c r="DW148" s="216">
        <v>0.61016949152542377</v>
      </c>
      <c r="DX148" s="216">
        <v>0.3559322033898305</v>
      </c>
      <c r="DY148" s="216">
        <v>3.3898305084745763E-2</v>
      </c>
      <c r="DZ148" s="216">
        <v>1.6949152542372881E-2</v>
      </c>
      <c r="EA148" s="216">
        <v>0</v>
      </c>
      <c r="EB148" s="216">
        <v>1.6949152542372881E-2</v>
      </c>
      <c r="EC148" s="217">
        <f t="shared" si="290"/>
        <v>3610</v>
      </c>
      <c r="ED148" s="218">
        <v>2100</v>
      </c>
      <c r="EE148" s="219">
        <f t="shared" si="291"/>
        <v>270</v>
      </c>
      <c r="EF148" s="219">
        <f t="shared" si="292"/>
        <v>60</v>
      </c>
      <c r="EG148" s="219">
        <f t="shared" si="293"/>
        <v>10</v>
      </c>
      <c r="EH148" s="219">
        <f t="shared" si="294"/>
        <v>200</v>
      </c>
      <c r="EI148" s="216">
        <v>0.05</v>
      </c>
      <c r="EJ148" s="511">
        <v>1.6649999999999998E-2</v>
      </c>
      <c r="EK148" s="3">
        <v>0.255</v>
      </c>
      <c r="EL148" s="3">
        <v>0.48200000000000004</v>
      </c>
      <c r="EM148" s="496">
        <f t="shared" si="295"/>
        <v>0.26299999999999996</v>
      </c>
      <c r="EN148" s="528">
        <v>5.2330000000000002E-2</v>
      </c>
      <c r="EO148" s="545">
        <f t="shared" si="296"/>
        <v>5950</v>
      </c>
      <c r="EP148" s="314">
        <f t="shared" si="297"/>
        <v>1470</v>
      </c>
      <c r="EQ148" s="542">
        <v>1450</v>
      </c>
      <c r="ER148" s="543">
        <v>10</v>
      </c>
      <c r="ES148" s="544">
        <v>10</v>
      </c>
      <c r="ET148" s="242">
        <v>0</v>
      </c>
      <c r="EU148" s="242">
        <v>0</v>
      </c>
      <c r="EV148" s="314">
        <f t="shared" si="298"/>
        <v>10</v>
      </c>
      <c r="EW148" s="314">
        <f t="shared" si="299"/>
        <v>2630</v>
      </c>
      <c r="EX148" s="542">
        <v>1810</v>
      </c>
      <c r="EY148" s="543">
        <v>690</v>
      </c>
      <c r="EZ148" s="544">
        <v>130</v>
      </c>
      <c r="FA148" s="242">
        <v>30</v>
      </c>
      <c r="FB148" s="242">
        <v>10</v>
      </c>
      <c r="FC148" s="314">
        <f t="shared" si="300"/>
        <v>90</v>
      </c>
      <c r="FD148" s="314">
        <f t="shared" si="301"/>
        <v>1850</v>
      </c>
      <c r="FE148" s="542">
        <v>350</v>
      </c>
      <c r="FF148" s="543">
        <v>1370</v>
      </c>
      <c r="FG148" s="544">
        <v>130</v>
      </c>
      <c r="FH148" s="242">
        <v>30</v>
      </c>
      <c r="FI148" s="242">
        <f>VLOOKUP($A148,'[3]Tabel 3'!$E$3350:$K$3691,7,FALSE)</f>
        <v>0</v>
      </c>
      <c r="FJ148" s="314">
        <f t="shared" si="302"/>
        <v>100</v>
      </c>
      <c r="FK148" s="545">
        <f t="shared" si="303"/>
        <v>5990</v>
      </c>
      <c r="FL148" s="314">
        <f t="shared" si="304"/>
        <v>1380</v>
      </c>
      <c r="FM148" s="542">
        <v>1350</v>
      </c>
      <c r="FN148" s="543">
        <v>20</v>
      </c>
      <c r="FO148" s="544">
        <v>10</v>
      </c>
      <c r="FP148" s="242">
        <v>0</v>
      </c>
      <c r="FQ148" s="242">
        <v>0</v>
      </c>
      <c r="FR148" s="314">
        <f t="shared" si="305"/>
        <v>10</v>
      </c>
      <c r="FS148" s="314">
        <f t="shared" si="306"/>
        <v>2610</v>
      </c>
      <c r="FT148" s="542">
        <v>1650</v>
      </c>
      <c r="FU148" s="543">
        <v>800</v>
      </c>
      <c r="FV148" s="544">
        <v>160</v>
      </c>
      <c r="FW148" s="242">
        <v>60</v>
      </c>
      <c r="FX148" s="242">
        <v>10</v>
      </c>
      <c r="FY148" s="314">
        <f t="shared" si="307"/>
        <v>90</v>
      </c>
      <c r="FZ148" s="314">
        <f t="shared" si="308"/>
        <v>2000</v>
      </c>
      <c r="GA148" s="542">
        <v>350</v>
      </c>
      <c r="GB148" s="543">
        <v>1500</v>
      </c>
      <c r="GC148" s="544">
        <v>150</v>
      </c>
      <c r="GD148" s="242">
        <v>60</v>
      </c>
      <c r="GE148" s="242">
        <v>10</v>
      </c>
      <c r="GF148" s="314">
        <f t="shared" si="309"/>
        <v>80</v>
      </c>
    </row>
    <row r="149" spans="1:188" hidden="1" x14ac:dyDescent="0.25">
      <c r="A149" s="622" t="s">
        <v>290</v>
      </c>
      <c r="B149" s="622" t="s">
        <v>92</v>
      </c>
      <c r="C149" s="622" t="s">
        <v>93</v>
      </c>
      <c r="D149" s="1">
        <v>1.1000000000000001</v>
      </c>
      <c r="E149" s="206">
        <v>20300</v>
      </c>
      <c r="F149" s="207">
        <v>5.2000000000000005E-2</v>
      </c>
      <c r="G149" s="208">
        <f>IF(AND(F149&gt;=$F$3-'Selectie Benchmark Gemeenten'!$D$7*'gemeenten info'!$F$7,F149&lt;=$F$3+'Selectie Benchmark Gemeenten'!$D$7*'gemeenten info'!$F$7),1,0)</f>
        <v>0</v>
      </c>
      <c r="H149" s="206">
        <v>50323</v>
      </c>
      <c r="I149" s="206">
        <v>917</v>
      </c>
      <c r="J149" s="209">
        <f t="shared" si="261"/>
        <v>0.13378176382660686</v>
      </c>
      <c r="K149" s="208">
        <f>IF(AND(J149&gt;=$J$3-'Selectie Benchmark Gemeenten'!$D$8*'gemeenten info'!$J$7,J149&lt;=$J$3+'Selectie Benchmark Gemeenten'!$D$8*'gemeenten info'!$J$7),1,0)</f>
        <v>1</v>
      </c>
      <c r="L149" s="23">
        <v>0</v>
      </c>
      <c r="M149" s="210">
        <v>4.9093107617896009E-2</v>
      </c>
      <c r="N149" s="208">
        <f>IF(AND(M149&gt;=$M$3-'Selectie Benchmark Gemeenten'!$D$9*'gemeenten info'!$M$7,M149&lt;=$M$3+'Selectie Benchmark Gemeenten'!$D$9*'gemeenten info'!$M$7),1,0)</f>
        <v>0</v>
      </c>
      <c r="O149" s="29">
        <f t="shared" si="255"/>
        <v>0</v>
      </c>
      <c r="P149" s="29">
        <f t="shared" si="256"/>
        <v>0</v>
      </c>
      <c r="Q149" s="29">
        <f t="shared" si="257"/>
        <v>0</v>
      </c>
      <c r="S149" s="78">
        <v>8.7899999999999991</v>
      </c>
      <c r="T149" s="78">
        <v>27.724</v>
      </c>
      <c r="U149" s="211">
        <v>0.33900000000000002</v>
      </c>
      <c r="V149" s="211">
        <v>3.5000000000000003E-2</v>
      </c>
      <c r="X149" s="212">
        <v>4630</v>
      </c>
      <c r="Y149" s="212">
        <v>79</v>
      </c>
      <c r="Z149" s="341">
        <f t="shared" si="262"/>
        <v>1.7062634989200864E-2</v>
      </c>
      <c r="AA149" s="212">
        <v>979</v>
      </c>
      <c r="AB149" s="212">
        <v>49</v>
      </c>
      <c r="AC149" s="212">
        <v>20</v>
      </c>
      <c r="AD149" s="212">
        <v>129</v>
      </c>
      <c r="AE149" s="212">
        <v>5</v>
      </c>
      <c r="AF149" s="372">
        <f t="shared" si="263"/>
        <v>0.25</v>
      </c>
      <c r="AG149" s="212">
        <v>19</v>
      </c>
      <c r="AH149" s="372">
        <f t="shared" si="264"/>
        <v>0.14728682170542637</v>
      </c>
      <c r="AI149" s="212">
        <f t="shared" si="265"/>
        <v>830</v>
      </c>
      <c r="AJ149" s="212">
        <f t="shared" si="266"/>
        <v>25</v>
      </c>
      <c r="AK149" s="372">
        <f t="shared" si="267"/>
        <v>3.0120481927710843E-2</v>
      </c>
      <c r="AL149" s="341">
        <f t="shared" si="268"/>
        <v>1.0799136069114472E-3</v>
      </c>
      <c r="AM149" s="341">
        <f t="shared" si="269"/>
        <v>4.1036717062634988E-3</v>
      </c>
      <c r="AN149" s="341">
        <f t="shared" si="270"/>
        <v>5.3995680345572351E-3</v>
      </c>
      <c r="AO149" s="341">
        <f t="shared" si="271"/>
        <v>1.0583153347732181E-2</v>
      </c>
      <c r="AP149" s="214">
        <v>3651</v>
      </c>
      <c r="AQ149" s="214">
        <v>30</v>
      </c>
      <c r="AR149" s="341">
        <f t="shared" si="272"/>
        <v>6.4794816414686825E-3</v>
      </c>
      <c r="AT149" s="1">
        <v>67</v>
      </c>
      <c r="AU149" s="1">
        <v>25</v>
      </c>
      <c r="AV149" s="1">
        <v>19</v>
      </c>
      <c r="AW149" s="1">
        <v>23</v>
      </c>
      <c r="AX149" s="1">
        <v>63</v>
      </c>
      <c r="AY149" s="1">
        <v>20</v>
      </c>
      <c r="AZ149" s="1">
        <v>13</v>
      </c>
      <c r="BA149" s="1">
        <v>30</v>
      </c>
      <c r="BB149" s="1">
        <v>47</v>
      </c>
      <c r="BC149" s="1">
        <v>20</v>
      </c>
      <c r="BD149" s="1">
        <v>11</v>
      </c>
      <c r="BE149" s="1">
        <v>16</v>
      </c>
      <c r="BF149" s="1">
        <v>61</v>
      </c>
      <c r="BG149" s="1">
        <v>26</v>
      </c>
      <c r="BH149" s="1">
        <v>14</v>
      </c>
      <c r="BI149" s="1">
        <v>21</v>
      </c>
      <c r="BJ149" s="1">
        <v>61</v>
      </c>
      <c r="BK149" s="1">
        <v>24</v>
      </c>
      <c r="BL149" s="1">
        <v>12</v>
      </c>
      <c r="BM149" s="1">
        <v>25</v>
      </c>
      <c r="BN149" s="125">
        <v>0.37313432835820898</v>
      </c>
      <c r="BO149" s="124">
        <v>0.28358208955223879</v>
      </c>
      <c r="BP149" s="126">
        <v>0.34328358208955223</v>
      </c>
      <c r="BQ149" s="125">
        <v>0.31746031746031744</v>
      </c>
      <c r="BR149" s="124">
        <v>0.20634920634920634</v>
      </c>
      <c r="BS149" s="126">
        <v>0.47619047619047616</v>
      </c>
      <c r="BT149" s="125">
        <v>0.42553191489361702</v>
      </c>
      <c r="BU149" s="124">
        <v>0.23404255319148937</v>
      </c>
      <c r="BV149" s="126">
        <v>0.34042553191489361</v>
      </c>
      <c r="BW149" s="125">
        <v>0.42622950819672129</v>
      </c>
      <c r="BX149" s="124">
        <v>0.22950819672131148</v>
      </c>
      <c r="BY149" s="126">
        <v>0.34426229508196721</v>
      </c>
      <c r="BZ149" s="125">
        <f t="shared" si="273"/>
        <v>0.39344262295081966</v>
      </c>
      <c r="CA149" s="124">
        <f t="shared" si="274"/>
        <v>0.19672131147540983</v>
      </c>
      <c r="CB149" s="126">
        <f t="shared" si="275"/>
        <v>0.4098360655737705</v>
      </c>
      <c r="CD149" s="215">
        <f t="shared" si="276"/>
        <v>7120</v>
      </c>
      <c r="CE149" s="216">
        <f t="shared" si="277"/>
        <v>0.6783707865168539</v>
      </c>
      <c r="CF149" s="216">
        <f t="shared" si="278"/>
        <v>0.25702247191011235</v>
      </c>
      <c r="CG149" s="216">
        <f t="shared" si="279"/>
        <v>6.4606741573033713E-2</v>
      </c>
      <c r="CH149" s="216">
        <f t="shared" si="280"/>
        <v>2.5280898876404494E-2</v>
      </c>
      <c r="CI149" s="216">
        <f t="shared" si="281"/>
        <v>1.4044943820224719E-3</v>
      </c>
      <c r="CJ149" s="216">
        <f t="shared" si="282"/>
        <v>3.7921348314606744E-2</v>
      </c>
      <c r="CK149" s="217">
        <f t="shared" si="283"/>
        <v>4830</v>
      </c>
      <c r="CL149" s="218">
        <f t="shared" si="284"/>
        <v>1830</v>
      </c>
      <c r="CM149" s="219">
        <f t="shared" si="285"/>
        <v>460</v>
      </c>
      <c r="CN149" s="219">
        <f t="shared" si="286"/>
        <v>180</v>
      </c>
      <c r="CO149" s="219">
        <f t="shared" si="287"/>
        <v>10</v>
      </c>
      <c r="CP149" s="219">
        <f t="shared" si="288"/>
        <v>270</v>
      </c>
      <c r="CR149" s="243">
        <v>1868.51</v>
      </c>
      <c r="CS149" s="243">
        <v>5507</v>
      </c>
      <c r="CT149" s="247">
        <f t="shared" si="258"/>
        <v>0.33929725803522787</v>
      </c>
      <c r="CV149" s="247">
        <f t="shared" si="259"/>
        <v>5.0288160558696053E-2</v>
      </c>
      <c r="CW149" s="211">
        <f t="shared" si="260"/>
        <v>0.32812759594617041</v>
      </c>
      <c r="CY149" s="300">
        <v>1.2869198312236287E-2</v>
      </c>
      <c r="CZ149" s="300">
        <v>1.2697751873438801E-2</v>
      </c>
      <c r="DA149" s="300">
        <v>9.6648159572280488E-3</v>
      </c>
      <c r="DB149" s="300">
        <v>1.2954966070326958E-2</v>
      </c>
      <c r="DC149" s="300">
        <v>1.4034352744030164E-2</v>
      </c>
      <c r="DE149" s="332">
        <v>112</v>
      </c>
      <c r="DF149" s="332">
        <v>16</v>
      </c>
      <c r="DG149" s="332">
        <v>112</v>
      </c>
      <c r="DH149" s="332">
        <v>23</v>
      </c>
      <c r="DL149" s="212">
        <v>4740</v>
      </c>
      <c r="DM149" s="212">
        <v>61</v>
      </c>
      <c r="DN149" s="213">
        <v>1.2869198312236287E-2</v>
      </c>
      <c r="DO149" s="212">
        <v>1013</v>
      </c>
      <c r="DP149" s="212">
        <v>51</v>
      </c>
      <c r="DQ149" s="213">
        <v>1.0759493670886076E-2</v>
      </c>
      <c r="DR149" s="214">
        <v>3727</v>
      </c>
      <c r="DS149" s="214">
        <v>10</v>
      </c>
      <c r="DT149" s="213">
        <v>2.1097046413502108E-3</v>
      </c>
      <c r="DV149" s="215">
        <f t="shared" si="289"/>
        <v>7070</v>
      </c>
      <c r="DW149" s="216">
        <v>0.6901408450704225</v>
      </c>
      <c r="DX149" s="216">
        <v>0.25352112676056338</v>
      </c>
      <c r="DY149" s="216">
        <v>5.6338028169014086E-2</v>
      </c>
      <c r="DZ149" s="216">
        <v>2.8169014084507043E-2</v>
      </c>
      <c r="EA149" s="216">
        <v>0</v>
      </c>
      <c r="EB149" s="216">
        <v>2.8169014084507043E-2</v>
      </c>
      <c r="EC149" s="217">
        <f t="shared" si="290"/>
        <v>4910</v>
      </c>
      <c r="ED149" s="218">
        <v>1800</v>
      </c>
      <c r="EE149" s="219">
        <f t="shared" si="291"/>
        <v>360</v>
      </c>
      <c r="EF149" s="219">
        <f t="shared" si="292"/>
        <v>70</v>
      </c>
      <c r="EG149" s="219">
        <f t="shared" si="293"/>
        <v>20</v>
      </c>
      <c r="EH149" s="219">
        <f t="shared" si="294"/>
        <v>270</v>
      </c>
      <c r="EI149" s="216">
        <v>5.6338028169014086E-2</v>
      </c>
      <c r="EJ149" s="511">
        <v>1.7000000000000001E-2</v>
      </c>
      <c r="EK149" s="3">
        <v>0.20699999999999999</v>
      </c>
      <c r="EL149" s="3">
        <v>0.37200000000000005</v>
      </c>
      <c r="EM149" s="496">
        <f t="shared" si="295"/>
        <v>0.42099999999999999</v>
      </c>
      <c r="EN149" s="528">
        <v>5.3511200000000009E-2</v>
      </c>
      <c r="EO149" s="545">
        <f t="shared" si="296"/>
        <v>7060</v>
      </c>
      <c r="EP149" s="314">
        <f t="shared" si="297"/>
        <v>2290</v>
      </c>
      <c r="EQ149" s="542">
        <v>2250</v>
      </c>
      <c r="ER149" s="543">
        <v>30</v>
      </c>
      <c r="ES149" s="544">
        <v>10</v>
      </c>
      <c r="ET149" s="242">
        <v>0</v>
      </c>
      <c r="EU149" s="242">
        <v>0</v>
      </c>
      <c r="EV149" s="314">
        <f t="shared" si="298"/>
        <v>10</v>
      </c>
      <c r="EW149" s="314">
        <f t="shared" si="299"/>
        <v>3040</v>
      </c>
      <c r="EX149" s="542">
        <v>2200</v>
      </c>
      <c r="EY149" s="543">
        <v>660</v>
      </c>
      <c r="EZ149" s="544">
        <v>180</v>
      </c>
      <c r="FA149" s="242">
        <v>30</v>
      </c>
      <c r="FB149" s="242">
        <v>10</v>
      </c>
      <c r="FC149" s="314">
        <f t="shared" si="300"/>
        <v>140</v>
      </c>
      <c r="FD149" s="314">
        <f t="shared" si="301"/>
        <v>1730</v>
      </c>
      <c r="FE149" s="542">
        <v>460</v>
      </c>
      <c r="FF149" s="543">
        <v>1100</v>
      </c>
      <c r="FG149" s="544">
        <v>170</v>
      </c>
      <c r="FH149" s="242">
        <v>40</v>
      </c>
      <c r="FI149" s="242">
        <f>VLOOKUP($A149,'[3]Tabel 3'!$E$3350:$K$3691,7,FALSE)</f>
        <v>10</v>
      </c>
      <c r="FJ149" s="314">
        <f t="shared" si="302"/>
        <v>120</v>
      </c>
      <c r="FK149" s="545">
        <f t="shared" si="303"/>
        <v>7120</v>
      </c>
      <c r="FL149" s="314">
        <f t="shared" si="304"/>
        <v>2220</v>
      </c>
      <c r="FM149" s="542">
        <v>2160</v>
      </c>
      <c r="FN149" s="543">
        <v>40</v>
      </c>
      <c r="FO149" s="544">
        <v>20</v>
      </c>
      <c r="FP149" s="242">
        <v>0</v>
      </c>
      <c r="FQ149" s="242">
        <v>0</v>
      </c>
      <c r="FR149" s="314">
        <f t="shared" si="305"/>
        <v>20</v>
      </c>
      <c r="FS149" s="314">
        <f t="shared" si="306"/>
        <v>3130</v>
      </c>
      <c r="FT149" s="542">
        <v>2200</v>
      </c>
      <c r="FU149" s="543">
        <v>710</v>
      </c>
      <c r="FV149" s="544">
        <v>220</v>
      </c>
      <c r="FW149" s="242">
        <v>80</v>
      </c>
      <c r="FX149" s="242">
        <v>10</v>
      </c>
      <c r="FY149" s="314">
        <f t="shared" si="307"/>
        <v>130</v>
      </c>
      <c r="FZ149" s="314">
        <f t="shared" si="308"/>
        <v>1770</v>
      </c>
      <c r="GA149" s="542">
        <v>470</v>
      </c>
      <c r="GB149" s="543">
        <v>1080</v>
      </c>
      <c r="GC149" s="544">
        <v>220</v>
      </c>
      <c r="GD149" s="242">
        <v>100</v>
      </c>
      <c r="GE149" s="242">
        <v>0</v>
      </c>
      <c r="GF149" s="314">
        <f t="shared" si="309"/>
        <v>120</v>
      </c>
    </row>
    <row r="150" spans="1:188" hidden="1" x14ac:dyDescent="0.25">
      <c r="A150" s="622" t="s">
        <v>291</v>
      </c>
      <c r="B150" s="622" t="s">
        <v>94</v>
      </c>
      <c r="C150" s="622" t="s">
        <v>95</v>
      </c>
      <c r="D150" s="1">
        <v>1.5</v>
      </c>
      <c r="E150" s="206">
        <v>18200</v>
      </c>
      <c r="F150" s="207">
        <v>8.3000000000000004E-2</v>
      </c>
      <c r="G150" s="208">
        <f>IF(AND(F150&gt;=$F$3-'Selectie Benchmark Gemeenten'!$D$7*'gemeenten info'!$F$7,F150&lt;=$F$3+'Selectie Benchmark Gemeenten'!$D$7*'gemeenten info'!$F$7),1,0)</f>
        <v>0</v>
      </c>
      <c r="H150" s="206">
        <v>40938</v>
      </c>
      <c r="I150" s="206">
        <v>2589</v>
      </c>
      <c r="J150" s="209">
        <f t="shared" si="261"/>
        <v>0.38370702541106128</v>
      </c>
      <c r="K150" s="208">
        <f>IF(AND(J150&gt;=$J$3-'Selectie Benchmark Gemeenten'!$D$8*'gemeenten info'!$J$7,J150&lt;=$J$3+'Selectie Benchmark Gemeenten'!$D$8*'gemeenten info'!$J$7),1,0)</f>
        <v>0</v>
      </c>
      <c r="L150" s="23">
        <v>0</v>
      </c>
      <c r="M150" s="210">
        <v>0.16545454545454547</v>
      </c>
      <c r="N150" s="208">
        <f>IF(AND(M150&gt;=$M$3-'Selectie Benchmark Gemeenten'!$D$9*'gemeenten info'!$M$7,M150&lt;=$M$3+'Selectie Benchmark Gemeenten'!$D$9*'gemeenten info'!$M$7),1,0)</f>
        <v>1</v>
      </c>
      <c r="O150" s="29">
        <f t="shared" si="255"/>
        <v>0</v>
      </c>
      <c r="P150" s="29">
        <f t="shared" si="256"/>
        <v>0</v>
      </c>
      <c r="Q150" s="29">
        <f t="shared" si="257"/>
        <v>0</v>
      </c>
      <c r="S150" s="78">
        <v>8.4190000000000005</v>
      </c>
      <c r="T150" s="78">
        <v>0.254</v>
      </c>
      <c r="U150" s="211">
        <v>0.442</v>
      </c>
      <c r="V150" s="211">
        <v>5.7000000000000002E-2</v>
      </c>
      <c r="X150" s="212">
        <v>2942</v>
      </c>
      <c r="Y150" s="212">
        <v>78</v>
      </c>
      <c r="Z150" s="341">
        <f t="shared" si="262"/>
        <v>2.6512576478585997E-2</v>
      </c>
      <c r="AA150" s="212">
        <v>746</v>
      </c>
      <c r="AB150" s="212">
        <v>64</v>
      </c>
      <c r="AC150" s="212">
        <v>24</v>
      </c>
      <c r="AD150" s="212">
        <v>126</v>
      </c>
      <c r="AE150" s="212">
        <v>0</v>
      </c>
      <c r="AF150" s="372">
        <f t="shared" si="263"/>
        <v>0</v>
      </c>
      <c r="AG150" s="212">
        <v>20</v>
      </c>
      <c r="AH150" s="372">
        <f t="shared" si="264"/>
        <v>0.15873015873015872</v>
      </c>
      <c r="AI150" s="212">
        <f t="shared" si="265"/>
        <v>596</v>
      </c>
      <c r="AJ150" s="212">
        <f t="shared" si="266"/>
        <v>44</v>
      </c>
      <c r="AK150" s="372">
        <f t="shared" si="267"/>
        <v>7.3825503355704702E-2</v>
      </c>
      <c r="AL150" s="341">
        <f t="shared" si="268"/>
        <v>0</v>
      </c>
      <c r="AM150" s="341">
        <f t="shared" si="269"/>
        <v>6.7980965329707682E-3</v>
      </c>
      <c r="AN150" s="341">
        <f t="shared" si="270"/>
        <v>1.495581237253569E-2</v>
      </c>
      <c r="AO150" s="341">
        <f t="shared" si="271"/>
        <v>2.1753908905506457E-2</v>
      </c>
      <c r="AP150" s="214">
        <v>2196</v>
      </c>
      <c r="AQ150" s="214">
        <v>14</v>
      </c>
      <c r="AR150" s="341">
        <f t="shared" si="272"/>
        <v>4.7586675730795381E-3</v>
      </c>
      <c r="AT150" s="1">
        <v>53</v>
      </c>
      <c r="AU150" s="1">
        <v>20</v>
      </c>
      <c r="AV150" s="1">
        <v>14</v>
      </c>
      <c r="AW150" s="1">
        <v>19</v>
      </c>
      <c r="AX150" s="1">
        <v>75</v>
      </c>
      <c r="AY150" s="1">
        <v>28</v>
      </c>
      <c r="AZ150" s="1">
        <v>17</v>
      </c>
      <c r="BA150" s="1">
        <v>30</v>
      </c>
      <c r="BB150" s="1">
        <v>49</v>
      </c>
      <c r="BC150" s="1">
        <v>18</v>
      </c>
      <c r="BD150" s="1">
        <v>15</v>
      </c>
      <c r="BE150" s="1">
        <v>16</v>
      </c>
      <c r="BF150" s="1">
        <v>53</v>
      </c>
      <c r="BG150" s="1">
        <v>20</v>
      </c>
      <c r="BH150" s="1">
        <v>9</v>
      </c>
      <c r="BI150" s="1">
        <v>24</v>
      </c>
      <c r="BJ150" s="1">
        <v>69</v>
      </c>
      <c r="BK150" s="1">
        <v>21</v>
      </c>
      <c r="BL150" s="1">
        <v>16</v>
      </c>
      <c r="BM150" s="1">
        <v>32</v>
      </c>
      <c r="BN150" s="125">
        <v>0.37735849056603776</v>
      </c>
      <c r="BO150" s="124">
        <v>0.26415094339622641</v>
      </c>
      <c r="BP150" s="126">
        <v>0.35849056603773582</v>
      </c>
      <c r="BQ150" s="125">
        <v>0.37333333333333335</v>
      </c>
      <c r="BR150" s="124">
        <v>0.22666666666666666</v>
      </c>
      <c r="BS150" s="126">
        <v>0.4</v>
      </c>
      <c r="BT150" s="125">
        <v>0.36734693877551022</v>
      </c>
      <c r="BU150" s="124">
        <v>0.30612244897959184</v>
      </c>
      <c r="BV150" s="126">
        <v>0.32653061224489793</v>
      </c>
      <c r="BW150" s="125">
        <v>0.37735849056603776</v>
      </c>
      <c r="BX150" s="124">
        <v>0.16981132075471697</v>
      </c>
      <c r="BY150" s="126">
        <v>0.45283018867924529</v>
      </c>
      <c r="BZ150" s="125">
        <f t="shared" si="273"/>
        <v>0.30434782608695654</v>
      </c>
      <c r="CA150" s="124">
        <f t="shared" si="274"/>
        <v>0.2318840579710145</v>
      </c>
      <c r="CB150" s="126">
        <f t="shared" si="275"/>
        <v>0.46376811594202899</v>
      </c>
      <c r="CD150" s="215">
        <f t="shared" si="276"/>
        <v>5110</v>
      </c>
      <c r="CE150" s="216">
        <f t="shared" si="277"/>
        <v>0.61252446183953035</v>
      </c>
      <c r="CF150" s="216">
        <f t="shared" si="278"/>
        <v>0.30919765166340507</v>
      </c>
      <c r="CG150" s="216">
        <f t="shared" si="279"/>
        <v>7.8277886497064575E-2</v>
      </c>
      <c r="CH150" s="216">
        <f t="shared" si="280"/>
        <v>2.3483365949119372E-2</v>
      </c>
      <c r="CI150" s="216">
        <f t="shared" si="281"/>
        <v>1.9569471624266144E-3</v>
      </c>
      <c r="CJ150" s="216">
        <f t="shared" si="282"/>
        <v>5.2837573385518588E-2</v>
      </c>
      <c r="CK150" s="217">
        <f t="shared" si="283"/>
        <v>3130</v>
      </c>
      <c r="CL150" s="218">
        <f t="shared" si="284"/>
        <v>1580</v>
      </c>
      <c r="CM150" s="219">
        <f t="shared" si="285"/>
        <v>400</v>
      </c>
      <c r="CN150" s="219">
        <f t="shared" si="286"/>
        <v>120</v>
      </c>
      <c r="CO150" s="219">
        <f t="shared" si="287"/>
        <v>10</v>
      </c>
      <c r="CP150" s="219">
        <f t="shared" si="288"/>
        <v>270</v>
      </c>
      <c r="CR150" s="243">
        <v>2262.61</v>
      </c>
      <c r="CS150" s="243">
        <v>3599</v>
      </c>
      <c r="CT150" s="247">
        <f t="shared" si="258"/>
        <v>0.62867741039177549</v>
      </c>
      <c r="CV150" s="247">
        <f t="shared" si="259"/>
        <v>4.2171988432134128E-2</v>
      </c>
      <c r="CW150" s="211">
        <f t="shared" si="260"/>
        <v>0.31942863227212043</v>
      </c>
      <c r="CY150" s="300">
        <v>2.2424439389015276E-2</v>
      </c>
      <c r="CZ150" s="300">
        <v>1.6666666666666666E-2</v>
      </c>
      <c r="DA150" s="300">
        <v>1.5039901780233272E-2</v>
      </c>
      <c r="DB150" s="300">
        <v>2.2761760242792108E-2</v>
      </c>
      <c r="DC150" s="300">
        <v>1.606060606060606E-2</v>
      </c>
      <c r="DE150" s="332">
        <v>150</v>
      </c>
      <c r="DF150" s="332">
        <v>39</v>
      </c>
      <c r="DG150" s="332">
        <v>130</v>
      </c>
      <c r="DH150" s="332">
        <v>35</v>
      </c>
      <c r="DL150" s="212">
        <v>3077</v>
      </c>
      <c r="DM150" s="212">
        <v>69</v>
      </c>
      <c r="DN150" s="213">
        <v>2.2424439389015276E-2</v>
      </c>
      <c r="DO150" s="212">
        <v>801</v>
      </c>
      <c r="DP150" s="212">
        <v>60</v>
      </c>
      <c r="DQ150" s="213">
        <v>1.9499512512187196E-2</v>
      </c>
      <c r="DR150" s="214">
        <v>2276</v>
      </c>
      <c r="DS150" s="214">
        <v>9</v>
      </c>
      <c r="DT150" s="213">
        <v>2.9249268768280793E-3</v>
      </c>
      <c r="DV150" s="215">
        <f t="shared" si="289"/>
        <v>5100</v>
      </c>
      <c r="DW150" s="216">
        <v>0.6470588235294118</v>
      </c>
      <c r="DX150" s="216">
        <v>0.29411764705882354</v>
      </c>
      <c r="DY150" s="216">
        <v>5.8823529411764705E-2</v>
      </c>
      <c r="DZ150" s="216">
        <v>1.9607843137254902E-2</v>
      </c>
      <c r="EA150" s="216">
        <v>0</v>
      </c>
      <c r="EB150" s="216">
        <v>3.9215686274509803E-2</v>
      </c>
      <c r="EC150" s="217">
        <f t="shared" si="290"/>
        <v>3280</v>
      </c>
      <c r="ED150" s="218">
        <v>1500</v>
      </c>
      <c r="EE150" s="219">
        <f t="shared" si="291"/>
        <v>320</v>
      </c>
      <c r="EF150" s="219">
        <f t="shared" si="292"/>
        <v>60</v>
      </c>
      <c r="EG150" s="219">
        <f t="shared" si="293"/>
        <v>20</v>
      </c>
      <c r="EH150" s="219">
        <f t="shared" si="294"/>
        <v>240</v>
      </c>
      <c r="EI150" s="216">
        <v>7.5471698113207544E-2</v>
      </c>
      <c r="EJ150" s="511">
        <v>2.2425E-2</v>
      </c>
      <c r="EK150" s="3">
        <v>0.24600000000000002</v>
      </c>
      <c r="EL150" s="3">
        <v>0.42499999999999999</v>
      </c>
      <c r="EM150" s="496">
        <f t="shared" si="295"/>
        <v>0.32900000000000001</v>
      </c>
      <c r="EN150" s="528">
        <v>7.1819800000000003E-2</v>
      </c>
      <c r="EO150" s="545">
        <f t="shared" si="296"/>
        <v>5080</v>
      </c>
      <c r="EP150" s="314">
        <f t="shared" si="297"/>
        <v>1450</v>
      </c>
      <c r="EQ150" s="542">
        <v>1420</v>
      </c>
      <c r="ER150" s="543">
        <v>20</v>
      </c>
      <c r="ES150" s="544">
        <v>10</v>
      </c>
      <c r="ET150" s="242">
        <v>0</v>
      </c>
      <c r="EU150" s="242">
        <v>0</v>
      </c>
      <c r="EV150" s="314">
        <f t="shared" si="298"/>
        <v>10</v>
      </c>
      <c r="EW150" s="314">
        <f t="shared" si="299"/>
        <v>2200</v>
      </c>
      <c r="EX150" s="542">
        <v>1540</v>
      </c>
      <c r="EY150" s="543">
        <v>530</v>
      </c>
      <c r="EZ150" s="544">
        <v>130</v>
      </c>
      <c r="FA150" s="242">
        <v>10</v>
      </c>
      <c r="FB150" s="242">
        <v>10</v>
      </c>
      <c r="FC150" s="314">
        <f t="shared" si="300"/>
        <v>110</v>
      </c>
      <c r="FD150" s="314">
        <f t="shared" si="301"/>
        <v>1430</v>
      </c>
      <c r="FE150" s="542">
        <v>320</v>
      </c>
      <c r="FF150" s="543">
        <v>930</v>
      </c>
      <c r="FG150" s="544">
        <v>180</v>
      </c>
      <c r="FH150" s="242">
        <v>50</v>
      </c>
      <c r="FI150" s="242">
        <f>VLOOKUP($A150,'[3]Tabel 3'!$E$3350:$K$3691,7,FALSE)</f>
        <v>10</v>
      </c>
      <c r="FJ150" s="314">
        <f t="shared" si="302"/>
        <v>120</v>
      </c>
      <c r="FK150" s="545">
        <f t="shared" si="303"/>
        <v>5110</v>
      </c>
      <c r="FL150" s="314">
        <f t="shared" si="304"/>
        <v>1430</v>
      </c>
      <c r="FM150" s="542">
        <v>1380</v>
      </c>
      <c r="FN150" s="543">
        <v>40</v>
      </c>
      <c r="FO150" s="544">
        <v>10</v>
      </c>
      <c r="FP150" s="242">
        <v>0</v>
      </c>
      <c r="FQ150" s="242">
        <v>0</v>
      </c>
      <c r="FR150" s="314">
        <f t="shared" si="305"/>
        <v>10</v>
      </c>
      <c r="FS150" s="314">
        <f t="shared" si="306"/>
        <v>2230</v>
      </c>
      <c r="FT150" s="542">
        <v>1430</v>
      </c>
      <c r="FU150" s="543">
        <v>630</v>
      </c>
      <c r="FV150" s="544">
        <v>170</v>
      </c>
      <c r="FW150" s="242">
        <v>40</v>
      </c>
      <c r="FX150" s="242">
        <v>0</v>
      </c>
      <c r="FY150" s="314">
        <f t="shared" si="307"/>
        <v>130</v>
      </c>
      <c r="FZ150" s="314">
        <f t="shared" si="308"/>
        <v>1450</v>
      </c>
      <c r="GA150" s="542">
        <v>320</v>
      </c>
      <c r="GB150" s="543">
        <v>910</v>
      </c>
      <c r="GC150" s="544">
        <v>220</v>
      </c>
      <c r="GD150" s="242">
        <v>80</v>
      </c>
      <c r="GE150" s="242">
        <v>10</v>
      </c>
      <c r="GF150" s="314">
        <f t="shared" si="309"/>
        <v>130</v>
      </c>
    </row>
    <row r="151" spans="1:188" hidden="1" x14ac:dyDescent="0.25">
      <c r="A151" s="622" t="s">
        <v>292</v>
      </c>
      <c r="B151" s="622" t="s">
        <v>117</v>
      </c>
      <c r="C151" s="622" t="s">
        <v>118</v>
      </c>
      <c r="D151" s="1">
        <v>0.8</v>
      </c>
      <c r="E151" s="206">
        <v>11900</v>
      </c>
      <c r="F151" s="207">
        <v>6.8000000000000005E-2</v>
      </c>
      <c r="G151" s="208">
        <f>IF(AND(F151&gt;=$F$3-'Selectie Benchmark Gemeenten'!$D$7*'gemeenten info'!$F$7,F151&lt;=$F$3+'Selectie Benchmark Gemeenten'!$D$7*'gemeenten info'!$F$7),1,0)</f>
        <v>0</v>
      </c>
      <c r="H151" s="206">
        <v>27533</v>
      </c>
      <c r="I151" s="206">
        <v>137</v>
      </c>
      <c r="J151" s="209">
        <f t="shared" si="261"/>
        <v>1.7189835575485798E-2</v>
      </c>
      <c r="K151" s="208">
        <f>IF(AND(J151&gt;=$J$3-'Selectie Benchmark Gemeenten'!$D$8*'gemeenten info'!$J$7,J151&lt;=$J$3+'Selectie Benchmark Gemeenten'!$D$8*'gemeenten info'!$J$7),1,0)</f>
        <v>0</v>
      </c>
      <c r="L151" s="23">
        <v>0</v>
      </c>
      <c r="M151" s="210">
        <v>0.2531914893617021</v>
      </c>
      <c r="N151" s="208">
        <f>IF(AND(M151&gt;=$M$3-'Selectie Benchmark Gemeenten'!$D$9*'gemeenten info'!$M$7,M151&lt;=$M$3+'Selectie Benchmark Gemeenten'!$D$9*'gemeenten info'!$M$7),1,0)</f>
        <v>1</v>
      </c>
      <c r="O151" s="29">
        <f t="shared" si="255"/>
        <v>0</v>
      </c>
      <c r="P151" s="29">
        <f t="shared" si="256"/>
        <v>0</v>
      </c>
      <c r="Q151" s="29">
        <f t="shared" si="257"/>
        <v>0</v>
      </c>
      <c r="S151" s="78">
        <v>7.8070000000000004</v>
      </c>
      <c r="T151" s="78">
        <v>-15.47</v>
      </c>
      <c r="U151" s="211">
        <v>0.56299999999999994</v>
      </c>
      <c r="V151" s="211">
        <v>9.7000000000000003E-2</v>
      </c>
      <c r="X151" s="212">
        <v>1623</v>
      </c>
      <c r="Y151" s="212">
        <v>28</v>
      </c>
      <c r="Z151" s="341">
        <f t="shared" si="262"/>
        <v>1.7252002464571779E-2</v>
      </c>
      <c r="AA151" s="212">
        <v>515</v>
      </c>
      <c r="AB151" s="212">
        <v>23</v>
      </c>
      <c r="AC151" s="212">
        <v>23</v>
      </c>
      <c r="AD151" s="212">
        <v>90</v>
      </c>
      <c r="AE151" s="212">
        <v>0</v>
      </c>
      <c r="AF151" s="372">
        <f t="shared" si="263"/>
        <v>0</v>
      </c>
      <c r="AG151" s="212">
        <v>8</v>
      </c>
      <c r="AH151" s="372">
        <f t="shared" si="264"/>
        <v>8.8888888888888892E-2</v>
      </c>
      <c r="AI151" s="212">
        <f t="shared" si="265"/>
        <v>402</v>
      </c>
      <c r="AJ151" s="212">
        <f t="shared" si="266"/>
        <v>15</v>
      </c>
      <c r="AK151" s="372">
        <f t="shared" si="267"/>
        <v>3.7313432835820892E-2</v>
      </c>
      <c r="AL151" s="341">
        <f t="shared" si="268"/>
        <v>0</v>
      </c>
      <c r="AM151" s="341">
        <f t="shared" si="269"/>
        <v>4.9291435613062233E-3</v>
      </c>
      <c r="AN151" s="341">
        <f t="shared" si="270"/>
        <v>9.242144177449169E-3</v>
      </c>
      <c r="AO151" s="341">
        <f t="shared" si="271"/>
        <v>1.4171287738755391E-2</v>
      </c>
      <c r="AP151" s="214">
        <v>1108</v>
      </c>
      <c r="AQ151" s="214">
        <v>5</v>
      </c>
      <c r="AR151" s="341">
        <f t="shared" si="272"/>
        <v>3.0807147258163892E-3</v>
      </c>
      <c r="AT151" s="1">
        <v>22</v>
      </c>
      <c r="AU151" s="1">
        <v>10</v>
      </c>
      <c r="AV151" s="1">
        <v>0</v>
      </c>
      <c r="AW151" s="1">
        <v>12</v>
      </c>
      <c r="AX151" s="1">
        <v>35</v>
      </c>
      <c r="AY151" s="1">
        <v>14</v>
      </c>
      <c r="AZ151" s="1">
        <v>6</v>
      </c>
      <c r="BA151" s="1">
        <v>15</v>
      </c>
      <c r="BB151" s="1">
        <v>21</v>
      </c>
      <c r="BC151" s="1">
        <v>12</v>
      </c>
      <c r="BD151" s="1">
        <v>0</v>
      </c>
      <c r="BE151" s="1">
        <v>9</v>
      </c>
      <c r="BF151" s="1">
        <v>38</v>
      </c>
      <c r="BG151" s="1">
        <v>10</v>
      </c>
      <c r="BH151" s="1">
        <v>11</v>
      </c>
      <c r="BI151" s="1">
        <v>17</v>
      </c>
      <c r="BJ151" s="1">
        <v>43</v>
      </c>
      <c r="BK151" s="1">
        <v>16</v>
      </c>
      <c r="BL151" s="1">
        <v>7</v>
      </c>
      <c r="BM151" s="1">
        <v>20</v>
      </c>
      <c r="BN151" s="125">
        <v>0.45454545454545453</v>
      </c>
      <c r="BO151" s="124">
        <v>0</v>
      </c>
      <c r="BP151" s="126">
        <v>0.54545454545454541</v>
      </c>
      <c r="BQ151" s="125">
        <v>0.4</v>
      </c>
      <c r="BR151" s="124">
        <v>0.17142857142857143</v>
      </c>
      <c r="BS151" s="126">
        <v>0.42857142857142855</v>
      </c>
      <c r="BT151" s="125">
        <v>0.5714285714285714</v>
      </c>
      <c r="BU151" s="124">
        <v>0</v>
      </c>
      <c r="BV151" s="126">
        <v>0.42857142857142855</v>
      </c>
      <c r="BW151" s="125">
        <v>0.26315789473684209</v>
      </c>
      <c r="BX151" s="124">
        <v>0.28947368421052633</v>
      </c>
      <c r="BY151" s="126">
        <v>0.44736842105263158</v>
      </c>
      <c r="BZ151" s="125">
        <f t="shared" si="273"/>
        <v>0.37209302325581395</v>
      </c>
      <c r="CA151" s="124">
        <f t="shared" si="274"/>
        <v>0.16279069767441862</v>
      </c>
      <c r="CB151" s="126">
        <f t="shared" si="275"/>
        <v>0.46511627906976744</v>
      </c>
      <c r="CD151" s="215">
        <f t="shared" si="276"/>
        <v>3160</v>
      </c>
      <c r="CE151" s="216">
        <f t="shared" si="277"/>
        <v>0.51582278481012656</v>
      </c>
      <c r="CF151" s="216">
        <f t="shared" si="278"/>
        <v>0.35443037974683544</v>
      </c>
      <c r="CG151" s="216">
        <f t="shared" si="279"/>
        <v>0.12974683544303797</v>
      </c>
      <c r="CH151" s="216">
        <f t="shared" si="280"/>
        <v>2.8481012658227847E-2</v>
      </c>
      <c r="CI151" s="216">
        <f t="shared" si="281"/>
        <v>3.1645569620253164E-3</v>
      </c>
      <c r="CJ151" s="216">
        <f t="shared" si="282"/>
        <v>9.8101265822784806E-2</v>
      </c>
      <c r="CK151" s="217">
        <f t="shared" si="283"/>
        <v>1630</v>
      </c>
      <c r="CL151" s="218">
        <f t="shared" si="284"/>
        <v>1120</v>
      </c>
      <c r="CM151" s="219">
        <f t="shared" si="285"/>
        <v>410</v>
      </c>
      <c r="CN151" s="219">
        <f t="shared" si="286"/>
        <v>90</v>
      </c>
      <c r="CO151" s="219">
        <f t="shared" si="287"/>
        <v>10</v>
      </c>
      <c r="CP151" s="219">
        <f t="shared" si="288"/>
        <v>310</v>
      </c>
      <c r="CR151" s="243">
        <v>1381.31</v>
      </c>
      <c r="CS151" s="243">
        <v>1890</v>
      </c>
      <c r="CT151" s="247">
        <f t="shared" si="258"/>
        <v>0.73085185185185186</v>
      </c>
      <c r="CV151" s="247">
        <f t="shared" si="259"/>
        <v>2.3605334543325293E-2</v>
      </c>
      <c r="CW151" s="211">
        <f t="shared" si="260"/>
        <v>0.25370591859664382</v>
      </c>
      <c r="CY151" s="300">
        <v>2.5564803804994055E-2</v>
      </c>
      <c r="CZ151" s="300">
        <v>2.1952628538417101E-2</v>
      </c>
      <c r="DA151" s="300">
        <v>1.1738401341531582E-2</v>
      </c>
      <c r="DB151" s="300">
        <v>1.8908698001080498E-2</v>
      </c>
      <c r="DC151" s="300">
        <v>1.1652542372881356E-2</v>
      </c>
      <c r="DE151" s="332">
        <v>77</v>
      </c>
      <c r="DF151" s="332">
        <v>13</v>
      </c>
      <c r="DG151" s="332">
        <v>67</v>
      </c>
      <c r="DH151" s="332">
        <v>16</v>
      </c>
      <c r="DL151" s="212">
        <v>1682</v>
      </c>
      <c r="DM151" s="212">
        <v>43</v>
      </c>
      <c r="DN151" s="213">
        <v>2.5564803804994055E-2</v>
      </c>
      <c r="DO151" s="212">
        <v>524</v>
      </c>
      <c r="DP151" s="212">
        <v>31</v>
      </c>
      <c r="DQ151" s="213">
        <v>1.8430439952437573E-2</v>
      </c>
      <c r="DR151" s="214">
        <v>1158</v>
      </c>
      <c r="DS151" s="214">
        <v>12</v>
      </c>
      <c r="DT151" s="213">
        <v>7.1343638525564806E-3</v>
      </c>
      <c r="DV151" s="215">
        <f t="shared" si="289"/>
        <v>3020</v>
      </c>
      <c r="DW151" s="216">
        <v>0.54838709677419351</v>
      </c>
      <c r="DX151" s="216">
        <v>0.32258064516129031</v>
      </c>
      <c r="DY151" s="216">
        <v>0.12903225806451613</v>
      </c>
      <c r="DZ151" s="216">
        <v>3.2258064516129031E-2</v>
      </c>
      <c r="EA151" s="216">
        <v>0</v>
      </c>
      <c r="EB151" s="216">
        <v>9.6774193548387094E-2</v>
      </c>
      <c r="EC151" s="217">
        <f t="shared" si="290"/>
        <v>1670</v>
      </c>
      <c r="ED151" s="218">
        <v>1000</v>
      </c>
      <c r="EE151" s="219">
        <f t="shared" si="291"/>
        <v>350</v>
      </c>
      <c r="EF151" s="219">
        <f t="shared" si="292"/>
        <v>50</v>
      </c>
      <c r="EG151" s="219">
        <f t="shared" si="293"/>
        <v>0</v>
      </c>
      <c r="EH151" s="219">
        <f t="shared" si="294"/>
        <v>300</v>
      </c>
      <c r="EI151" s="216">
        <v>0.125</v>
      </c>
      <c r="EJ151" s="511">
        <v>1.9800000000000002E-2</v>
      </c>
      <c r="EK151" s="3">
        <v>0.28000000000000003</v>
      </c>
      <c r="EL151" s="3">
        <v>0.49</v>
      </c>
      <c r="EM151" s="496">
        <f t="shared" si="295"/>
        <v>0.22999999999999998</v>
      </c>
      <c r="EN151" s="528">
        <v>6.2960800000000011E-2</v>
      </c>
      <c r="EO151" s="545">
        <f t="shared" si="296"/>
        <v>3080</v>
      </c>
      <c r="EP151" s="314">
        <f t="shared" si="297"/>
        <v>890</v>
      </c>
      <c r="EQ151" s="542">
        <v>850</v>
      </c>
      <c r="ER151" s="543">
        <v>10</v>
      </c>
      <c r="ES151" s="544">
        <v>30</v>
      </c>
      <c r="ET151" s="242">
        <v>0</v>
      </c>
      <c r="EU151" s="242">
        <v>0</v>
      </c>
      <c r="EV151" s="314">
        <f t="shared" si="298"/>
        <v>30</v>
      </c>
      <c r="EW151" s="314">
        <f t="shared" si="299"/>
        <v>1230</v>
      </c>
      <c r="EX151" s="542">
        <v>700</v>
      </c>
      <c r="EY151" s="543">
        <v>370</v>
      </c>
      <c r="EZ151" s="544">
        <v>160</v>
      </c>
      <c r="FA151" s="242">
        <v>20</v>
      </c>
      <c r="FB151" s="242">
        <v>0</v>
      </c>
      <c r="FC151" s="314">
        <f t="shared" si="300"/>
        <v>140</v>
      </c>
      <c r="FD151" s="314">
        <f t="shared" si="301"/>
        <v>960</v>
      </c>
      <c r="FE151" s="542">
        <v>120</v>
      </c>
      <c r="FF151" s="543">
        <v>680</v>
      </c>
      <c r="FG151" s="544">
        <v>160</v>
      </c>
      <c r="FH151" s="242">
        <v>30</v>
      </c>
      <c r="FI151" s="242">
        <f>VLOOKUP($A151,'[3]Tabel 3'!$E$3350:$K$3691,7,FALSE)</f>
        <v>0</v>
      </c>
      <c r="FJ151" s="314">
        <f t="shared" si="302"/>
        <v>130</v>
      </c>
      <c r="FK151" s="545">
        <f t="shared" si="303"/>
        <v>3160</v>
      </c>
      <c r="FL151" s="314">
        <f t="shared" si="304"/>
        <v>870</v>
      </c>
      <c r="FM151" s="542">
        <v>810</v>
      </c>
      <c r="FN151" s="543">
        <v>20</v>
      </c>
      <c r="FO151" s="544">
        <v>40</v>
      </c>
      <c r="FP151" s="242">
        <v>0</v>
      </c>
      <c r="FQ151" s="242">
        <v>0</v>
      </c>
      <c r="FR151" s="314">
        <f t="shared" si="305"/>
        <v>40</v>
      </c>
      <c r="FS151" s="314">
        <f t="shared" si="306"/>
        <v>1250</v>
      </c>
      <c r="FT151" s="542">
        <v>690</v>
      </c>
      <c r="FU151" s="543">
        <v>370</v>
      </c>
      <c r="FV151" s="544">
        <v>190</v>
      </c>
      <c r="FW151" s="242">
        <v>40</v>
      </c>
      <c r="FX151" s="242">
        <v>10</v>
      </c>
      <c r="FY151" s="314">
        <f t="shared" si="307"/>
        <v>140</v>
      </c>
      <c r="FZ151" s="314">
        <f t="shared" si="308"/>
        <v>1040</v>
      </c>
      <c r="GA151" s="542">
        <v>130</v>
      </c>
      <c r="GB151" s="543">
        <v>730</v>
      </c>
      <c r="GC151" s="544">
        <v>180</v>
      </c>
      <c r="GD151" s="242">
        <v>50</v>
      </c>
      <c r="GE151" s="242">
        <v>0</v>
      </c>
      <c r="GF151" s="314">
        <f t="shared" si="309"/>
        <v>130</v>
      </c>
    </row>
    <row r="152" spans="1:188" hidden="1" x14ac:dyDescent="0.25">
      <c r="A152" s="622" t="s">
        <v>293</v>
      </c>
      <c r="B152" s="622" t="s">
        <v>92</v>
      </c>
      <c r="C152" s="622" t="s">
        <v>93</v>
      </c>
      <c r="D152" s="1">
        <v>0.9</v>
      </c>
      <c r="E152" s="206">
        <v>14000</v>
      </c>
      <c r="F152" s="207">
        <v>6.5000000000000002E-2</v>
      </c>
      <c r="G152" s="208">
        <f>IF(AND(F152&gt;=$F$3-'Selectie Benchmark Gemeenten'!$D$7*'gemeenten info'!$F$7,F152&lt;=$F$3+'Selectie Benchmark Gemeenten'!$D$7*'gemeenten info'!$F$7),1,0)</f>
        <v>0</v>
      </c>
      <c r="H152" s="206">
        <v>33429</v>
      </c>
      <c r="I152" s="206">
        <v>1591</v>
      </c>
      <c r="J152" s="209">
        <f t="shared" si="261"/>
        <v>0.23452914798206279</v>
      </c>
      <c r="K152" s="208">
        <f>IF(AND(J152&gt;=$J$3-'Selectie Benchmark Gemeenten'!$D$8*'gemeenten info'!$J$7,J152&lt;=$J$3+'Selectie Benchmark Gemeenten'!$D$8*'gemeenten info'!$J$7),1,0)</f>
        <v>1</v>
      </c>
      <c r="L152" s="23">
        <v>0</v>
      </c>
      <c r="M152" s="210">
        <v>3.3857315598548973E-2</v>
      </c>
      <c r="N152" s="208">
        <f>IF(AND(M152&gt;=$M$3-'Selectie Benchmark Gemeenten'!$D$9*'gemeenten info'!$M$7,M152&lt;=$M$3+'Selectie Benchmark Gemeenten'!$D$9*'gemeenten info'!$M$7),1,0)</f>
        <v>0</v>
      </c>
      <c r="O152" s="29">
        <f t="shared" si="255"/>
        <v>0</v>
      </c>
      <c r="P152" s="29">
        <f t="shared" si="256"/>
        <v>0</v>
      </c>
      <c r="Q152" s="29">
        <f t="shared" si="257"/>
        <v>0</v>
      </c>
      <c r="S152" s="78">
        <v>8.2970000000000006</v>
      </c>
      <c r="T152" s="78">
        <v>22.359000000000002</v>
      </c>
      <c r="U152" s="211">
        <v>0.44900000000000001</v>
      </c>
      <c r="V152" s="211">
        <v>5.8999999999999997E-2</v>
      </c>
      <c r="X152" s="212">
        <v>2939</v>
      </c>
      <c r="Y152" s="212">
        <v>58</v>
      </c>
      <c r="Z152" s="341">
        <f t="shared" si="262"/>
        <v>1.9734603606668934E-2</v>
      </c>
      <c r="AA152" s="212">
        <v>823</v>
      </c>
      <c r="AB152" s="212">
        <v>49</v>
      </c>
      <c r="AC152" s="212">
        <v>13</v>
      </c>
      <c r="AD152" s="212">
        <v>106</v>
      </c>
      <c r="AE152" s="212">
        <v>5</v>
      </c>
      <c r="AF152" s="372">
        <f t="shared" si="263"/>
        <v>0.38461538461538464</v>
      </c>
      <c r="AG152" s="212">
        <v>13</v>
      </c>
      <c r="AH152" s="372">
        <f t="shared" si="264"/>
        <v>0.12264150943396226</v>
      </c>
      <c r="AI152" s="212">
        <f t="shared" si="265"/>
        <v>704</v>
      </c>
      <c r="AJ152" s="212">
        <f t="shared" si="266"/>
        <v>31</v>
      </c>
      <c r="AK152" s="372">
        <f t="shared" si="267"/>
        <v>4.4034090909090912E-2</v>
      </c>
      <c r="AL152" s="341">
        <f t="shared" si="268"/>
        <v>1.701258931609391E-3</v>
      </c>
      <c r="AM152" s="341">
        <f t="shared" si="269"/>
        <v>4.4232732221844168E-3</v>
      </c>
      <c r="AN152" s="341">
        <f t="shared" si="270"/>
        <v>1.0547805375978225E-2</v>
      </c>
      <c r="AO152" s="341">
        <f t="shared" si="271"/>
        <v>1.6672337529772031E-2</v>
      </c>
      <c r="AP152" s="214">
        <v>2116</v>
      </c>
      <c r="AQ152" s="214">
        <v>9</v>
      </c>
      <c r="AR152" s="341">
        <f t="shared" si="272"/>
        <v>3.0622660768969039E-3</v>
      </c>
      <c r="AT152" s="1">
        <v>51</v>
      </c>
      <c r="AU152" s="1">
        <v>21</v>
      </c>
      <c r="AV152" s="1">
        <v>12</v>
      </c>
      <c r="AW152" s="1">
        <v>18</v>
      </c>
      <c r="AX152" s="1">
        <v>54</v>
      </c>
      <c r="AY152" s="1">
        <v>19</v>
      </c>
      <c r="AZ152" s="1">
        <v>18</v>
      </c>
      <c r="BA152" s="1">
        <v>17</v>
      </c>
      <c r="BB152" s="1">
        <v>40</v>
      </c>
      <c r="BC152" s="1">
        <v>18</v>
      </c>
      <c r="BD152" s="1">
        <v>8</v>
      </c>
      <c r="BE152" s="1">
        <v>14</v>
      </c>
      <c r="BF152" s="1">
        <v>46</v>
      </c>
      <c r="BG152" s="1">
        <v>19</v>
      </c>
      <c r="BH152" s="1">
        <v>10</v>
      </c>
      <c r="BI152" s="1">
        <v>17</v>
      </c>
      <c r="BJ152" s="1">
        <v>67</v>
      </c>
      <c r="BK152" s="1">
        <v>30</v>
      </c>
      <c r="BL152" s="1">
        <v>13</v>
      </c>
      <c r="BM152" s="1">
        <v>24</v>
      </c>
      <c r="BN152" s="125">
        <v>0.41176470588235292</v>
      </c>
      <c r="BO152" s="124">
        <v>0.23529411764705882</v>
      </c>
      <c r="BP152" s="126">
        <v>0.35294117647058826</v>
      </c>
      <c r="BQ152" s="125">
        <v>0.35185185185185186</v>
      </c>
      <c r="BR152" s="124">
        <v>0.33333333333333331</v>
      </c>
      <c r="BS152" s="126">
        <v>0.31481481481481483</v>
      </c>
      <c r="BT152" s="125">
        <v>0.45</v>
      </c>
      <c r="BU152" s="124">
        <v>0.2</v>
      </c>
      <c r="BV152" s="126">
        <v>0.35</v>
      </c>
      <c r="BW152" s="125">
        <v>0.41304347826086957</v>
      </c>
      <c r="BX152" s="124">
        <v>0.21739130434782608</v>
      </c>
      <c r="BY152" s="126">
        <v>0.36956521739130432</v>
      </c>
      <c r="BZ152" s="125">
        <f t="shared" si="273"/>
        <v>0.44776119402985076</v>
      </c>
      <c r="CA152" s="124">
        <f t="shared" si="274"/>
        <v>0.19402985074626866</v>
      </c>
      <c r="CB152" s="126">
        <f t="shared" si="275"/>
        <v>0.35820895522388058</v>
      </c>
      <c r="CD152" s="215">
        <f t="shared" si="276"/>
        <v>5010</v>
      </c>
      <c r="CE152" s="216">
        <f t="shared" si="277"/>
        <v>0.63872255489021956</v>
      </c>
      <c r="CF152" s="216">
        <f t="shared" si="278"/>
        <v>0.29940119760479039</v>
      </c>
      <c r="CG152" s="216">
        <f t="shared" si="279"/>
        <v>6.1876247504990017E-2</v>
      </c>
      <c r="CH152" s="216">
        <f t="shared" si="280"/>
        <v>2.3952095808383235E-2</v>
      </c>
      <c r="CI152" s="216">
        <f t="shared" si="281"/>
        <v>0</v>
      </c>
      <c r="CJ152" s="216">
        <f t="shared" si="282"/>
        <v>3.7924151696606789E-2</v>
      </c>
      <c r="CK152" s="217">
        <f t="shared" si="283"/>
        <v>3200</v>
      </c>
      <c r="CL152" s="218">
        <f t="shared" si="284"/>
        <v>1500</v>
      </c>
      <c r="CM152" s="219">
        <f t="shared" si="285"/>
        <v>310</v>
      </c>
      <c r="CN152" s="219">
        <f t="shared" si="286"/>
        <v>120</v>
      </c>
      <c r="CO152" s="219">
        <f t="shared" si="287"/>
        <v>0</v>
      </c>
      <c r="CP152" s="219">
        <f t="shared" si="288"/>
        <v>190</v>
      </c>
      <c r="CR152" s="243">
        <v>2043.02</v>
      </c>
      <c r="CS152" s="243">
        <v>3169</v>
      </c>
      <c r="CT152" s="247">
        <f t="shared" si="258"/>
        <v>0.64468917639633949</v>
      </c>
      <c r="CV152" s="247">
        <f t="shared" si="259"/>
        <v>3.0611036029766649E-2</v>
      </c>
      <c r="CW152" s="211">
        <f t="shared" si="260"/>
        <v>0.30360928625644512</v>
      </c>
      <c r="CY152" s="300">
        <v>2.2039473684210525E-2</v>
      </c>
      <c r="CZ152" s="300">
        <v>1.4420062695924765E-2</v>
      </c>
      <c r="DA152" s="300">
        <v>1.2062726176115802E-2</v>
      </c>
      <c r="DB152" s="300">
        <v>1.5868351454598882E-2</v>
      </c>
      <c r="DC152" s="300">
        <v>1.5048686928297432E-2</v>
      </c>
      <c r="DE152" s="332">
        <v>103</v>
      </c>
      <c r="DF152" s="332">
        <v>20</v>
      </c>
      <c r="DG152" s="332">
        <v>78</v>
      </c>
      <c r="DH152" s="332">
        <v>8</v>
      </c>
      <c r="DL152" s="212">
        <v>3040</v>
      </c>
      <c r="DM152" s="212">
        <v>67</v>
      </c>
      <c r="DN152" s="213">
        <v>2.2039473684210525E-2</v>
      </c>
      <c r="DO152" s="212">
        <v>839</v>
      </c>
      <c r="DP152" s="212">
        <v>59</v>
      </c>
      <c r="DQ152" s="213">
        <v>1.9407894736842107E-2</v>
      </c>
      <c r="DR152" s="214">
        <v>2201</v>
      </c>
      <c r="DS152" s="214">
        <v>8</v>
      </c>
      <c r="DT152" s="213">
        <v>2.631578947368421E-3</v>
      </c>
      <c r="DV152" s="215">
        <f t="shared" si="289"/>
        <v>4970</v>
      </c>
      <c r="DW152" s="216">
        <v>0.66</v>
      </c>
      <c r="DX152" s="216">
        <v>0.28000000000000003</v>
      </c>
      <c r="DY152" s="216">
        <v>0.06</v>
      </c>
      <c r="DZ152" s="216">
        <v>0.02</v>
      </c>
      <c r="EA152" s="216">
        <v>0</v>
      </c>
      <c r="EB152" s="216">
        <v>0.04</v>
      </c>
      <c r="EC152" s="217">
        <f t="shared" si="290"/>
        <v>3300</v>
      </c>
      <c r="ED152" s="218">
        <v>1400</v>
      </c>
      <c r="EE152" s="219">
        <f t="shared" si="291"/>
        <v>270</v>
      </c>
      <c r="EF152" s="219">
        <f t="shared" si="292"/>
        <v>60</v>
      </c>
      <c r="EG152" s="219">
        <f t="shared" si="293"/>
        <v>0</v>
      </c>
      <c r="EH152" s="219">
        <f t="shared" si="294"/>
        <v>210</v>
      </c>
      <c r="EI152" s="216">
        <v>0.06</v>
      </c>
      <c r="EJ152" s="511">
        <v>1.9275E-2</v>
      </c>
      <c r="EK152" s="3">
        <v>0.27</v>
      </c>
      <c r="EL152" s="3">
        <v>0.42799999999999999</v>
      </c>
      <c r="EM152" s="496">
        <f t="shared" si="295"/>
        <v>0.30199999999999999</v>
      </c>
      <c r="EN152" s="528">
        <v>6.1189E-2</v>
      </c>
      <c r="EO152" s="545">
        <f t="shared" si="296"/>
        <v>4980</v>
      </c>
      <c r="EP152" s="314">
        <f t="shared" si="297"/>
        <v>1480</v>
      </c>
      <c r="EQ152" s="542">
        <v>1450</v>
      </c>
      <c r="ER152" s="543">
        <v>20</v>
      </c>
      <c r="ES152" s="544">
        <v>10</v>
      </c>
      <c r="ET152" s="242">
        <v>0</v>
      </c>
      <c r="EU152" s="242">
        <v>0</v>
      </c>
      <c r="EV152" s="314">
        <f t="shared" si="298"/>
        <v>10</v>
      </c>
      <c r="EW152" s="314">
        <f t="shared" si="299"/>
        <v>2210</v>
      </c>
      <c r="EX152" s="542">
        <v>1560</v>
      </c>
      <c r="EY152" s="543">
        <v>520</v>
      </c>
      <c r="EZ152" s="544">
        <v>130</v>
      </c>
      <c r="FA152" s="242">
        <v>20</v>
      </c>
      <c r="FB152" s="242">
        <v>0</v>
      </c>
      <c r="FC152" s="314">
        <f t="shared" si="300"/>
        <v>110</v>
      </c>
      <c r="FD152" s="314">
        <f t="shared" si="301"/>
        <v>1290</v>
      </c>
      <c r="FE152" s="542">
        <v>290</v>
      </c>
      <c r="FF152" s="543">
        <v>870</v>
      </c>
      <c r="FG152" s="544">
        <v>130</v>
      </c>
      <c r="FH152" s="242">
        <v>40</v>
      </c>
      <c r="FI152" s="242">
        <f>VLOOKUP($A152,'[3]Tabel 3'!$E$3350:$K$3691,7,FALSE)</f>
        <v>0</v>
      </c>
      <c r="FJ152" s="314">
        <f t="shared" si="302"/>
        <v>90</v>
      </c>
      <c r="FK152" s="545">
        <f t="shared" si="303"/>
        <v>5010</v>
      </c>
      <c r="FL152" s="314">
        <f t="shared" si="304"/>
        <v>1390</v>
      </c>
      <c r="FM152" s="542">
        <v>1370</v>
      </c>
      <c r="FN152" s="543">
        <v>10</v>
      </c>
      <c r="FO152" s="544">
        <v>10</v>
      </c>
      <c r="FP152" s="242">
        <v>0</v>
      </c>
      <c r="FQ152" s="242">
        <v>0</v>
      </c>
      <c r="FR152" s="314">
        <f t="shared" si="305"/>
        <v>10</v>
      </c>
      <c r="FS152" s="314">
        <f t="shared" si="306"/>
        <v>2300</v>
      </c>
      <c r="FT152" s="542">
        <v>1520</v>
      </c>
      <c r="FU152" s="543">
        <v>630</v>
      </c>
      <c r="FV152" s="544">
        <v>150</v>
      </c>
      <c r="FW152" s="242">
        <v>50</v>
      </c>
      <c r="FX152" s="242">
        <v>0</v>
      </c>
      <c r="FY152" s="314">
        <f t="shared" si="307"/>
        <v>100</v>
      </c>
      <c r="FZ152" s="314">
        <f t="shared" si="308"/>
        <v>1320</v>
      </c>
      <c r="GA152" s="542">
        <v>310</v>
      </c>
      <c r="GB152" s="543">
        <v>860</v>
      </c>
      <c r="GC152" s="544">
        <v>150</v>
      </c>
      <c r="GD152" s="242">
        <v>70</v>
      </c>
      <c r="GE152" s="242">
        <v>0</v>
      </c>
      <c r="GF152" s="314">
        <f t="shared" si="309"/>
        <v>80</v>
      </c>
    </row>
    <row r="153" spans="1:188" hidden="1" x14ac:dyDescent="0.25">
      <c r="A153" s="622" t="s">
        <v>294</v>
      </c>
      <c r="B153" s="622" t="s">
        <v>105</v>
      </c>
      <c r="C153" s="622" t="s">
        <v>106</v>
      </c>
      <c r="D153" s="1">
        <v>0.7</v>
      </c>
      <c r="E153" s="206">
        <v>11800</v>
      </c>
      <c r="F153" s="207">
        <v>5.7999999999999996E-2</v>
      </c>
      <c r="G153" s="208">
        <f>IF(AND(F153&gt;=$F$3-'Selectie Benchmark Gemeenten'!$D$7*'gemeenten info'!$F$7,F153&lt;=$F$3+'Selectie Benchmark Gemeenten'!$D$7*'gemeenten info'!$F$7),1,0)</f>
        <v>0</v>
      </c>
      <c r="H153" s="206">
        <v>27895</v>
      </c>
      <c r="I153" s="206">
        <v>442</v>
      </c>
      <c r="J153" s="209">
        <f t="shared" si="261"/>
        <v>6.2780269058295965E-2</v>
      </c>
      <c r="K153" s="208">
        <f>IF(AND(J153&gt;=$J$3-'Selectie Benchmark Gemeenten'!$D$8*'gemeenten info'!$J$7,J153&lt;=$J$3+'Selectie Benchmark Gemeenten'!$D$8*'gemeenten info'!$J$7),1,0)</f>
        <v>0</v>
      </c>
      <c r="L153" s="23">
        <v>0</v>
      </c>
      <c r="M153" s="210">
        <v>6.2933333333333327E-2</v>
      </c>
      <c r="N153" s="208">
        <f>IF(AND(M153&gt;=$M$3-'Selectie Benchmark Gemeenten'!$D$9*'gemeenten info'!$M$7,M153&lt;=$M$3+'Selectie Benchmark Gemeenten'!$D$9*'gemeenten info'!$M$7),1,0)</f>
        <v>0</v>
      </c>
      <c r="O153" s="29">
        <f t="shared" si="255"/>
        <v>0</v>
      </c>
      <c r="P153" s="29">
        <f t="shared" si="256"/>
        <v>0</v>
      </c>
      <c r="Q153" s="29">
        <f t="shared" si="257"/>
        <v>0</v>
      </c>
      <c r="S153" s="78">
        <v>7.6589999999999998</v>
      </c>
      <c r="T153" s="78">
        <v>13.042999999999999</v>
      </c>
      <c r="U153" s="211">
        <v>0.5</v>
      </c>
      <c r="V153" s="211">
        <v>0.05</v>
      </c>
      <c r="X153" s="212">
        <v>1991</v>
      </c>
      <c r="Y153" s="212">
        <v>39</v>
      </c>
      <c r="Z153" s="341">
        <f t="shared" si="262"/>
        <v>1.9588146659969864E-2</v>
      </c>
      <c r="AA153" s="212">
        <v>605</v>
      </c>
      <c r="AB153" s="212">
        <v>33</v>
      </c>
      <c r="AC153" s="212">
        <v>14</v>
      </c>
      <c r="AD153" s="212">
        <v>114</v>
      </c>
      <c r="AE153" s="212">
        <v>5</v>
      </c>
      <c r="AF153" s="372">
        <f t="shared" si="263"/>
        <v>0.35714285714285715</v>
      </c>
      <c r="AG153" s="212">
        <v>6</v>
      </c>
      <c r="AH153" s="372">
        <f t="shared" si="264"/>
        <v>5.2631578947368418E-2</v>
      </c>
      <c r="AI153" s="212">
        <f t="shared" si="265"/>
        <v>477</v>
      </c>
      <c r="AJ153" s="212">
        <f t="shared" si="266"/>
        <v>22</v>
      </c>
      <c r="AK153" s="372">
        <f t="shared" si="267"/>
        <v>4.6121593291404611E-2</v>
      </c>
      <c r="AL153" s="341">
        <f t="shared" si="268"/>
        <v>2.5113008538422904E-3</v>
      </c>
      <c r="AM153" s="341">
        <f t="shared" si="269"/>
        <v>3.0135610246107484E-3</v>
      </c>
      <c r="AN153" s="341">
        <f t="shared" si="270"/>
        <v>1.1049723756906077E-2</v>
      </c>
      <c r="AO153" s="341">
        <f t="shared" si="271"/>
        <v>1.6574585635359115E-2</v>
      </c>
      <c r="AP153" s="214">
        <v>1386</v>
      </c>
      <c r="AQ153" s="214">
        <v>6</v>
      </c>
      <c r="AR153" s="341">
        <f t="shared" si="272"/>
        <v>3.0135610246107484E-3</v>
      </c>
      <c r="AT153" s="1">
        <v>32</v>
      </c>
      <c r="AU153" s="1">
        <v>12</v>
      </c>
      <c r="AV153" s="1">
        <v>11</v>
      </c>
      <c r="AW153" s="1">
        <v>9</v>
      </c>
      <c r="AX153" s="1">
        <v>34</v>
      </c>
      <c r="AY153" s="1">
        <v>15</v>
      </c>
      <c r="AZ153" s="1">
        <v>13</v>
      </c>
      <c r="BA153" s="1">
        <v>6</v>
      </c>
      <c r="BB153" s="1">
        <v>33</v>
      </c>
      <c r="BC153" s="1">
        <v>16</v>
      </c>
      <c r="BD153" s="1">
        <v>9</v>
      </c>
      <c r="BE153" s="1">
        <v>8</v>
      </c>
      <c r="BF153" s="1">
        <v>35</v>
      </c>
      <c r="BG153" s="1">
        <v>16</v>
      </c>
      <c r="BH153" s="1">
        <v>6</v>
      </c>
      <c r="BI153" s="1">
        <v>13</v>
      </c>
      <c r="BJ153" s="1">
        <v>48</v>
      </c>
      <c r="BK153" s="1">
        <v>22</v>
      </c>
      <c r="BL153" s="1">
        <v>10</v>
      </c>
      <c r="BM153" s="1">
        <v>16</v>
      </c>
      <c r="BN153" s="125">
        <v>0.375</v>
      </c>
      <c r="BO153" s="124">
        <v>0.34375</v>
      </c>
      <c r="BP153" s="126">
        <v>0.28125</v>
      </c>
      <c r="BQ153" s="125">
        <v>0.44117647058823528</v>
      </c>
      <c r="BR153" s="124">
        <v>0.38235294117647056</v>
      </c>
      <c r="BS153" s="126">
        <v>0.17647058823529413</v>
      </c>
      <c r="BT153" s="125">
        <v>0.48484848484848486</v>
      </c>
      <c r="BU153" s="124">
        <v>0.27272727272727271</v>
      </c>
      <c r="BV153" s="126">
        <v>0.24242424242424243</v>
      </c>
      <c r="BW153" s="125">
        <v>0.45714285714285713</v>
      </c>
      <c r="BX153" s="124">
        <v>0.17142857142857143</v>
      </c>
      <c r="BY153" s="126">
        <v>0.37142857142857144</v>
      </c>
      <c r="BZ153" s="125">
        <f t="shared" si="273"/>
        <v>0.45833333333333331</v>
      </c>
      <c r="CA153" s="124">
        <f t="shared" si="274"/>
        <v>0.20833333333333334</v>
      </c>
      <c r="CB153" s="126">
        <f t="shared" si="275"/>
        <v>0.33333333333333331</v>
      </c>
      <c r="CD153" s="215">
        <f t="shared" si="276"/>
        <v>3700</v>
      </c>
      <c r="CE153" s="216">
        <f t="shared" si="277"/>
        <v>0.572972972972973</v>
      </c>
      <c r="CF153" s="216">
        <f t="shared" si="278"/>
        <v>0.37297297297297299</v>
      </c>
      <c r="CG153" s="216">
        <f t="shared" si="279"/>
        <v>5.4054054054054057E-2</v>
      </c>
      <c r="CH153" s="216">
        <f t="shared" si="280"/>
        <v>1.891891891891892E-2</v>
      </c>
      <c r="CI153" s="216">
        <f t="shared" si="281"/>
        <v>2.7027027027027029E-3</v>
      </c>
      <c r="CJ153" s="216">
        <f t="shared" si="282"/>
        <v>3.2432432432432434E-2</v>
      </c>
      <c r="CK153" s="217">
        <f t="shared" si="283"/>
        <v>2120</v>
      </c>
      <c r="CL153" s="218">
        <f t="shared" si="284"/>
        <v>1380</v>
      </c>
      <c r="CM153" s="219">
        <f t="shared" si="285"/>
        <v>200</v>
      </c>
      <c r="CN153" s="219">
        <f t="shared" si="286"/>
        <v>70</v>
      </c>
      <c r="CO153" s="219">
        <f t="shared" si="287"/>
        <v>10</v>
      </c>
      <c r="CP153" s="219">
        <f t="shared" si="288"/>
        <v>120</v>
      </c>
      <c r="CR153" s="243">
        <v>1329.1</v>
      </c>
      <c r="CS153" s="243">
        <v>2489</v>
      </c>
      <c r="CT153" s="247">
        <f t="shared" si="258"/>
        <v>0.53398955403776616</v>
      </c>
      <c r="CV153" s="247">
        <f t="shared" si="259"/>
        <v>3.6682640160006767E-2</v>
      </c>
      <c r="CW153" s="211">
        <f t="shared" si="260"/>
        <v>0.33772666655120459</v>
      </c>
      <c r="CY153" s="300">
        <v>2.3564064801178203E-2</v>
      </c>
      <c r="CZ153" s="300">
        <v>1.7048222113979543E-2</v>
      </c>
      <c r="DA153" s="300">
        <v>1.5384615384615385E-2</v>
      </c>
      <c r="DB153" s="300">
        <v>1.5405527865881287E-2</v>
      </c>
      <c r="DC153" s="300">
        <v>1.4330497089117778E-2</v>
      </c>
      <c r="DE153" s="332" t="s">
        <v>640</v>
      </c>
      <c r="DF153" s="332" t="s">
        <v>640</v>
      </c>
      <c r="DG153" s="332" t="s">
        <v>640</v>
      </c>
      <c r="DH153" s="332" t="s">
        <v>640</v>
      </c>
      <c r="DL153" s="212">
        <v>2037</v>
      </c>
      <c r="DM153" s="212">
        <v>48</v>
      </c>
      <c r="DN153" s="213">
        <v>2.3564064801178203E-2</v>
      </c>
      <c r="DO153" s="212">
        <v>594</v>
      </c>
      <c r="DP153" s="212">
        <v>40</v>
      </c>
      <c r="DQ153" s="213">
        <v>1.9636720667648502E-2</v>
      </c>
      <c r="DR153" s="214">
        <v>1443</v>
      </c>
      <c r="DS153" s="214">
        <v>8</v>
      </c>
      <c r="DT153" s="213">
        <v>3.9273441335297005E-3</v>
      </c>
      <c r="DV153" s="215">
        <f t="shared" si="289"/>
        <v>3680</v>
      </c>
      <c r="DW153" s="216">
        <v>0.59459459459459463</v>
      </c>
      <c r="DX153" s="216">
        <v>0.35135135135135137</v>
      </c>
      <c r="DY153" s="216">
        <v>5.4054054054054057E-2</v>
      </c>
      <c r="DZ153" s="216">
        <v>2.7027027027027029E-2</v>
      </c>
      <c r="EA153" s="216">
        <v>0</v>
      </c>
      <c r="EB153" s="216">
        <v>2.7027027027027029E-2</v>
      </c>
      <c r="EC153" s="217">
        <f t="shared" si="290"/>
        <v>2210</v>
      </c>
      <c r="ED153" s="218">
        <v>1300</v>
      </c>
      <c r="EE153" s="219">
        <f t="shared" si="291"/>
        <v>170</v>
      </c>
      <c r="EF153" s="219">
        <f t="shared" si="292"/>
        <v>30</v>
      </c>
      <c r="EG153" s="219">
        <f t="shared" si="293"/>
        <v>0</v>
      </c>
      <c r="EH153" s="219">
        <f t="shared" si="294"/>
        <v>140</v>
      </c>
      <c r="EI153" s="216">
        <v>5.5555555555555552E-2</v>
      </c>
      <c r="EJ153" s="511">
        <v>1.805E-2</v>
      </c>
      <c r="EK153" s="3">
        <v>0.27399999999999997</v>
      </c>
      <c r="EL153" s="3">
        <v>0.441</v>
      </c>
      <c r="EM153" s="496">
        <f t="shared" si="295"/>
        <v>0.28499999999999998</v>
      </c>
      <c r="EN153" s="528">
        <v>5.7054800000000003E-2</v>
      </c>
      <c r="EO153" s="545">
        <f t="shared" si="296"/>
        <v>3690</v>
      </c>
      <c r="EP153" s="314">
        <f t="shared" si="297"/>
        <v>950</v>
      </c>
      <c r="EQ153" s="542">
        <v>930</v>
      </c>
      <c r="ER153" s="543">
        <v>20</v>
      </c>
      <c r="ES153" s="544">
        <v>0</v>
      </c>
      <c r="ET153" s="242">
        <v>0</v>
      </c>
      <c r="EU153" s="242">
        <v>0</v>
      </c>
      <c r="EV153" s="314">
        <f t="shared" si="298"/>
        <v>0</v>
      </c>
      <c r="EW153" s="314">
        <f t="shared" si="299"/>
        <v>1630</v>
      </c>
      <c r="EX153" s="542">
        <v>1050</v>
      </c>
      <c r="EY153" s="543">
        <v>490</v>
      </c>
      <c r="EZ153" s="544">
        <v>90</v>
      </c>
      <c r="FA153" s="242">
        <v>20</v>
      </c>
      <c r="FB153" s="242">
        <v>0</v>
      </c>
      <c r="FC153" s="314">
        <f t="shared" si="300"/>
        <v>70</v>
      </c>
      <c r="FD153" s="314">
        <f t="shared" si="301"/>
        <v>1110</v>
      </c>
      <c r="FE153" s="542">
        <v>230</v>
      </c>
      <c r="FF153" s="543">
        <v>800</v>
      </c>
      <c r="FG153" s="544">
        <v>80</v>
      </c>
      <c r="FH153" s="242">
        <v>10</v>
      </c>
      <c r="FI153" s="242">
        <f>VLOOKUP($A153,'[3]Tabel 3'!$E$3350:$K$3691,7,FALSE)</f>
        <v>0</v>
      </c>
      <c r="FJ153" s="314">
        <f t="shared" si="302"/>
        <v>70</v>
      </c>
      <c r="FK153" s="545">
        <f t="shared" si="303"/>
        <v>3700</v>
      </c>
      <c r="FL153" s="314">
        <f t="shared" si="304"/>
        <v>920</v>
      </c>
      <c r="FM153" s="542">
        <v>890</v>
      </c>
      <c r="FN153" s="543">
        <v>20</v>
      </c>
      <c r="FO153" s="544">
        <v>10</v>
      </c>
      <c r="FP153" s="242">
        <v>0</v>
      </c>
      <c r="FQ153" s="242">
        <v>0</v>
      </c>
      <c r="FR153" s="314">
        <f t="shared" si="305"/>
        <v>10</v>
      </c>
      <c r="FS153" s="314">
        <f t="shared" si="306"/>
        <v>1620</v>
      </c>
      <c r="FT153" s="542">
        <v>1000</v>
      </c>
      <c r="FU153" s="543">
        <v>520</v>
      </c>
      <c r="FV153" s="544">
        <v>100</v>
      </c>
      <c r="FW153" s="242">
        <v>30</v>
      </c>
      <c r="FX153" s="242">
        <v>10</v>
      </c>
      <c r="FY153" s="314">
        <f t="shared" si="307"/>
        <v>60</v>
      </c>
      <c r="FZ153" s="314">
        <f t="shared" si="308"/>
        <v>1160</v>
      </c>
      <c r="GA153" s="542">
        <v>230</v>
      </c>
      <c r="GB153" s="543">
        <v>840</v>
      </c>
      <c r="GC153" s="544">
        <v>90</v>
      </c>
      <c r="GD153" s="242">
        <v>40</v>
      </c>
      <c r="GE153" s="242">
        <v>0</v>
      </c>
      <c r="GF153" s="314">
        <f t="shared" si="309"/>
        <v>50</v>
      </c>
    </row>
    <row r="154" spans="1:188" hidden="1" x14ac:dyDescent="0.25">
      <c r="A154" s="622" t="s">
        <v>295</v>
      </c>
      <c r="B154" s="622" t="s">
        <v>54</v>
      </c>
      <c r="C154" s="622" t="s">
        <v>79</v>
      </c>
      <c r="D154" s="1">
        <v>1.8</v>
      </c>
      <c r="E154" s="206">
        <v>22000</v>
      </c>
      <c r="F154" s="207">
        <v>0.08</v>
      </c>
      <c r="G154" s="208">
        <f>IF(AND(F154&gt;=$F$3-'Selectie Benchmark Gemeenten'!$D$7*'gemeenten info'!$F$7,F154&lt;=$F$3+'Selectie Benchmark Gemeenten'!$D$7*'gemeenten info'!$F$7),1,0)</f>
        <v>0</v>
      </c>
      <c r="H154" s="206">
        <v>54791</v>
      </c>
      <c r="I154" s="206">
        <v>388</v>
      </c>
      <c r="J154" s="209">
        <f t="shared" si="261"/>
        <v>5.4708520179372194E-2</v>
      </c>
      <c r="K154" s="208">
        <f>IF(AND(J154&gt;=$J$3-'Selectie Benchmark Gemeenten'!$D$8*'gemeenten info'!$J$7,J154&lt;=$J$3+'Selectie Benchmark Gemeenten'!$D$8*'gemeenten info'!$J$7),1,0)</f>
        <v>0</v>
      </c>
      <c r="L154" s="23">
        <v>0</v>
      </c>
      <c r="M154" s="210">
        <v>0.11796246648793565</v>
      </c>
      <c r="N154" s="208">
        <f>IF(AND(M154&gt;=$M$3-'Selectie Benchmark Gemeenten'!$D$9*'gemeenten info'!$M$7,M154&lt;=$M$3+'Selectie Benchmark Gemeenten'!$D$9*'gemeenten info'!$M$7),1,0)</f>
        <v>1</v>
      </c>
      <c r="O154" s="29">
        <f t="shared" si="255"/>
        <v>0</v>
      </c>
      <c r="P154" s="29">
        <f t="shared" si="256"/>
        <v>0</v>
      </c>
      <c r="Q154" s="29">
        <f t="shared" si="257"/>
        <v>0</v>
      </c>
      <c r="S154" s="78">
        <v>7.8449999999999998</v>
      </c>
      <c r="T154" s="78">
        <v>-0.30099999999999999</v>
      </c>
      <c r="U154" s="211">
        <v>0.55500000000000005</v>
      </c>
      <c r="V154" s="211">
        <v>8.2000000000000003E-2</v>
      </c>
      <c r="X154" s="212">
        <v>4819</v>
      </c>
      <c r="Y154" s="212">
        <v>98</v>
      </c>
      <c r="Z154" s="341">
        <f t="shared" si="262"/>
        <v>2.0336169329736462E-2</v>
      </c>
      <c r="AA154" s="212">
        <v>1562</v>
      </c>
      <c r="AB154" s="212">
        <v>76</v>
      </c>
      <c r="AC154" s="212">
        <v>22</v>
      </c>
      <c r="AD154" s="212">
        <v>230</v>
      </c>
      <c r="AE154" s="212">
        <v>0</v>
      </c>
      <c r="AF154" s="372">
        <f t="shared" si="263"/>
        <v>0</v>
      </c>
      <c r="AG154" s="212">
        <v>23</v>
      </c>
      <c r="AH154" s="372">
        <f t="shared" si="264"/>
        <v>0.1</v>
      </c>
      <c r="AI154" s="212">
        <f t="shared" si="265"/>
        <v>1310</v>
      </c>
      <c r="AJ154" s="212">
        <f t="shared" si="266"/>
        <v>53</v>
      </c>
      <c r="AK154" s="372">
        <f t="shared" si="267"/>
        <v>4.0458015267175573E-2</v>
      </c>
      <c r="AL154" s="341">
        <f t="shared" si="268"/>
        <v>0</v>
      </c>
      <c r="AM154" s="341">
        <f t="shared" si="269"/>
        <v>4.7727744345299854E-3</v>
      </c>
      <c r="AN154" s="341">
        <f t="shared" si="270"/>
        <v>1.0998132392612575E-2</v>
      </c>
      <c r="AO154" s="341">
        <f t="shared" si="271"/>
        <v>1.5770906827142561E-2</v>
      </c>
      <c r="AP154" s="214">
        <v>3257</v>
      </c>
      <c r="AQ154" s="214">
        <v>22</v>
      </c>
      <c r="AR154" s="341">
        <f t="shared" si="272"/>
        <v>4.5652625025938993E-3</v>
      </c>
      <c r="AT154" s="1">
        <v>69</v>
      </c>
      <c r="AU154" s="1">
        <v>27</v>
      </c>
      <c r="AV154" s="1">
        <v>13</v>
      </c>
      <c r="AW154" s="1">
        <v>29</v>
      </c>
      <c r="AX154" s="1">
        <v>84</v>
      </c>
      <c r="AY154" s="1">
        <v>31</v>
      </c>
      <c r="AZ154" s="1">
        <v>23</v>
      </c>
      <c r="BA154" s="1">
        <v>30</v>
      </c>
      <c r="BB154" s="1">
        <v>80</v>
      </c>
      <c r="BC154" s="1">
        <v>36</v>
      </c>
      <c r="BD154" s="1">
        <v>17</v>
      </c>
      <c r="BE154" s="1">
        <v>27</v>
      </c>
      <c r="BF154" s="1">
        <v>91</v>
      </c>
      <c r="BG154" s="1">
        <v>40</v>
      </c>
      <c r="BH154" s="1">
        <v>15</v>
      </c>
      <c r="BI154" s="1">
        <v>36</v>
      </c>
      <c r="BJ154" s="1">
        <v>100</v>
      </c>
      <c r="BK154" s="1">
        <v>45</v>
      </c>
      <c r="BL154" s="1">
        <v>24</v>
      </c>
      <c r="BM154" s="1">
        <v>31</v>
      </c>
      <c r="BN154" s="125">
        <v>0.39130434782608697</v>
      </c>
      <c r="BO154" s="124">
        <v>0.18840579710144928</v>
      </c>
      <c r="BP154" s="126">
        <v>0.42028985507246375</v>
      </c>
      <c r="BQ154" s="125">
        <v>0.36904761904761907</v>
      </c>
      <c r="BR154" s="124">
        <v>0.27380952380952384</v>
      </c>
      <c r="BS154" s="126">
        <v>0.35714285714285715</v>
      </c>
      <c r="BT154" s="125">
        <v>0.45</v>
      </c>
      <c r="BU154" s="124">
        <v>0.21249999999999999</v>
      </c>
      <c r="BV154" s="126">
        <v>0.33750000000000002</v>
      </c>
      <c r="BW154" s="125">
        <v>0.43956043956043955</v>
      </c>
      <c r="BX154" s="124">
        <v>0.16483516483516483</v>
      </c>
      <c r="BY154" s="126">
        <v>0.39560439560439559</v>
      </c>
      <c r="BZ154" s="125">
        <f t="shared" si="273"/>
        <v>0.45</v>
      </c>
      <c r="CA154" s="124">
        <f t="shared" si="274"/>
        <v>0.24</v>
      </c>
      <c r="CB154" s="126">
        <f t="shared" si="275"/>
        <v>0.31</v>
      </c>
      <c r="CD154" s="215">
        <f t="shared" si="276"/>
        <v>8670</v>
      </c>
      <c r="CE154" s="216">
        <f t="shared" si="277"/>
        <v>0.54440599769319498</v>
      </c>
      <c r="CF154" s="216">
        <f t="shared" si="278"/>
        <v>0.39215686274509803</v>
      </c>
      <c r="CG154" s="216">
        <f t="shared" si="279"/>
        <v>6.3437139561707032E-2</v>
      </c>
      <c r="CH154" s="216">
        <f t="shared" si="280"/>
        <v>2.9988465974625143E-2</v>
      </c>
      <c r="CI154" s="216">
        <f t="shared" si="281"/>
        <v>2.306805074971165E-3</v>
      </c>
      <c r="CJ154" s="216">
        <f t="shared" si="282"/>
        <v>3.1141868512110725E-2</v>
      </c>
      <c r="CK154" s="217">
        <f t="shared" si="283"/>
        <v>4720</v>
      </c>
      <c r="CL154" s="218">
        <f t="shared" si="284"/>
        <v>3400</v>
      </c>
      <c r="CM154" s="219">
        <f t="shared" si="285"/>
        <v>550</v>
      </c>
      <c r="CN154" s="219">
        <f t="shared" si="286"/>
        <v>260</v>
      </c>
      <c r="CO154" s="219">
        <f t="shared" si="287"/>
        <v>20</v>
      </c>
      <c r="CP154" s="219">
        <f t="shared" si="288"/>
        <v>270</v>
      </c>
      <c r="CR154" s="243">
        <v>3526.57</v>
      </c>
      <c r="CS154" s="243">
        <v>6207</v>
      </c>
      <c r="CT154" s="247">
        <f t="shared" si="258"/>
        <v>0.56816014177541485</v>
      </c>
      <c r="CV154" s="247">
        <f t="shared" si="259"/>
        <v>3.5793023541195616E-2</v>
      </c>
      <c r="CW154" s="211">
        <f t="shared" si="260"/>
        <v>0.25420211662170578</v>
      </c>
      <c r="CY154" s="300">
        <v>2.0391517128874388E-2</v>
      </c>
      <c r="CZ154" s="300">
        <v>1.8298813593404385E-2</v>
      </c>
      <c r="DA154" s="300">
        <v>1.5760441292356184E-2</v>
      </c>
      <c r="DB154" s="300">
        <v>1.6646848989298454E-2</v>
      </c>
      <c r="DC154" s="300">
        <v>1.3647151898734177E-2</v>
      </c>
      <c r="DE154" s="332">
        <v>237</v>
      </c>
      <c r="DF154" s="332">
        <v>19</v>
      </c>
      <c r="DG154" s="332">
        <v>223</v>
      </c>
      <c r="DH154" s="332">
        <v>17</v>
      </c>
      <c r="DL154" s="212">
        <v>4904</v>
      </c>
      <c r="DM154" s="212">
        <v>100</v>
      </c>
      <c r="DN154" s="213">
        <v>2.0391517128874388E-2</v>
      </c>
      <c r="DO154" s="212">
        <v>1704</v>
      </c>
      <c r="DP154" s="212">
        <v>84</v>
      </c>
      <c r="DQ154" s="213">
        <v>1.7128874388254486E-2</v>
      </c>
      <c r="DR154" s="214">
        <v>3200</v>
      </c>
      <c r="DS154" s="214">
        <v>16</v>
      </c>
      <c r="DT154" s="213">
        <v>3.2626427406199023E-3</v>
      </c>
      <c r="DV154" s="215">
        <f t="shared" si="289"/>
        <v>8550</v>
      </c>
      <c r="DW154" s="216">
        <v>0.56976744186046513</v>
      </c>
      <c r="DX154" s="216">
        <v>0.37209302325581395</v>
      </c>
      <c r="DY154" s="216">
        <v>5.8139534883720929E-2</v>
      </c>
      <c r="DZ154" s="216">
        <v>3.4883720930232558E-2</v>
      </c>
      <c r="EA154" s="216">
        <v>0</v>
      </c>
      <c r="EB154" s="216">
        <v>2.3255813953488372E-2</v>
      </c>
      <c r="EC154" s="217">
        <f t="shared" si="290"/>
        <v>4870</v>
      </c>
      <c r="ED154" s="218">
        <v>3200</v>
      </c>
      <c r="EE154" s="219">
        <f t="shared" si="291"/>
        <v>480</v>
      </c>
      <c r="EF154" s="219">
        <f t="shared" si="292"/>
        <v>90</v>
      </c>
      <c r="EG154" s="219">
        <f t="shared" si="293"/>
        <v>10</v>
      </c>
      <c r="EH154" s="219">
        <f t="shared" si="294"/>
        <v>380</v>
      </c>
      <c r="EI154" s="216">
        <v>5.8823529411764705E-2</v>
      </c>
      <c r="EJ154" s="511">
        <v>2.1899999999999999E-2</v>
      </c>
      <c r="EK154" s="3">
        <v>0.28699999999999998</v>
      </c>
      <c r="EL154" s="3">
        <v>0.46399999999999997</v>
      </c>
      <c r="EM154" s="496">
        <f t="shared" si="295"/>
        <v>0.24900000000000011</v>
      </c>
      <c r="EN154" s="528">
        <v>7.0047999999999999E-2</v>
      </c>
      <c r="EO154" s="545">
        <f t="shared" si="296"/>
        <v>8540</v>
      </c>
      <c r="EP154" s="314">
        <f t="shared" si="297"/>
        <v>2170</v>
      </c>
      <c r="EQ154" s="542">
        <v>2140</v>
      </c>
      <c r="ER154" s="543">
        <v>20</v>
      </c>
      <c r="ES154" s="544">
        <v>10</v>
      </c>
      <c r="ET154" s="242">
        <v>0</v>
      </c>
      <c r="EU154" s="242">
        <v>0</v>
      </c>
      <c r="EV154" s="314">
        <f t="shared" si="298"/>
        <v>10</v>
      </c>
      <c r="EW154" s="314">
        <f t="shared" si="299"/>
        <v>3680</v>
      </c>
      <c r="EX154" s="542">
        <v>2250</v>
      </c>
      <c r="EY154" s="543">
        <v>1210</v>
      </c>
      <c r="EZ154" s="544">
        <v>220</v>
      </c>
      <c r="FA154" s="242">
        <v>40</v>
      </c>
      <c r="FB154" s="242">
        <v>10</v>
      </c>
      <c r="FC154" s="314">
        <f t="shared" si="300"/>
        <v>170</v>
      </c>
      <c r="FD154" s="314">
        <f t="shared" si="301"/>
        <v>2690</v>
      </c>
      <c r="FE154" s="542">
        <v>480</v>
      </c>
      <c r="FF154" s="543">
        <v>1960</v>
      </c>
      <c r="FG154" s="544">
        <v>250</v>
      </c>
      <c r="FH154" s="242">
        <v>50</v>
      </c>
      <c r="FI154" s="242">
        <f>VLOOKUP($A154,'[3]Tabel 3'!$E$3350:$K$3691,7,FALSE)</f>
        <v>0</v>
      </c>
      <c r="FJ154" s="314">
        <f t="shared" si="302"/>
        <v>200</v>
      </c>
      <c r="FK154" s="545">
        <f t="shared" si="303"/>
        <v>8670</v>
      </c>
      <c r="FL154" s="314">
        <f t="shared" si="304"/>
        <v>2150</v>
      </c>
      <c r="FM154" s="542">
        <v>2120</v>
      </c>
      <c r="FN154" s="543">
        <v>20</v>
      </c>
      <c r="FO154" s="544">
        <v>10</v>
      </c>
      <c r="FP154" s="242">
        <v>0</v>
      </c>
      <c r="FQ154" s="242">
        <v>0</v>
      </c>
      <c r="FR154" s="314">
        <f t="shared" si="305"/>
        <v>10</v>
      </c>
      <c r="FS154" s="314">
        <f t="shared" si="306"/>
        <v>3690</v>
      </c>
      <c r="FT154" s="542">
        <v>2130</v>
      </c>
      <c r="FU154" s="543">
        <v>1300</v>
      </c>
      <c r="FV154" s="544">
        <v>260</v>
      </c>
      <c r="FW154" s="242">
        <v>100</v>
      </c>
      <c r="FX154" s="242">
        <v>10</v>
      </c>
      <c r="FY154" s="314">
        <f t="shared" si="307"/>
        <v>150</v>
      </c>
      <c r="FZ154" s="314">
        <f t="shared" si="308"/>
        <v>2830</v>
      </c>
      <c r="GA154" s="542">
        <v>470</v>
      </c>
      <c r="GB154" s="543">
        <v>2080</v>
      </c>
      <c r="GC154" s="544">
        <v>280</v>
      </c>
      <c r="GD154" s="242">
        <v>160</v>
      </c>
      <c r="GE154" s="242">
        <v>10</v>
      </c>
      <c r="GF154" s="314">
        <f t="shared" si="309"/>
        <v>110</v>
      </c>
    </row>
    <row r="155" spans="1:188" hidden="1" x14ac:dyDescent="0.25">
      <c r="A155" s="622" t="s">
        <v>296</v>
      </c>
      <c r="B155" s="622" t="s">
        <v>56</v>
      </c>
      <c r="C155" s="622" t="s">
        <v>114</v>
      </c>
      <c r="D155" s="1">
        <v>0.2</v>
      </c>
      <c r="E155" s="206">
        <v>5300</v>
      </c>
      <c r="F155" s="207">
        <v>4.7E-2</v>
      </c>
      <c r="G155" s="208">
        <f>IF(AND(F155&gt;=$F$3-'Selectie Benchmark Gemeenten'!$D$7*'gemeenten info'!$F$7,F155&lt;=$F$3+'Selectie Benchmark Gemeenten'!$D$7*'gemeenten info'!$F$7),1,0)</f>
        <v>0</v>
      </c>
      <c r="H155" s="206">
        <v>13020</v>
      </c>
      <c r="I155" s="206">
        <v>351</v>
      </c>
      <c r="J155" s="209">
        <f t="shared" si="261"/>
        <v>4.9177877428998505E-2</v>
      </c>
      <c r="K155" s="208">
        <f>IF(AND(J155&gt;=$J$3-'Selectie Benchmark Gemeenten'!$D$8*'gemeenten info'!$J$7,J155&lt;=$J$3+'Selectie Benchmark Gemeenten'!$D$8*'gemeenten info'!$J$7),1,0)</f>
        <v>0</v>
      </c>
      <c r="L155" s="23">
        <v>0</v>
      </c>
      <c r="M155" s="210">
        <v>7.4333800841514724E-2</v>
      </c>
      <c r="N155" s="208">
        <f>IF(AND(M155&gt;=$M$3-'Selectie Benchmark Gemeenten'!$D$9*'gemeenten info'!$M$7,M155&lt;=$M$3+'Selectie Benchmark Gemeenten'!$D$9*'gemeenten info'!$M$7),1,0)</f>
        <v>1</v>
      </c>
      <c r="O155" s="29">
        <f t="shared" si="255"/>
        <v>0</v>
      </c>
      <c r="P155" s="29">
        <f t="shared" si="256"/>
        <v>0</v>
      </c>
      <c r="Q155" s="29">
        <f t="shared" si="257"/>
        <v>0</v>
      </c>
      <c r="S155" s="78">
        <v>8.0860000000000003</v>
      </c>
      <c r="T155" s="78">
        <v>16.667000000000002</v>
      </c>
      <c r="U155" s="211">
        <v>0.45500000000000002</v>
      </c>
      <c r="V155" s="211">
        <v>4.4999999999999998E-2</v>
      </c>
      <c r="X155" s="212">
        <v>1146</v>
      </c>
      <c r="Y155" s="212">
        <v>20</v>
      </c>
      <c r="Z155" s="341">
        <f t="shared" si="262"/>
        <v>1.7452006980802792E-2</v>
      </c>
      <c r="AA155" s="212">
        <v>319</v>
      </c>
      <c r="AB155" s="212">
        <v>18</v>
      </c>
      <c r="AC155" s="212">
        <v>8</v>
      </c>
      <c r="AD155" s="212">
        <v>36</v>
      </c>
      <c r="AE155" s="212">
        <v>0</v>
      </c>
      <c r="AF155" s="372">
        <f t="shared" si="263"/>
        <v>0</v>
      </c>
      <c r="AG155" s="212">
        <v>5</v>
      </c>
      <c r="AH155" s="372">
        <f t="shared" si="264"/>
        <v>0.1388888888888889</v>
      </c>
      <c r="AI155" s="212">
        <f t="shared" si="265"/>
        <v>275</v>
      </c>
      <c r="AJ155" s="212">
        <f t="shared" si="266"/>
        <v>13</v>
      </c>
      <c r="AK155" s="372">
        <f t="shared" si="267"/>
        <v>4.7272727272727272E-2</v>
      </c>
      <c r="AL155" s="341">
        <f t="shared" si="268"/>
        <v>0</v>
      </c>
      <c r="AM155" s="341">
        <f t="shared" si="269"/>
        <v>4.3630017452006981E-3</v>
      </c>
      <c r="AN155" s="341">
        <f t="shared" si="270"/>
        <v>1.1343804537521814E-2</v>
      </c>
      <c r="AO155" s="341">
        <f t="shared" si="271"/>
        <v>1.5706806282722512E-2</v>
      </c>
      <c r="AP155" s="214">
        <v>827</v>
      </c>
      <c r="AQ155" s="214">
        <v>2</v>
      </c>
      <c r="AR155" s="341">
        <f t="shared" si="272"/>
        <v>1.7452006980802793E-3</v>
      </c>
      <c r="AT155" s="1">
        <v>18</v>
      </c>
      <c r="AU155" s="1">
        <v>6</v>
      </c>
      <c r="AV155" s="1">
        <v>5</v>
      </c>
      <c r="AW155" s="1">
        <v>7</v>
      </c>
      <c r="AX155" s="1">
        <v>12</v>
      </c>
      <c r="AY155" s="1">
        <v>0</v>
      </c>
      <c r="AZ155" s="1">
        <v>0</v>
      </c>
      <c r="BA155" s="1">
        <v>12</v>
      </c>
      <c r="BB155" s="1">
        <v>12</v>
      </c>
      <c r="BC155" s="1">
        <v>0</v>
      </c>
      <c r="BD155" s="1">
        <v>6</v>
      </c>
      <c r="BE155" s="1">
        <v>6</v>
      </c>
      <c r="BF155" s="1">
        <v>24</v>
      </c>
      <c r="BG155" s="1">
        <v>14</v>
      </c>
      <c r="BH155" s="1">
        <v>0</v>
      </c>
      <c r="BI155" s="1">
        <v>10</v>
      </c>
      <c r="BJ155" s="1">
        <v>20</v>
      </c>
      <c r="BK155" s="1">
        <v>10</v>
      </c>
      <c r="BL155" s="1">
        <v>0</v>
      </c>
      <c r="BM155" s="1">
        <v>10</v>
      </c>
      <c r="BN155" s="125">
        <v>0.33333333333333331</v>
      </c>
      <c r="BO155" s="124">
        <v>0.27777777777777779</v>
      </c>
      <c r="BP155" s="126">
        <v>0.3888888888888889</v>
      </c>
      <c r="BQ155" s="125">
        <v>0</v>
      </c>
      <c r="BR155" s="124">
        <v>0</v>
      </c>
      <c r="BS155" s="126">
        <v>1</v>
      </c>
      <c r="BT155" s="125">
        <v>0</v>
      </c>
      <c r="BU155" s="124">
        <v>0.5</v>
      </c>
      <c r="BV155" s="126">
        <v>0.5</v>
      </c>
      <c r="BW155" s="125">
        <v>0.58333333333333337</v>
      </c>
      <c r="BX155" s="124">
        <v>0</v>
      </c>
      <c r="BY155" s="126">
        <v>0.41666666666666669</v>
      </c>
      <c r="BZ155" s="125">
        <f t="shared" si="273"/>
        <v>0.5</v>
      </c>
      <c r="CA155" s="124">
        <f t="shared" si="274"/>
        <v>0</v>
      </c>
      <c r="CB155" s="126">
        <f t="shared" si="275"/>
        <v>0.5</v>
      </c>
      <c r="CD155" s="215">
        <f t="shared" si="276"/>
        <v>1770</v>
      </c>
      <c r="CE155" s="216">
        <f t="shared" si="277"/>
        <v>0.60451977401129942</v>
      </c>
      <c r="CF155" s="216">
        <f t="shared" si="278"/>
        <v>0.34463276836158191</v>
      </c>
      <c r="CG155" s="216">
        <f t="shared" si="279"/>
        <v>5.0847457627118647E-2</v>
      </c>
      <c r="CH155" s="216">
        <f t="shared" si="280"/>
        <v>1.6949152542372881E-2</v>
      </c>
      <c r="CI155" s="216">
        <f t="shared" si="281"/>
        <v>0</v>
      </c>
      <c r="CJ155" s="216">
        <f t="shared" si="282"/>
        <v>3.3898305084745763E-2</v>
      </c>
      <c r="CK155" s="217">
        <f t="shared" si="283"/>
        <v>1070</v>
      </c>
      <c r="CL155" s="218">
        <f t="shared" si="284"/>
        <v>610</v>
      </c>
      <c r="CM155" s="219">
        <f t="shared" si="285"/>
        <v>90</v>
      </c>
      <c r="CN155" s="219">
        <f t="shared" si="286"/>
        <v>30</v>
      </c>
      <c r="CO155" s="219">
        <f t="shared" si="287"/>
        <v>0</v>
      </c>
      <c r="CP155" s="219">
        <f t="shared" si="288"/>
        <v>60</v>
      </c>
      <c r="CR155" s="243">
        <v>584.17999999999995</v>
      </c>
      <c r="CS155" s="243">
        <v>1287</v>
      </c>
      <c r="CT155" s="247">
        <f t="shared" si="258"/>
        <v>0.45390831390831388</v>
      </c>
      <c r="CV155" s="247">
        <f t="shared" si="259"/>
        <v>3.844830871356978E-2</v>
      </c>
      <c r="CW155" s="211">
        <f t="shared" si="260"/>
        <v>0.3713192974638892</v>
      </c>
      <c r="CY155" s="300">
        <v>1.7528483786152498E-2</v>
      </c>
      <c r="CZ155" s="300">
        <v>2.0851433536055605E-2</v>
      </c>
      <c r="DA155" s="300">
        <v>1.0762331838565023E-2</v>
      </c>
      <c r="DB155" s="300">
        <v>1.0238907849829351E-2</v>
      </c>
      <c r="DC155" s="300">
        <v>1.5100671140939598E-2</v>
      </c>
      <c r="DE155" s="332" t="s">
        <v>640</v>
      </c>
      <c r="DF155" s="332" t="s">
        <v>640</v>
      </c>
      <c r="DG155" s="332" t="s">
        <v>640</v>
      </c>
      <c r="DH155" s="332" t="s">
        <v>640</v>
      </c>
      <c r="DL155" s="212">
        <v>1141</v>
      </c>
      <c r="DM155" s="212">
        <v>20</v>
      </c>
      <c r="DN155" s="213">
        <v>1.7528483786152498E-2</v>
      </c>
      <c r="DO155" s="212">
        <v>340</v>
      </c>
      <c r="DP155" s="212">
        <v>17</v>
      </c>
      <c r="DQ155" s="213">
        <v>1.4899211218229623E-2</v>
      </c>
      <c r="DR155" s="214">
        <v>801</v>
      </c>
      <c r="DS155" s="214">
        <v>3</v>
      </c>
      <c r="DT155" s="213">
        <v>2.6292725679228747E-3</v>
      </c>
      <c r="DV155" s="215">
        <f t="shared" si="289"/>
        <v>1780</v>
      </c>
      <c r="DW155" s="216">
        <v>0.61111111111111116</v>
      </c>
      <c r="DX155" s="216">
        <v>0.33333333333333331</v>
      </c>
      <c r="DY155" s="216">
        <v>5.5555555555555552E-2</v>
      </c>
      <c r="DZ155" s="216">
        <v>0</v>
      </c>
      <c r="EA155" s="216">
        <v>0</v>
      </c>
      <c r="EB155" s="216">
        <v>5.5555555555555552E-2</v>
      </c>
      <c r="EC155" s="217">
        <f t="shared" si="290"/>
        <v>1100</v>
      </c>
      <c r="ED155" s="218">
        <v>600</v>
      </c>
      <c r="EE155" s="219">
        <f t="shared" si="291"/>
        <v>80</v>
      </c>
      <c r="EF155" s="219">
        <f t="shared" si="292"/>
        <v>20</v>
      </c>
      <c r="EG155" s="219">
        <f t="shared" si="293"/>
        <v>0</v>
      </c>
      <c r="EH155" s="219">
        <f t="shared" si="294"/>
        <v>60</v>
      </c>
      <c r="EI155" s="216">
        <v>5.5555555555555552E-2</v>
      </c>
      <c r="EJ155" s="511">
        <v>1.6125E-2</v>
      </c>
      <c r="EK155" s="3">
        <v>0.27800000000000002</v>
      </c>
      <c r="EL155" s="3">
        <v>0.45899999999999996</v>
      </c>
      <c r="EM155" s="496">
        <f t="shared" si="295"/>
        <v>0.26300000000000001</v>
      </c>
      <c r="EN155" s="528">
        <v>5.0558199999999998E-2</v>
      </c>
      <c r="EO155" s="545">
        <f t="shared" si="296"/>
        <v>1780</v>
      </c>
      <c r="EP155" s="314">
        <f t="shared" si="297"/>
        <v>520</v>
      </c>
      <c r="EQ155" s="542">
        <v>510</v>
      </c>
      <c r="ER155" s="543">
        <v>10</v>
      </c>
      <c r="ES155" s="544">
        <v>0</v>
      </c>
      <c r="ET155" s="242">
        <v>0</v>
      </c>
      <c r="EU155" s="242">
        <v>0</v>
      </c>
      <c r="EV155" s="314">
        <f t="shared" si="298"/>
        <v>0</v>
      </c>
      <c r="EW155" s="314">
        <f t="shared" si="299"/>
        <v>750</v>
      </c>
      <c r="EX155" s="542">
        <v>500</v>
      </c>
      <c r="EY155" s="543">
        <v>220</v>
      </c>
      <c r="EZ155" s="544">
        <v>30</v>
      </c>
      <c r="FA155" s="242">
        <v>10</v>
      </c>
      <c r="FB155" s="242">
        <v>0</v>
      </c>
      <c r="FC155" s="314">
        <f t="shared" si="300"/>
        <v>20</v>
      </c>
      <c r="FD155" s="314">
        <f t="shared" si="301"/>
        <v>510</v>
      </c>
      <c r="FE155" s="542">
        <v>90</v>
      </c>
      <c r="FF155" s="543">
        <v>370</v>
      </c>
      <c r="FG155" s="544">
        <v>50</v>
      </c>
      <c r="FH155" s="242">
        <v>10</v>
      </c>
      <c r="FI155" s="242">
        <f>VLOOKUP($A155,'[3]Tabel 3'!$E$3350:$K$3691,7,FALSE)</f>
        <v>0</v>
      </c>
      <c r="FJ155" s="314">
        <f t="shared" si="302"/>
        <v>40</v>
      </c>
      <c r="FK155" s="545">
        <f t="shared" si="303"/>
        <v>1770</v>
      </c>
      <c r="FL155" s="314">
        <f t="shared" si="304"/>
        <v>510</v>
      </c>
      <c r="FM155" s="542">
        <v>510</v>
      </c>
      <c r="FN155" s="543">
        <v>0</v>
      </c>
      <c r="FO155" s="544">
        <v>0</v>
      </c>
      <c r="FP155" s="242">
        <v>0</v>
      </c>
      <c r="FQ155" s="242">
        <v>0</v>
      </c>
      <c r="FR155" s="314">
        <f t="shared" si="305"/>
        <v>0</v>
      </c>
      <c r="FS155" s="314">
        <f t="shared" si="306"/>
        <v>740</v>
      </c>
      <c r="FT155" s="542">
        <v>470</v>
      </c>
      <c r="FU155" s="543">
        <v>220</v>
      </c>
      <c r="FV155" s="544">
        <v>50</v>
      </c>
      <c r="FW155" s="242">
        <v>10</v>
      </c>
      <c r="FX155" s="242">
        <v>0</v>
      </c>
      <c r="FY155" s="314">
        <f t="shared" si="307"/>
        <v>40</v>
      </c>
      <c r="FZ155" s="314">
        <f t="shared" si="308"/>
        <v>520</v>
      </c>
      <c r="GA155" s="542">
        <v>90</v>
      </c>
      <c r="GB155" s="543">
        <v>390</v>
      </c>
      <c r="GC155" s="544">
        <v>40</v>
      </c>
      <c r="GD155" s="242">
        <v>20</v>
      </c>
      <c r="GE155" s="242">
        <v>0</v>
      </c>
      <c r="GF155" s="314">
        <f t="shared" si="309"/>
        <v>20</v>
      </c>
    </row>
    <row r="156" spans="1:188" hidden="1" x14ac:dyDescent="0.25">
      <c r="A156" s="622" t="s">
        <v>297</v>
      </c>
      <c r="B156" s="622" t="s">
        <v>105</v>
      </c>
      <c r="C156" s="622" t="s">
        <v>106</v>
      </c>
      <c r="D156" s="1">
        <v>1.7</v>
      </c>
      <c r="E156" s="206">
        <v>26400</v>
      </c>
      <c r="F156" s="207">
        <v>6.6000000000000003E-2</v>
      </c>
      <c r="G156" s="208">
        <f>IF(AND(F156&gt;=$F$3-'Selectie Benchmark Gemeenten'!$D$7*'gemeenten info'!$F$7,F156&lt;=$F$3+'Selectie Benchmark Gemeenten'!$D$7*'gemeenten info'!$F$7),1,0)</f>
        <v>0</v>
      </c>
      <c r="H156" s="206">
        <v>66032</v>
      </c>
      <c r="I156" s="206">
        <v>2662</v>
      </c>
      <c r="J156" s="209">
        <f t="shared" si="261"/>
        <v>0.39461883408071746</v>
      </c>
      <c r="K156" s="208">
        <f>IF(AND(J156&gt;=$J$3-'Selectie Benchmark Gemeenten'!$D$8*'gemeenten info'!$J$7,J156&lt;=$J$3+'Selectie Benchmark Gemeenten'!$D$8*'gemeenten info'!$J$7),1,0)</f>
        <v>0</v>
      </c>
      <c r="L156" s="23">
        <v>0</v>
      </c>
      <c r="M156" s="210">
        <v>0.14080000000000001</v>
      </c>
      <c r="N156" s="208">
        <f>IF(AND(M156&gt;=$M$3-'Selectie Benchmark Gemeenten'!$D$9*'gemeenten info'!$M$7,M156&lt;=$M$3+'Selectie Benchmark Gemeenten'!$D$9*'gemeenten info'!$M$7),1,0)</f>
        <v>1</v>
      </c>
      <c r="O156" s="29">
        <f t="shared" si="255"/>
        <v>0</v>
      </c>
      <c r="P156" s="29">
        <f t="shared" si="256"/>
        <v>0</v>
      </c>
      <c r="Q156" s="29">
        <f t="shared" si="257"/>
        <v>0</v>
      </c>
      <c r="S156" s="78">
        <v>8.0510000000000002</v>
      </c>
      <c r="T156" s="78">
        <v>4.7949999999999999</v>
      </c>
      <c r="U156" s="211">
        <v>0.496</v>
      </c>
      <c r="V156" s="211">
        <v>6.3E-2</v>
      </c>
      <c r="X156" s="212">
        <v>5492</v>
      </c>
      <c r="Y156" s="212">
        <v>105</v>
      </c>
      <c r="Z156" s="341">
        <f t="shared" si="262"/>
        <v>1.9118718135469774E-2</v>
      </c>
      <c r="AA156" s="212">
        <v>1599</v>
      </c>
      <c r="AB156" s="212">
        <v>79</v>
      </c>
      <c r="AC156" s="212">
        <v>35</v>
      </c>
      <c r="AD156" s="212">
        <v>301</v>
      </c>
      <c r="AE156" s="212">
        <v>9</v>
      </c>
      <c r="AF156" s="372">
        <f t="shared" si="263"/>
        <v>0.25714285714285712</v>
      </c>
      <c r="AG156" s="212">
        <v>19</v>
      </c>
      <c r="AH156" s="372">
        <f t="shared" si="264"/>
        <v>6.3122923588039864E-2</v>
      </c>
      <c r="AI156" s="212">
        <f t="shared" si="265"/>
        <v>1263</v>
      </c>
      <c r="AJ156" s="212">
        <f t="shared" si="266"/>
        <v>51</v>
      </c>
      <c r="AK156" s="372">
        <f t="shared" si="267"/>
        <v>4.0380047505938245E-2</v>
      </c>
      <c r="AL156" s="341">
        <f t="shared" si="268"/>
        <v>1.6387472687545521E-3</v>
      </c>
      <c r="AM156" s="341">
        <f t="shared" si="269"/>
        <v>3.4595775673707209E-3</v>
      </c>
      <c r="AN156" s="341">
        <f t="shared" si="270"/>
        <v>9.286234522942461E-3</v>
      </c>
      <c r="AO156" s="341">
        <f t="shared" si="271"/>
        <v>1.4384559359067736E-2</v>
      </c>
      <c r="AP156" s="214">
        <v>3893</v>
      </c>
      <c r="AQ156" s="214">
        <v>26</v>
      </c>
      <c r="AR156" s="341">
        <f t="shared" si="272"/>
        <v>4.7341587764020395E-3</v>
      </c>
      <c r="AT156" s="1">
        <v>105</v>
      </c>
      <c r="AU156" s="1">
        <v>41</v>
      </c>
      <c r="AV156" s="1">
        <v>29</v>
      </c>
      <c r="AW156" s="1">
        <v>35</v>
      </c>
      <c r="AX156" s="1">
        <v>108</v>
      </c>
      <c r="AY156" s="1">
        <v>46</v>
      </c>
      <c r="AZ156" s="1">
        <v>26</v>
      </c>
      <c r="BA156" s="1">
        <v>36</v>
      </c>
      <c r="BB156" s="1">
        <v>92</v>
      </c>
      <c r="BC156" s="1">
        <v>46</v>
      </c>
      <c r="BD156" s="1">
        <v>24</v>
      </c>
      <c r="BE156" s="1">
        <v>22</v>
      </c>
      <c r="BF156" s="1">
        <v>84</v>
      </c>
      <c r="BG156" s="1">
        <v>42</v>
      </c>
      <c r="BH156" s="1">
        <v>19</v>
      </c>
      <c r="BI156" s="1">
        <v>23</v>
      </c>
      <c r="BJ156" s="1">
        <v>136</v>
      </c>
      <c r="BK156" s="1">
        <v>70</v>
      </c>
      <c r="BL156" s="1">
        <v>20</v>
      </c>
      <c r="BM156" s="1">
        <v>46</v>
      </c>
      <c r="BN156" s="125">
        <v>0.39047619047619048</v>
      </c>
      <c r="BO156" s="124">
        <v>0.27619047619047621</v>
      </c>
      <c r="BP156" s="126">
        <v>0.33333333333333331</v>
      </c>
      <c r="BQ156" s="125">
        <v>0.42592592592592593</v>
      </c>
      <c r="BR156" s="124">
        <v>0.24074074074074073</v>
      </c>
      <c r="BS156" s="126">
        <v>0.33333333333333331</v>
      </c>
      <c r="BT156" s="125">
        <v>0.5</v>
      </c>
      <c r="BU156" s="124">
        <v>0.2608695652173913</v>
      </c>
      <c r="BV156" s="126">
        <v>0.2391304347826087</v>
      </c>
      <c r="BW156" s="125">
        <v>0.5</v>
      </c>
      <c r="BX156" s="124">
        <v>0.22619047619047619</v>
      </c>
      <c r="BY156" s="126">
        <v>0.27380952380952384</v>
      </c>
      <c r="BZ156" s="125">
        <f t="shared" si="273"/>
        <v>0.51470588235294112</v>
      </c>
      <c r="CA156" s="124">
        <f t="shared" si="274"/>
        <v>0.14705882352941177</v>
      </c>
      <c r="CB156" s="126">
        <f t="shared" si="275"/>
        <v>0.33823529411764708</v>
      </c>
      <c r="CD156" s="215">
        <f t="shared" si="276"/>
        <v>9660</v>
      </c>
      <c r="CE156" s="216">
        <f t="shared" si="277"/>
        <v>0.56211180124223603</v>
      </c>
      <c r="CF156" s="216">
        <f t="shared" si="278"/>
        <v>0.38198757763975155</v>
      </c>
      <c r="CG156" s="216">
        <f t="shared" si="279"/>
        <v>5.5900621118012424E-2</v>
      </c>
      <c r="CH156" s="216">
        <f t="shared" si="280"/>
        <v>2.0703933747412008E-2</v>
      </c>
      <c r="CI156" s="216">
        <f t="shared" si="281"/>
        <v>2.070393374741201E-3</v>
      </c>
      <c r="CJ156" s="216">
        <f t="shared" si="282"/>
        <v>3.3126293995859216E-2</v>
      </c>
      <c r="CK156" s="217">
        <f t="shared" si="283"/>
        <v>5430</v>
      </c>
      <c r="CL156" s="218">
        <f t="shared" si="284"/>
        <v>3690</v>
      </c>
      <c r="CM156" s="219">
        <f t="shared" si="285"/>
        <v>540</v>
      </c>
      <c r="CN156" s="219">
        <f t="shared" si="286"/>
        <v>200</v>
      </c>
      <c r="CO156" s="219">
        <f t="shared" si="287"/>
        <v>20</v>
      </c>
      <c r="CP156" s="219">
        <f t="shared" si="288"/>
        <v>320</v>
      </c>
      <c r="CR156" s="243">
        <v>5602.18</v>
      </c>
      <c r="CS156" s="243">
        <v>6914</v>
      </c>
      <c r="CT156" s="247">
        <f t="shared" si="258"/>
        <v>0.81026612669945042</v>
      </c>
      <c r="CV156" s="247">
        <f t="shared" si="259"/>
        <v>2.3595603352380326E-2</v>
      </c>
      <c r="CW156" s="211">
        <f t="shared" si="260"/>
        <v>0.28967754750711777</v>
      </c>
      <c r="CY156" s="300">
        <v>2.4508920526220942E-2</v>
      </c>
      <c r="CZ156" s="300">
        <v>1.5034902452120994E-2</v>
      </c>
      <c r="DA156" s="300">
        <v>1.6499282639885222E-2</v>
      </c>
      <c r="DB156" s="300">
        <v>1.9176136363636364E-2</v>
      </c>
      <c r="DC156" s="300">
        <v>1.8515253041791573E-2</v>
      </c>
      <c r="DE156" s="332">
        <v>171</v>
      </c>
      <c r="DF156" s="332">
        <v>25</v>
      </c>
      <c r="DG156" s="332">
        <v>189</v>
      </c>
      <c r="DH156" s="332">
        <v>28</v>
      </c>
      <c r="DL156" s="212">
        <v>5549</v>
      </c>
      <c r="DM156" s="212">
        <v>136</v>
      </c>
      <c r="DN156" s="213">
        <v>2.4508920526220942E-2</v>
      </c>
      <c r="DO156" s="212">
        <v>1658</v>
      </c>
      <c r="DP156" s="212">
        <v>99</v>
      </c>
      <c r="DQ156" s="213">
        <v>1.784105244188142E-2</v>
      </c>
      <c r="DR156" s="214">
        <v>3891</v>
      </c>
      <c r="DS156" s="214">
        <v>37</v>
      </c>
      <c r="DT156" s="213">
        <v>6.667868084339521E-3</v>
      </c>
      <c r="DV156" s="215">
        <f t="shared" si="289"/>
        <v>9570</v>
      </c>
      <c r="DW156" s="216">
        <v>0.57291666666666663</v>
      </c>
      <c r="DX156" s="216">
        <v>0.375</v>
      </c>
      <c r="DY156" s="216">
        <v>5.2083333333333336E-2</v>
      </c>
      <c r="DZ156" s="216">
        <v>2.0833333333333332E-2</v>
      </c>
      <c r="EA156" s="216">
        <v>0</v>
      </c>
      <c r="EB156" s="216">
        <v>3.125E-2</v>
      </c>
      <c r="EC156" s="217">
        <f t="shared" si="290"/>
        <v>5520</v>
      </c>
      <c r="ED156" s="218">
        <v>3600</v>
      </c>
      <c r="EE156" s="219">
        <f t="shared" si="291"/>
        <v>450</v>
      </c>
      <c r="EF156" s="219">
        <f t="shared" si="292"/>
        <v>110</v>
      </c>
      <c r="EG156" s="219">
        <f t="shared" si="293"/>
        <v>20</v>
      </c>
      <c r="EH156" s="219">
        <f t="shared" si="294"/>
        <v>320</v>
      </c>
      <c r="EI156" s="216">
        <v>5.1546391752577317E-2</v>
      </c>
      <c r="EJ156" s="511">
        <v>1.9450000000000002E-2</v>
      </c>
      <c r="EK156" s="3">
        <v>0.31</v>
      </c>
      <c r="EL156" s="3">
        <v>0.46299999999999997</v>
      </c>
      <c r="EM156" s="496">
        <f t="shared" si="295"/>
        <v>0.22699999999999998</v>
      </c>
      <c r="EN156" s="528">
        <v>6.1779600000000004E-2</v>
      </c>
      <c r="EO156" s="545">
        <f t="shared" si="296"/>
        <v>9550</v>
      </c>
      <c r="EP156" s="314">
        <f t="shared" si="297"/>
        <v>2540</v>
      </c>
      <c r="EQ156" s="542">
        <v>2480</v>
      </c>
      <c r="ER156" s="543">
        <v>40</v>
      </c>
      <c r="ES156" s="544">
        <v>20</v>
      </c>
      <c r="ET156" s="242">
        <v>0</v>
      </c>
      <c r="EU156" s="242">
        <v>0</v>
      </c>
      <c r="EV156" s="314">
        <f t="shared" si="298"/>
        <v>20</v>
      </c>
      <c r="EW156" s="314">
        <f t="shared" si="299"/>
        <v>4110</v>
      </c>
      <c r="EX156" s="542">
        <v>2490</v>
      </c>
      <c r="EY156" s="543">
        <v>1390</v>
      </c>
      <c r="EZ156" s="544">
        <v>230</v>
      </c>
      <c r="FA156" s="242">
        <v>60</v>
      </c>
      <c r="FB156" s="242">
        <v>10</v>
      </c>
      <c r="FC156" s="314">
        <f t="shared" si="300"/>
        <v>160</v>
      </c>
      <c r="FD156" s="314">
        <f t="shared" si="301"/>
        <v>2900</v>
      </c>
      <c r="FE156" s="542">
        <v>550</v>
      </c>
      <c r="FF156" s="543">
        <v>2150</v>
      </c>
      <c r="FG156" s="544">
        <v>200</v>
      </c>
      <c r="FH156" s="242">
        <v>50</v>
      </c>
      <c r="FI156" s="242">
        <f>VLOOKUP($A156,'[3]Tabel 3'!$E$3350:$K$3691,7,FALSE)</f>
        <v>10</v>
      </c>
      <c r="FJ156" s="314">
        <f t="shared" si="302"/>
        <v>140</v>
      </c>
      <c r="FK156" s="545">
        <f t="shared" si="303"/>
        <v>9660</v>
      </c>
      <c r="FL156" s="314">
        <f t="shared" si="304"/>
        <v>2540</v>
      </c>
      <c r="FM156" s="542">
        <v>2470</v>
      </c>
      <c r="FN156" s="543">
        <v>50</v>
      </c>
      <c r="FO156" s="544">
        <v>20</v>
      </c>
      <c r="FP156" s="242">
        <v>0</v>
      </c>
      <c r="FQ156" s="242">
        <v>0</v>
      </c>
      <c r="FR156" s="314">
        <f t="shared" si="305"/>
        <v>20</v>
      </c>
      <c r="FS156" s="314">
        <f t="shared" si="306"/>
        <v>4160</v>
      </c>
      <c r="FT156" s="542">
        <v>2430</v>
      </c>
      <c r="FU156" s="543">
        <v>1450</v>
      </c>
      <c r="FV156" s="544">
        <v>280</v>
      </c>
      <c r="FW156" s="242">
        <v>100</v>
      </c>
      <c r="FX156" s="242">
        <v>10</v>
      </c>
      <c r="FY156" s="314">
        <f t="shared" si="307"/>
        <v>170</v>
      </c>
      <c r="FZ156" s="314">
        <f t="shared" si="308"/>
        <v>2960</v>
      </c>
      <c r="GA156" s="542">
        <v>530</v>
      </c>
      <c r="GB156" s="543">
        <v>2190</v>
      </c>
      <c r="GC156" s="544">
        <v>240</v>
      </c>
      <c r="GD156" s="242">
        <v>100</v>
      </c>
      <c r="GE156" s="242">
        <v>10</v>
      </c>
      <c r="GF156" s="314">
        <f t="shared" si="309"/>
        <v>130</v>
      </c>
    </row>
    <row r="157" spans="1:188" hidden="1" x14ac:dyDescent="0.25">
      <c r="A157" s="622" t="s">
        <v>298</v>
      </c>
      <c r="B157" s="622" t="s">
        <v>128</v>
      </c>
      <c r="C157" s="622" t="s">
        <v>129</v>
      </c>
      <c r="D157" s="1">
        <v>3.1</v>
      </c>
      <c r="E157" s="206">
        <v>21800</v>
      </c>
      <c r="F157" s="207">
        <v>0.14400000000000002</v>
      </c>
      <c r="G157" s="208">
        <f>IF(AND(F157&gt;=$F$3-'Selectie Benchmark Gemeenten'!$D$7*'gemeenten info'!$F$7,F157&lt;=$F$3+'Selectie Benchmark Gemeenten'!$D$7*'gemeenten info'!$F$7),1,0)</f>
        <v>0</v>
      </c>
      <c r="H157" s="206">
        <v>45324</v>
      </c>
      <c r="I157" s="206">
        <v>2069</v>
      </c>
      <c r="J157" s="209">
        <f t="shared" si="261"/>
        <v>0.30597907324364726</v>
      </c>
      <c r="K157" s="208">
        <f>IF(AND(J157&gt;=$J$3-'Selectie Benchmark Gemeenten'!$D$8*'gemeenten info'!$J$7,J157&lt;=$J$3+'Selectie Benchmark Gemeenten'!$D$8*'gemeenten info'!$J$7),1,0)</f>
        <v>1</v>
      </c>
      <c r="L157" s="23">
        <v>0</v>
      </c>
      <c r="M157" s="210">
        <v>7.9272727272727272E-2</v>
      </c>
      <c r="N157" s="208">
        <f>IF(AND(M157&gt;=$M$3-'Selectie Benchmark Gemeenten'!$D$9*'gemeenten info'!$M$7,M157&lt;=$M$3+'Selectie Benchmark Gemeenten'!$D$9*'gemeenten info'!$M$7),1,0)</f>
        <v>1</v>
      </c>
      <c r="O157" s="29">
        <f t="shared" si="255"/>
        <v>0</v>
      </c>
      <c r="P157" s="29">
        <f t="shared" si="256"/>
        <v>0</v>
      </c>
      <c r="Q157" s="29">
        <f t="shared" si="257"/>
        <v>0</v>
      </c>
      <c r="S157" s="78">
        <v>7.5410000000000004</v>
      </c>
      <c r="T157" s="78">
        <v>-28.655000000000001</v>
      </c>
      <c r="U157" s="211">
        <v>0.60799999999999998</v>
      </c>
      <c r="V157" s="211">
        <v>0.11899999999999999</v>
      </c>
      <c r="X157" s="212">
        <v>2467</v>
      </c>
      <c r="Y157" s="212">
        <v>100</v>
      </c>
      <c r="Z157" s="341">
        <f t="shared" si="262"/>
        <v>4.0535062829347386E-2</v>
      </c>
      <c r="AA157" s="212">
        <v>824</v>
      </c>
      <c r="AB157" s="212">
        <v>78</v>
      </c>
      <c r="AC157" s="212">
        <v>39</v>
      </c>
      <c r="AD157" s="212">
        <v>175</v>
      </c>
      <c r="AE157" s="212">
        <v>14</v>
      </c>
      <c r="AF157" s="372">
        <f t="shared" si="263"/>
        <v>0.35897435897435898</v>
      </c>
      <c r="AG157" s="212">
        <v>17</v>
      </c>
      <c r="AH157" s="372">
        <f t="shared" si="264"/>
        <v>9.7142857142857142E-2</v>
      </c>
      <c r="AI157" s="212">
        <f t="shared" si="265"/>
        <v>610</v>
      </c>
      <c r="AJ157" s="212">
        <f t="shared" si="266"/>
        <v>47</v>
      </c>
      <c r="AK157" s="372">
        <f t="shared" si="267"/>
        <v>7.7049180327868852E-2</v>
      </c>
      <c r="AL157" s="341">
        <f t="shared" si="268"/>
        <v>5.6749087961086341E-3</v>
      </c>
      <c r="AM157" s="341">
        <f t="shared" si="269"/>
        <v>6.8909606809890557E-3</v>
      </c>
      <c r="AN157" s="341">
        <f t="shared" si="270"/>
        <v>1.9051479529793271E-2</v>
      </c>
      <c r="AO157" s="341">
        <f t="shared" si="271"/>
        <v>3.1617349006890963E-2</v>
      </c>
      <c r="AP157" s="214">
        <v>1643</v>
      </c>
      <c r="AQ157" s="214">
        <v>22</v>
      </c>
      <c r="AR157" s="341">
        <f t="shared" si="272"/>
        <v>8.9177138224564249E-3</v>
      </c>
      <c r="AT157" s="1">
        <v>68</v>
      </c>
      <c r="AU157" s="1">
        <v>29</v>
      </c>
      <c r="AV157" s="1">
        <v>10</v>
      </c>
      <c r="AW157" s="1">
        <v>29</v>
      </c>
      <c r="AX157" s="1">
        <v>71</v>
      </c>
      <c r="AY157" s="1">
        <v>24</v>
      </c>
      <c r="AZ157" s="1">
        <v>18</v>
      </c>
      <c r="BA157" s="1">
        <v>29</v>
      </c>
      <c r="BB157" s="1">
        <v>61</v>
      </c>
      <c r="BC157" s="1">
        <v>20</v>
      </c>
      <c r="BD157" s="1">
        <v>7</v>
      </c>
      <c r="BE157" s="1">
        <v>34</v>
      </c>
      <c r="BF157" s="1">
        <v>81</v>
      </c>
      <c r="BG157" s="1">
        <v>33</v>
      </c>
      <c r="BH157" s="1">
        <v>13</v>
      </c>
      <c r="BI157" s="1">
        <v>35</v>
      </c>
      <c r="BJ157" s="1">
        <v>93</v>
      </c>
      <c r="BK157" s="1">
        <v>36</v>
      </c>
      <c r="BL157" s="1">
        <v>11</v>
      </c>
      <c r="BM157" s="1">
        <v>46</v>
      </c>
      <c r="BN157" s="125">
        <v>0.4264705882352941</v>
      </c>
      <c r="BO157" s="124">
        <v>0.14705882352941177</v>
      </c>
      <c r="BP157" s="126">
        <v>0.4264705882352941</v>
      </c>
      <c r="BQ157" s="125">
        <v>0.3380281690140845</v>
      </c>
      <c r="BR157" s="124">
        <v>0.25352112676056338</v>
      </c>
      <c r="BS157" s="126">
        <v>0.40845070422535212</v>
      </c>
      <c r="BT157" s="125">
        <v>0.32786885245901637</v>
      </c>
      <c r="BU157" s="124">
        <v>0.11475409836065574</v>
      </c>
      <c r="BV157" s="126">
        <v>0.55737704918032782</v>
      </c>
      <c r="BW157" s="125">
        <v>0.40740740740740738</v>
      </c>
      <c r="BX157" s="124">
        <v>0.16049382716049382</v>
      </c>
      <c r="BY157" s="126">
        <v>0.43209876543209874</v>
      </c>
      <c r="BZ157" s="125">
        <f t="shared" si="273"/>
        <v>0.38709677419354838</v>
      </c>
      <c r="CA157" s="124">
        <f t="shared" si="274"/>
        <v>0.11827956989247312</v>
      </c>
      <c r="CB157" s="126">
        <f t="shared" si="275"/>
        <v>0.4946236559139785</v>
      </c>
      <c r="CD157" s="215">
        <f t="shared" si="276"/>
        <v>4920</v>
      </c>
      <c r="CE157" s="216">
        <f t="shared" si="277"/>
        <v>0.52032520325203258</v>
      </c>
      <c r="CF157" s="216">
        <f t="shared" si="278"/>
        <v>0.36382113821138212</v>
      </c>
      <c r="CG157" s="216">
        <f t="shared" si="279"/>
        <v>0.11585365853658537</v>
      </c>
      <c r="CH157" s="216">
        <f t="shared" si="280"/>
        <v>5.08130081300813E-2</v>
      </c>
      <c r="CI157" s="216">
        <f t="shared" si="281"/>
        <v>2.0325203252032522E-3</v>
      </c>
      <c r="CJ157" s="216">
        <f t="shared" si="282"/>
        <v>6.3008130081300809E-2</v>
      </c>
      <c r="CK157" s="217">
        <f t="shared" si="283"/>
        <v>2560</v>
      </c>
      <c r="CL157" s="218">
        <f t="shared" si="284"/>
        <v>1790</v>
      </c>
      <c r="CM157" s="219">
        <f t="shared" si="285"/>
        <v>570</v>
      </c>
      <c r="CN157" s="219">
        <f t="shared" si="286"/>
        <v>250</v>
      </c>
      <c r="CO157" s="219">
        <f t="shared" si="287"/>
        <v>10</v>
      </c>
      <c r="CP157" s="219">
        <f t="shared" si="288"/>
        <v>310</v>
      </c>
      <c r="CR157" s="243">
        <v>4795.33</v>
      </c>
      <c r="CS157" s="243">
        <v>3123</v>
      </c>
      <c r="CT157" s="247">
        <f t="shared" si="258"/>
        <v>1.5354883125200127</v>
      </c>
      <c r="CV157" s="247">
        <f t="shared" si="259"/>
        <v>2.6398809094692523E-2</v>
      </c>
      <c r="CW157" s="211">
        <f t="shared" si="260"/>
        <v>0.2814934918704679</v>
      </c>
      <c r="CY157" s="300">
        <v>3.7820252135014235E-2</v>
      </c>
      <c r="CZ157" s="300">
        <v>3.2425940752602078E-2</v>
      </c>
      <c r="DA157" s="300">
        <v>2.4322169059011165E-2</v>
      </c>
      <c r="DB157" s="300">
        <v>2.8141101862861673E-2</v>
      </c>
      <c r="DC157" s="300">
        <v>2.6719056974459726E-2</v>
      </c>
      <c r="DE157" s="332">
        <v>10</v>
      </c>
      <c r="DF157" s="332">
        <v>4</v>
      </c>
      <c r="DG157" s="332">
        <v>9</v>
      </c>
      <c r="DH157" s="332">
        <v>0</v>
      </c>
      <c r="DL157" s="212">
        <v>2459</v>
      </c>
      <c r="DM157" s="212">
        <v>93</v>
      </c>
      <c r="DN157" s="213">
        <v>3.7820252135014235E-2</v>
      </c>
      <c r="DO157" s="212">
        <v>865</v>
      </c>
      <c r="DP157" s="212">
        <v>74</v>
      </c>
      <c r="DQ157" s="213">
        <v>3.0093533956893046E-2</v>
      </c>
      <c r="DR157" s="214">
        <v>1594</v>
      </c>
      <c r="DS157" s="214">
        <v>19</v>
      </c>
      <c r="DT157" s="213">
        <v>7.7267181781211875E-3</v>
      </c>
      <c r="DV157" s="215">
        <f t="shared" si="289"/>
        <v>4890</v>
      </c>
      <c r="DW157" s="216">
        <v>0.53061224489795922</v>
      </c>
      <c r="DX157" s="216">
        <v>0.34693877551020408</v>
      </c>
      <c r="DY157" s="216">
        <v>0.12244897959183673</v>
      </c>
      <c r="DZ157" s="216">
        <v>6.1224489795918366E-2</v>
      </c>
      <c r="EA157" s="216">
        <v>0</v>
      </c>
      <c r="EB157" s="216">
        <v>6.1224489795918366E-2</v>
      </c>
      <c r="EC157" s="217">
        <f t="shared" si="290"/>
        <v>2590</v>
      </c>
      <c r="ED157" s="218">
        <v>1700</v>
      </c>
      <c r="EE157" s="219">
        <f t="shared" si="291"/>
        <v>600</v>
      </c>
      <c r="EF157" s="219">
        <f t="shared" si="292"/>
        <v>120</v>
      </c>
      <c r="EG157" s="219">
        <f t="shared" si="293"/>
        <v>20</v>
      </c>
      <c r="EH157" s="219">
        <f t="shared" si="294"/>
        <v>460</v>
      </c>
      <c r="EI157" s="216">
        <v>0.125</v>
      </c>
      <c r="EJ157" s="511">
        <v>3.3100000000000004E-2</v>
      </c>
      <c r="EK157" s="3">
        <v>0.34700000000000003</v>
      </c>
      <c r="EL157" s="3">
        <v>0.46600000000000003</v>
      </c>
      <c r="EM157" s="496">
        <f t="shared" si="295"/>
        <v>0.187</v>
      </c>
      <c r="EN157" s="528">
        <v>0.10784640000000001</v>
      </c>
      <c r="EO157" s="545">
        <f t="shared" si="296"/>
        <v>4940</v>
      </c>
      <c r="EP157" s="314">
        <f t="shared" si="297"/>
        <v>1110</v>
      </c>
      <c r="EQ157" s="542">
        <v>1070</v>
      </c>
      <c r="ER157" s="543">
        <v>20</v>
      </c>
      <c r="ES157" s="544">
        <v>20</v>
      </c>
      <c r="ET157" s="242">
        <v>0</v>
      </c>
      <c r="EU157" s="242">
        <v>0</v>
      </c>
      <c r="EV157" s="314">
        <f t="shared" si="298"/>
        <v>20</v>
      </c>
      <c r="EW157" s="314">
        <f t="shared" si="299"/>
        <v>2070</v>
      </c>
      <c r="EX157" s="542">
        <v>1190</v>
      </c>
      <c r="EY157" s="543">
        <v>630</v>
      </c>
      <c r="EZ157" s="544">
        <v>250</v>
      </c>
      <c r="FA157" s="242">
        <v>40</v>
      </c>
      <c r="FB157" s="242">
        <v>10</v>
      </c>
      <c r="FC157" s="314">
        <f t="shared" si="300"/>
        <v>200</v>
      </c>
      <c r="FD157" s="314">
        <f t="shared" si="301"/>
        <v>1760</v>
      </c>
      <c r="FE157" s="542">
        <v>330</v>
      </c>
      <c r="FF157" s="543">
        <v>1100</v>
      </c>
      <c r="FG157" s="544">
        <v>330</v>
      </c>
      <c r="FH157" s="242">
        <v>80</v>
      </c>
      <c r="FI157" s="242">
        <f>VLOOKUP($A157,'[3]Tabel 3'!$E$3350:$K$3691,7,FALSE)</f>
        <v>10</v>
      </c>
      <c r="FJ157" s="314">
        <f t="shared" si="302"/>
        <v>240</v>
      </c>
      <c r="FK157" s="545">
        <f t="shared" si="303"/>
        <v>4920</v>
      </c>
      <c r="FL157" s="314">
        <f t="shared" si="304"/>
        <v>1140</v>
      </c>
      <c r="FM157" s="542">
        <v>1100</v>
      </c>
      <c r="FN157" s="543">
        <v>20</v>
      </c>
      <c r="FO157" s="544">
        <v>20</v>
      </c>
      <c r="FP157" s="242">
        <v>0</v>
      </c>
      <c r="FQ157" s="242">
        <v>0</v>
      </c>
      <c r="FR157" s="314">
        <f t="shared" si="305"/>
        <v>20</v>
      </c>
      <c r="FS157" s="314">
        <f t="shared" si="306"/>
        <v>2020</v>
      </c>
      <c r="FT157" s="542">
        <v>1130</v>
      </c>
      <c r="FU157" s="543">
        <v>640</v>
      </c>
      <c r="FV157" s="544">
        <v>250</v>
      </c>
      <c r="FW157" s="242">
        <v>90</v>
      </c>
      <c r="FX157" s="242">
        <v>0</v>
      </c>
      <c r="FY157" s="314">
        <f t="shared" si="307"/>
        <v>160</v>
      </c>
      <c r="FZ157" s="314">
        <f t="shared" si="308"/>
        <v>1760</v>
      </c>
      <c r="GA157" s="542">
        <v>330</v>
      </c>
      <c r="GB157" s="543">
        <v>1130</v>
      </c>
      <c r="GC157" s="544">
        <v>300</v>
      </c>
      <c r="GD157" s="242">
        <v>160</v>
      </c>
      <c r="GE157" s="242">
        <v>10</v>
      </c>
      <c r="GF157" s="314">
        <f t="shared" si="309"/>
        <v>130</v>
      </c>
    </row>
    <row r="158" spans="1:188" hidden="1" x14ac:dyDescent="0.25">
      <c r="A158" s="622" t="s">
        <v>299</v>
      </c>
      <c r="B158" s="622" t="s">
        <v>98</v>
      </c>
      <c r="C158" s="622" t="s">
        <v>99</v>
      </c>
      <c r="D158" s="1">
        <v>0.5</v>
      </c>
      <c r="E158" s="206">
        <v>9400</v>
      </c>
      <c r="F158" s="207">
        <v>0.05</v>
      </c>
      <c r="G158" s="208">
        <f>IF(AND(F158&gt;=$F$3-'Selectie Benchmark Gemeenten'!$D$7*'gemeenten info'!$F$7,F158&lt;=$F$3+'Selectie Benchmark Gemeenten'!$D$7*'gemeenten info'!$F$7),1,0)</f>
        <v>0</v>
      </c>
      <c r="H158" s="206">
        <v>23048</v>
      </c>
      <c r="I158" s="206">
        <v>287</v>
      </c>
      <c r="J158" s="209">
        <f t="shared" si="261"/>
        <v>3.9611360239162931E-2</v>
      </c>
      <c r="K158" s="208">
        <f>IF(AND(J158&gt;=$J$3-'Selectie Benchmark Gemeenten'!$D$8*'gemeenten info'!$J$7,J158&lt;=$J$3+'Selectie Benchmark Gemeenten'!$D$8*'gemeenten info'!$J$7),1,0)</f>
        <v>0</v>
      </c>
      <c r="L158" s="23">
        <v>0</v>
      </c>
      <c r="M158" s="210">
        <v>0.10184182015167931</v>
      </c>
      <c r="N158" s="208">
        <f>IF(AND(M158&gt;=$M$3-'Selectie Benchmark Gemeenten'!$D$9*'gemeenten info'!$M$7,M158&lt;=$M$3+'Selectie Benchmark Gemeenten'!$D$9*'gemeenten info'!$M$7),1,0)</f>
        <v>1</v>
      </c>
      <c r="O158" s="29">
        <f t="shared" si="255"/>
        <v>0</v>
      </c>
      <c r="P158" s="29">
        <f t="shared" si="256"/>
        <v>0</v>
      </c>
      <c r="Q158" s="29">
        <f t="shared" si="257"/>
        <v>0</v>
      </c>
      <c r="S158" s="78">
        <v>7.4669999999999996</v>
      </c>
      <c r="T158" s="78">
        <v>-21.834</v>
      </c>
      <c r="U158" s="211">
        <v>0.56699999999999995</v>
      </c>
      <c r="V158" s="211">
        <v>4.9000000000000002E-2</v>
      </c>
      <c r="X158" s="212">
        <v>1846</v>
      </c>
      <c r="Y158" s="212">
        <v>39</v>
      </c>
      <c r="Z158" s="341">
        <f t="shared" si="262"/>
        <v>2.1126760563380281E-2</v>
      </c>
      <c r="AA158" s="212">
        <v>632</v>
      </c>
      <c r="AB158" s="212">
        <v>30</v>
      </c>
      <c r="AC158" s="212">
        <v>14</v>
      </c>
      <c r="AD158" s="212">
        <v>89</v>
      </c>
      <c r="AE158" s="212">
        <v>0</v>
      </c>
      <c r="AF158" s="372">
        <f t="shared" si="263"/>
        <v>0</v>
      </c>
      <c r="AG158" s="212">
        <v>12</v>
      </c>
      <c r="AH158" s="372">
        <f t="shared" si="264"/>
        <v>0.1348314606741573</v>
      </c>
      <c r="AI158" s="212">
        <f t="shared" si="265"/>
        <v>529</v>
      </c>
      <c r="AJ158" s="212">
        <f t="shared" si="266"/>
        <v>18</v>
      </c>
      <c r="AK158" s="372">
        <f t="shared" si="267"/>
        <v>3.4026465028355386E-2</v>
      </c>
      <c r="AL158" s="341">
        <f t="shared" si="268"/>
        <v>0</v>
      </c>
      <c r="AM158" s="341">
        <f t="shared" si="269"/>
        <v>6.5005417118093175E-3</v>
      </c>
      <c r="AN158" s="341">
        <f t="shared" si="270"/>
        <v>9.7508125677139759E-3</v>
      </c>
      <c r="AO158" s="341">
        <f t="shared" si="271"/>
        <v>1.6251354279523293E-2</v>
      </c>
      <c r="AP158" s="214">
        <v>1214</v>
      </c>
      <c r="AQ158" s="214">
        <v>9</v>
      </c>
      <c r="AR158" s="341">
        <f t="shared" si="272"/>
        <v>4.8754062838569879E-3</v>
      </c>
      <c r="AT158" s="1">
        <v>23</v>
      </c>
      <c r="AU158" s="1">
        <v>9</v>
      </c>
      <c r="AV158" s="1">
        <v>8</v>
      </c>
      <c r="AW158" s="1">
        <v>6</v>
      </c>
      <c r="AX158" s="1">
        <v>38</v>
      </c>
      <c r="AY158" s="1">
        <v>9</v>
      </c>
      <c r="AZ158" s="1">
        <v>15</v>
      </c>
      <c r="BA158" s="1">
        <v>14</v>
      </c>
      <c r="BB158" s="1">
        <v>35</v>
      </c>
      <c r="BC158" s="1">
        <v>17</v>
      </c>
      <c r="BD158" s="1">
        <v>6</v>
      </c>
      <c r="BE158" s="1">
        <v>12</v>
      </c>
      <c r="BF158" s="1">
        <v>31</v>
      </c>
      <c r="BG158" s="1">
        <v>12</v>
      </c>
      <c r="BH158" s="1">
        <v>0</v>
      </c>
      <c r="BI158" s="1">
        <v>19</v>
      </c>
      <c r="BJ158" s="1">
        <v>30</v>
      </c>
      <c r="BK158" s="1">
        <v>18</v>
      </c>
      <c r="BL158" s="1">
        <v>6</v>
      </c>
      <c r="BM158" s="1">
        <v>6</v>
      </c>
      <c r="BN158" s="125">
        <v>0.39130434782608697</v>
      </c>
      <c r="BO158" s="124">
        <v>0.34782608695652173</v>
      </c>
      <c r="BP158" s="126">
        <v>0.2608695652173913</v>
      </c>
      <c r="BQ158" s="125">
        <v>0.23684210526315788</v>
      </c>
      <c r="BR158" s="124">
        <v>0.39473684210526316</v>
      </c>
      <c r="BS158" s="126">
        <v>0.36842105263157893</v>
      </c>
      <c r="BT158" s="125">
        <v>0.48571428571428571</v>
      </c>
      <c r="BU158" s="124">
        <v>0.17142857142857143</v>
      </c>
      <c r="BV158" s="126">
        <v>0.34285714285714286</v>
      </c>
      <c r="BW158" s="125">
        <v>0.38709677419354838</v>
      </c>
      <c r="BX158" s="124">
        <v>0</v>
      </c>
      <c r="BY158" s="126">
        <v>0.61290322580645162</v>
      </c>
      <c r="BZ158" s="125">
        <f t="shared" si="273"/>
        <v>0.6</v>
      </c>
      <c r="CA158" s="124">
        <f t="shared" si="274"/>
        <v>0.2</v>
      </c>
      <c r="CB158" s="126">
        <f t="shared" si="275"/>
        <v>0.2</v>
      </c>
      <c r="CD158" s="215">
        <f t="shared" si="276"/>
        <v>3400</v>
      </c>
      <c r="CE158" s="216">
        <f t="shared" si="277"/>
        <v>0.5794117647058824</v>
      </c>
      <c r="CF158" s="216">
        <f t="shared" si="278"/>
        <v>0.36470588235294116</v>
      </c>
      <c r="CG158" s="216">
        <f t="shared" si="279"/>
        <v>5.5882352941176473E-2</v>
      </c>
      <c r="CH158" s="216">
        <f t="shared" si="280"/>
        <v>1.7647058823529412E-2</v>
      </c>
      <c r="CI158" s="216">
        <f t="shared" si="281"/>
        <v>0</v>
      </c>
      <c r="CJ158" s="216">
        <f t="shared" si="282"/>
        <v>3.8235294117647062E-2</v>
      </c>
      <c r="CK158" s="217">
        <f t="shared" si="283"/>
        <v>1970</v>
      </c>
      <c r="CL158" s="218">
        <f t="shared" si="284"/>
        <v>1240</v>
      </c>
      <c r="CM158" s="219">
        <f t="shared" si="285"/>
        <v>190</v>
      </c>
      <c r="CN158" s="219">
        <f t="shared" si="286"/>
        <v>60</v>
      </c>
      <c r="CO158" s="219">
        <f t="shared" si="287"/>
        <v>0</v>
      </c>
      <c r="CP158" s="219">
        <f t="shared" si="288"/>
        <v>130</v>
      </c>
      <c r="CR158" s="243">
        <v>871.49</v>
      </c>
      <c r="CS158" s="243">
        <v>2170</v>
      </c>
      <c r="CT158" s="247">
        <f t="shared" si="258"/>
        <v>0.40160829493087558</v>
      </c>
      <c r="CV158" s="247">
        <f t="shared" si="259"/>
        <v>5.2605388957458157E-2</v>
      </c>
      <c r="CW158" s="211">
        <f t="shared" si="260"/>
        <v>0.42253521126760563</v>
      </c>
      <c r="CY158" s="300">
        <v>1.5856236786469344E-2</v>
      </c>
      <c r="CZ158" s="300">
        <v>1.5672396359959553E-2</v>
      </c>
      <c r="DA158" s="300">
        <v>1.6998542982030112E-2</v>
      </c>
      <c r="DB158" s="300">
        <v>1.7857142857142856E-2</v>
      </c>
      <c r="DC158" s="300">
        <v>1.0667903525046383E-2</v>
      </c>
      <c r="DE158" s="332" t="s">
        <v>640</v>
      </c>
      <c r="DF158" s="332" t="s">
        <v>640</v>
      </c>
      <c r="DG158" s="332" t="s">
        <v>640</v>
      </c>
      <c r="DH158" s="332" t="s">
        <v>640</v>
      </c>
      <c r="DL158" s="212">
        <v>1892</v>
      </c>
      <c r="DM158" s="212">
        <v>30</v>
      </c>
      <c r="DN158" s="213">
        <v>1.5856236786469344E-2</v>
      </c>
      <c r="DO158" s="212">
        <v>638</v>
      </c>
      <c r="DP158" s="212">
        <v>27</v>
      </c>
      <c r="DQ158" s="213">
        <v>1.427061310782241E-2</v>
      </c>
      <c r="DR158" s="214">
        <v>1254</v>
      </c>
      <c r="DS158" s="214">
        <v>3</v>
      </c>
      <c r="DT158" s="213">
        <v>1.5856236786469344E-3</v>
      </c>
      <c r="DV158" s="215">
        <f t="shared" si="289"/>
        <v>3310</v>
      </c>
      <c r="DW158" s="216">
        <v>0.58823529411764708</v>
      </c>
      <c r="DX158" s="216">
        <v>0.35294117647058826</v>
      </c>
      <c r="DY158" s="216">
        <v>5.8823529411764705E-2</v>
      </c>
      <c r="DZ158" s="216">
        <v>2.9411764705882353E-2</v>
      </c>
      <c r="EA158" s="216">
        <v>0</v>
      </c>
      <c r="EB158" s="216">
        <v>2.9411764705882353E-2</v>
      </c>
      <c r="EC158" s="217">
        <f t="shared" si="290"/>
        <v>1970</v>
      </c>
      <c r="ED158" s="218">
        <v>1200</v>
      </c>
      <c r="EE158" s="219">
        <f t="shared" si="291"/>
        <v>140</v>
      </c>
      <c r="EF158" s="219">
        <f t="shared" si="292"/>
        <v>40</v>
      </c>
      <c r="EG158" s="219">
        <f t="shared" si="293"/>
        <v>0</v>
      </c>
      <c r="EH158" s="219">
        <f t="shared" si="294"/>
        <v>100</v>
      </c>
      <c r="EI158" s="216">
        <v>5.7142857142857141E-2</v>
      </c>
      <c r="EJ158" s="511">
        <v>1.6649999999999998E-2</v>
      </c>
      <c r="EK158" s="3">
        <v>0.254</v>
      </c>
      <c r="EL158" s="3">
        <v>0.49099999999999999</v>
      </c>
      <c r="EM158" s="496">
        <f t="shared" si="295"/>
        <v>0.255</v>
      </c>
      <c r="EN158" s="528">
        <v>5.2330000000000002E-2</v>
      </c>
      <c r="EO158" s="545">
        <f t="shared" si="296"/>
        <v>3320</v>
      </c>
      <c r="EP158" s="314">
        <f t="shared" si="297"/>
        <v>870</v>
      </c>
      <c r="EQ158" s="542">
        <v>850</v>
      </c>
      <c r="ER158" s="543">
        <v>20</v>
      </c>
      <c r="ES158" s="544">
        <v>0</v>
      </c>
      <c r="ET158" s="242">
        <v>0</v>
      </c>
      <c r="EU158" s="242">
        <v>0</v>
      </c>
      <c r="EV158" s="314">
        <f t="shared" si="298"/>
        <v>0</v>
      </c>
      <c r="EW158" s="314">
        <f t="shared" si="299"/>
        <v>1510</v>
      </c>
      <c r="EX158" s="542">
        <v>980</v>
      </c>
      <c r="EY158" s="543">
        <v>460</v>
      </c>
      <c r="EZ158" s="544">
        <v>70</v>
      </c>
      <c r="FA158" s="242">
        <v>20</v>
      </c>
      <c r="FB158" s="242">
        <v>0</v>
      </c>
      <c r="FC158" s="314">
        <f t="shared" si="300"/>
        <v>50</v>
      </c>
      <c r="FD158" s="314">
        <f t="shared" si="301"/>
        <v>940</v>
      </c>
      <c r="FE158" s="542">
        <v>140</v>
      </c>
      <c r="FF158" s="543">
        <v>730</v>
      </c>
      <c r="FG158" s="544">
        <v>70</v>
      </c>
      <c r="FH158" s="242">
        <v>20</v>
      </c>
      <c r="FI158" s="242">
        <f>VLOOKUP($A158,'[3]Tabel 3'!$E$3350:$K$3691,7,FALSE)</f>
        <v>0</v>
      </c>
      <c r="FJ158" s="314">
        <f t="shared" si="302"/>
        <v>50</v>
      </c>
      <c r="FK158" s="545">
        <f t="shared" si="303"/>
        <v>3400</v>
      </c>
      <c r="FL158" s="314">
        <f t="shared" si="304"/>
        <v>850</v>
      </c>
      <c r="FM158" s="542">
        <v>820</v>
      </c>
      <c r="FN158" s="543">
        <v>10</v>
      </c>
      <c r="FO158" s="544">
        <v>20</v>
      </c>
      <c r="FP158" s="242">
        <v>0</v>
      </c>
      <c r="FQ158" s="242">
        <v>0</v>
      </c>
      <c r="FR158" s="314">
        <f t="shared" si="305"/>
        <v>20</v>
      </c>
      <c r="FS158" s="314">
        <f t="shared" si="306"/>
        <v>1560</v>
      </c>
      <c r="FT158" s="542">
        <v>960</v>
      </c>
      <c r="FU158" s="543">
        <v>510</v>
      </c>
      <c r="FV158" s="544">
        <v>90</v>
      </c>
      <c r="FW158" s="242">
        <v>30</v>
      </c>
      <c r="FX158" s="242">
        <v>0</v>
      </c>
      <c r="FY158" s="314">
        <f t="shared" si="307"/>
        <v>60</v>
      </c>
      <c r="FZ158" s="314">
        <f t="shared" si="308"/>
        <v>990</v>
      </c>
      <c r="GA158" s="542">
        <v>190</v>
      </c>
      <c r="GB158" s="543">
        <v>720</v>
      </c>
      <c r="GC158" s="544">
        <v>80</v>
      </c>
      <c r="GD158" s="242">
        <v>30</v>
      </c>
      <c r="GE158" s="242">
        <v>0</v>
      </c>
      <c r="GF158" s="314">
        <f t="shared" si="309"/>
        <v>50</v>
      </c>
    </row>
    <row r="159" spans="1:188" hidden="1" x14ac:dyDescent="0.25">
      <c r="A159" s="622" t="s">
        <v>300</v>
      </c>
      <c r="B159" s="622" t="s">
        <v>110</v>
      </c>
      <c r="C159" s="622" t="s">
        <v>111</v>
      </c>
      <c r="D159" s="1">
        <v>1</v>
      </c>
      <c r="E159" s="206">
        <v>12200</v>
      </c>
      <c r="F159" s="207">
        <v>7.9000000000000001E-2</v>
      </c>
      <c r="G159" s="208">
        <f>IF(AND(F159&gt;=$F$3-'Selectie Benchmark Gemeenten'!$D$7*'gemeenten info'!$F$7,F159&lt;=$F$3+'Selectie Benchmark Gemeenten'!$D$7*'gemeenten info'!$F$7),1,0)</f>
        <v>0</v>
      </c>
      <c r="H159" s="206">
        <v>29415</v>
      </c>
      <c r="I159" s="206">
        <v>3833</v>
      </c>
      <c r="J159" s="209">
        <f t="shared" si="261"/>
        <v>0.56965620328849031</v>
      </c>
      <c r="K159" s="208">
        <f>IF(AND(J159&gt;=$J$3-'Selectie Benchmark Gemeenten'!$D$8*'gemeenten info'!$J$7,J159&lt;=$J$3+'Selectie Benchmark Gemeenten'!$D$8*'gemeenten info'!$J$7),1,0)</f>
        <v>0</v>
      </c>
      <c r="L159" s="23">
        <v>0</v>
      </c>
      <c r="M159" s="210">
        <v>2.0566419420094403E-2</v>
      </c>
      <c r="N159" s="208">
        <f>IF(AND(M159&gt;=$M$3-'Selectie Benchmark Gemeenten'!$D$9*'gemeenten info'!$M$7,M159&lt;=$M$3+'Selectie Benchmark Gemeenten'!$D$9*'gemeenten info'!$M$7),1,0)</f>
        <v>0</v>
      </c>
      <c r="O159" s="29">
        <f t="shared" si="255"/>
        <v>0</v>
      </c>
      <c r="P159" s="29">
        <f t="shared" si="256"/>
        <v>0</v>
      </c>
      <c r="Q159" s="29">
        <f t="shared" si="257"/>
        <v>0</v>
      </c>
      <c r="S159" s="78">
        <v>7.9089999999999998</v>
      </c>
      <c r="T159" s="78">
        <v>2.524</v>
      </c>
      <c r="U159" s="211">
        <v>0.56200000000000006</v>
      </c>
      <c r="V159" s="211">
        <v>8.4000000000000005E-2</v>
      </c>
      <c r="X159" s="212">
        <v>2388</v>
      </c>
      <c r="Y159" s="212">
        <v>66</v>
      </c>
      <c r="Z159" s="341">
        <f t="shared" si="262"/>
        <v>2.7638190954773871E-2</v>
      </c>
      <c r="AA159" s="212">
        <v>757</v>
      </c>
      <c r="AB159" s="212">
        <v>56</v>
      </c>
      <c r="AC159" s="212">
        <v>27</v>
      </c>
      <c r="AD159" s="212">
        <v>90</v>
      </c>
      <c r="AE159" s="212">
        <v>10</v>
      </c>
      <c r="AF159" s="372">
        <f t="shared" si="263"/>
        <v>0.37037037037037035</v>
      </c>
      <c r="AG159" s="212">
        <v>12</v>
      </c>
      <c r="AH159" s="372">
        <f t="shared" si="264"/>
        <v>0.13333333333333333</v>
      </c>
      <c r="AI159" s="212">
        <f t="shared" si="265"/>
        <v>640</v>
      </c>
      <c r="AJ159" s="212">
        <f t="shared" si="266"/>
        <v>34</v>
      </c>
      <c r="AK159" s="372">
        <f t="shared" si="267"/>
        <v>5.3124999999999999E-2</v>
      </c>
      <c r="AL159" s="341">
        <f t="shared" si="268"/>
        <v>4.1876046901172526E-3</v>
      </c>
      <c r="AM159" s="341">
        <f t="shared" si="269"/>
        <v>5.0251256281407036E-3</v>
      </c>
      <c r="AN159" s="341">
        <f t="shared" si="270"/>
        <v>1.423785594639866E-2</v>
      </c>
      <c r="AO159" s="341">
        <f t="shared" si="271"/>
        <v>2.3450586264656615E-2</v>
      </c>
      <c r="AP159" s="214">
        <v>1631</v>
      </c>
      <c r="AQ159" s="214">
        <v>10</v>
      </c>
      <c r="AR159" s="341">
        <f t="shared" si="272"/>
        <v>4.1876046901172526E-3</v>
      </c>
      <c r="AT159" s="1">
        <v>52</v>
      </c>
      <c r="AU159" s="1">
        <v>24</v>
      </c>
      <c r="AV159" s="1">
        <v>19</v>
      </c>
      <c r="AW159" s="1">
        <v>9</v>
      </c>
      <c r="AX159" s="1">
        <v>52</v>
      </c>
      <c r="AY159" s="1">
        <v>15</v>
      </c>
      <c r="AZ159" s="1">
        <v>21</v>
      </c>
      <c r="BA159" s="1">
        <v>16</v>
      </c>
      <c r="BB159" s="1">
        <v>60</v>
      </c>
      <c r="BC159" s="1">
        <v>26</v>
      </c>
      <c r="BD159" s="1">
        <v>19</v>
      </c>
      <c r="BE159" s="1">
        <v>15</v>
      </c>
      <c r="BF159" s="1">
        <v>36</v>
      </c>
      <c r="BG159" s="1">
        <v>17</v>
      </c>
      <c r="BH159" s="1">
        <v>8</v>
      </c>
      <c r="BI159" s="1">
        <v>11</v>
      </c>
      <c r="BJ159" s="1">
        <v>71</v>
      </c>
      <c r="BK159" s="1">
        <v>25</v>
      </c>
      <c r="BL159" s="1">
        <v>13</v>
      </c>
      <c r="BM159" s="1">
        <v>33</v>
      </c>
      <c r="BN159" s="125">
        <v>0.46153846153846156</v>
      </c>
      <c r="BO159" s="124">
        <v>0.36538461538461536</v>
      </c>
      <c r="BP159" s="126">
        <v>0.17307692307692307</v>
      </c>
      <c r="BQ159" s="125">
        <v>0.28846153846153844</v>
      </c>
      <c r="BR159" s="124">
        <v>0.40384615384615385</v>
      </c>
      <c r="BS159" s="126">
        <v>0.30769230769230771</v>
      </c>
      <c r="BT159" s="125">
        <v>0.43333333333333335</v>
      </c>
      <c r="BU159" s="124">
        <v>0.31666666666666665</v>
      </c>
      <c r="BV159" s="126">
        <v>0.25</v>
      </c>
      <c r="BW159" s="125">
        <v>0.47222222222222221</v>
      </c>
      <c r="BX159" s="124">
        <v>0.22222222222222221</v>
      </c>
      <c r="BY159" s="126">
        <v>0.30555555555555558</v>
      </c>
      <c r="BZ159" s="125">
        <f t="shared" si="273"/>
        <v>0.352112676056338</v>
      </c>
      <c r="CA159" s="124">
        <f t="shared" si="274"/>
        <v>0.18309859154929578</v>
      </c>
      <c r="CB159" s="126">
        <f t="shared" si="275"/>
        <v>0.46478873239436619</v>
      </c>
      <c r="CD159" s="215">
        <f t="shared" si="276"/>
        <v>4170</v>
      </c>
      <c r="CE159" s="216">
        <f t="shared" si="277"/>
        <v>0.58752997601918466</v>
      </c>
      <c r="CF159" s="216">
        <f t="shared" si="278"/>
        <v>0.34292565947242204</v>
      </c>
      <c r="CG159" s="216">
        <f t="shared" si="279"/>
        <v>6.9544364508393283E-2</v>
      </c>
      <c r="CH159" s="216">
        <f t="shared" si="280"/>
        <v>2.8776978417266189E-2</v>
      </c>
      <c r="CI159" s="216">
        <f t="shared" si="281"/>
        <v>4.7961630695443642E-3</v>
      </c>
      <c r="CJ159" s="216">
        <f t="shared" si="282"/>
        <v>3.5971223021582732E-2</v>
      </c>
      <c r="CK159" s="217">
        <f t="shared" si="283"/>
        <v>2450</v>
      </c>
      <c r="CL159" s="218">
        <f t="shared" si="284"/>
        <v>1430</v>
      </c>
      <c r="CM159" s="219">
        <f t="shared" si="285"/>
        <v>290</v>
      </c>
      <c r="CN159" s="219">
        <f t="shared" si="286"/>
        <v>120</v>
      </c>
      <c r="CO159" s="219">
        <f t="shared" si="287"/>
        <v>20</v>
      </c>
      <c r="CP159" s="219">
        <f t="shared" si="288"/>
        <v>150</v>
      </c>
      <c r="CR159" s="243">
        <v>2018.23</v>
      </c>
      <c r="CS159" s="243">
        <v>3085</v>
      </c>
      <c r="CT159" s="247">
        <f t="shared" si="258"/>
        <v>0.65420745542949754</v>
      </c>
      <c r="CV159" s="247">
        <f t="shared" si="259"/>
        <v>4.2246829695068149E-2</v>
      </c>
      <c r="CW159" s="211">
        <f t="shared" si="260"/>
        <v>0.34985051841485915</v>
      </c>
      <c r="CY159" s="300">
        <v>2.8920570264765785E-2</v>
      </c>
      <c r="CZ159" s="300">
        <v>1.4663951120162933E-2</v>
      </c>
      <c r="DA159" s="300">
        <v>2.358490566037736E-2</v>
      </c>
      <c r="DB159" s="300">
        <v>2.0312500000000001E-2</v>
      </c>
      <c r="DC159" s="300">
        <v>2.0108275328692964E-2</v>
      </c>
      <c r="DE159" s="332">
        <v>121</v>
      </c>
      <c r="DF159" s="332">
        <v>27</v>
      </c>
      <c r="DG159" s="332">
        <v>117</v>
      </c>
      <c r="DH159" s="332">
        <v>9</v>
      </c>
      <c r="DL159" s="212">
        <v>2455</v>
      </c>
      <c r="DM159" s="212">
        <v>71</v>
      </c>
      <c r="DN159" s="213">
        <v>2.8920570264765785E-2</v>
      </c>
      <c r="DO159" s="212">
        <v>794</v>
      </c>
      <c r="DP159" s="212">
        <v>58</v>
      </c>
      <c r="DQ159" s="213">
        <v>2.3625254582484725E-2</v>
      </c>
      <c r="DR159" s="214">
        <v>1661</v>
      </c>
      <c r="DS159" s="214">
        <v>13</v>
      </c>
      <c r="DT159" s="213">
        <v>5.295315682281059E-3</v>
      </c>
      <c r="DV159" s="215">
        <f t="shared" si="289"/>
        <v>4130</v>
      </c>
      <c r="DW159" s="216">
        <v>0.6097560975609756</v>
      </c>
      <c r="DX159" s="216">
        <v>0.31707317073170732</v>
      </c>
      <c r="DY159" s="216">
        <v>7.3170731707317069E-2</v>
      </c>
      <c r="DZ159" s="216">
        <v>2.4390243902439025E-2</v>
      </c>
      <c r="EA159" s="216">
        <v>0</v>
      </c>
      <c r="EB159" s="216">
        <v>4.878048780487805E-2</v>
      </c>
      <c r="EC159" s="217">
        <f t="shared" si="290"/>
        <v>2550</v>
      </c>
      <c r="ED159" s="218">
        <v>1300</v>
      </c>
      <c r="EE159" s="219">
        <f t="shared" si="291"/>
        <v>280</v>
      </c>
      <c r="EF159" s="219">
        <f t="shared" si="292"/>
        <v>50</v>
      </c>
      <c r="EG159" s="219">
        <f t="shared" si="293"/>
        <v>20</v>
      </c>
      <c r="EH159" s="219">
        <f t="shared" si="294"/>
        <v>210</v>
      </c>
      <c r="EI159" s="216">
        <v>7.1428571428571425E-2</v>
      </c>
      <c r="EJ159" s="511">
        <v>2.1725000000000001E-2</v>
      </c>
      <c r="EK159" s="3">
        <v>0.28699999999999998</v>
      </c>
      <c r="EL159" s="3">
        <v>0.45600000000000002</v>
      </c>
      <c r="EM159" s="496">
        <f t="shared" si="295"/>
        <v>0.25700000000000006</v>
      </c>
      <c r="EN159" s="528">
        <v>6.9457400000000002E-2</v>
      </c>
      <c r="EO159" s="545">
        <f t="shared" si="296"/>
        <v>4150</v>
      </c>
      <c r="EP159" s="314">
        <f t="shared" si="297"/>
        <v>1170</v>
      </c>
      <c r="EQ159" s="542">
        <v>1160</v>
      </c>
      <c r="ER159" s="543">
        <v>10</v>
      </c>
      <c r="ES159" s="544">
        <v>0</v>
      </c>
      <c r="ET159" s="242">
        <v>0</v>
      </c>
      <c r="EU159" s="242">
        <v>0</v>
      </c>
      <c r="EV159" s="314">
        <f t="shared" si="298"/>
        <v>0</v>
      </c>
      <c r="EW159" s="314">
        <f t="shared" si="299"/>
        <v>1780</v>
      </c>
      <c r="EX159" s="542">
        <v>1130</v>
      </c>
      <c r="EY159" s="543">
        <v>520</v>
      </c>
      <c r="EZ159" s="544">
        <v>130</v>
      </c>
      <c r="FA159" s="242">
        <v>20</v>
      </c>
      <c r="FB159" s="242">
        <v>10</v>
      </c>
      <c r="FC159" s="314">
        <f t="shared" si="300"/>
        <v>100</v>
      </c>
      <c r="FD159" s="314">
        <f t="shared" si="301"/>
        <v>1200</v>
      </c>
      <c r="FE159" s="542">
        <v>260</v>
      </c>
      <c r="FF159" s="543">
        <v>790</v>
      </c>
      <c r="FG159" s="544">
        <v>150</v>
      </c>
      <c r="FH159" s="242">
        <v>30</v>
      </c>
      <c r="FI159" s="242">
        <f>VLOOKUP($A159,'[3]Tabel 3'!$E$3350:$K$3691,7,FALSE)</f>
        <v>10</v>
      </c>
      <c r="FJ159" s="314">
        <f t="shared" si="302"/>
        <v>110</v>
      </c>
      <c r="FK159" s="545">
        <f t="shared" si="303"/>
        <v>4170</v>
      </c>
      <c r="FL159" s="314">
        <f t="shared" si="304"/>
        <v>1130</v>
      </c>
      <c r="FM159" s="542">
        <v>1110</v>
      </c>
      <c r="FN159" s="543">
        <v>20</v>
      </c>
      <c r="FO159" s="544">
        <v>0</v>
      </c>
      <c r="FP159" s="242">
        <v>0</v>
      </c>
      <c r="FQ159" s="242">
        <v>0</v>
      </c>
      <c r="FR159" s="314">
        <f t="shared" si="305"/>
        <v>0</v>
      </c>
      <c r="FS159" s="314">
        <f t="shared" si="306"/>
        <v>1860</v>
      </c>
      <c r="FT159" s="542">
        <v>1110</v>
      </c>
      <c r="FU159" s="543">
        <v>600</v>
      </c>
      <c r="FV159" s="544">
        <v>150</v>
      </c>
      <c r="FW159" s="242">
        <v>50</v>
      </c>
      <c r="FX159" s="242">
        <v>10</v>
      </c>
      <c r="FY159" s="314">
        <f t="shared" si="307"/>
        <v>90</v>
      </c>
      <c r="FZ159" s="314">
        <f t="shared" si="308"/>
        <v>1180</v>
      </c>
      <c r="GA159" s="542">
        <v>230</v>
      </c>
      <c r="GB159" s="543">
        <v>810</v>
      </c>
      <c r="GC159" s="544">
        <v>140</v>
      </c>
      <c r="GD159" s="242">
        <v>70</v>
      </c>
      <c r="GE159" s="242">
        <v>10</v>
      </c>
      <c r="GF159" s="314">
        <f t="shared" si="309"/>
        <v>60</v>
      </c>
    </row>
    <row r="160" spans="1:188" hidden="1" x14ac:dyDescent="0.25">
      <c r="A160" s="622" t="s">
        <v>301</v>
      </c>
      <c r="B160" s="622" t="s">
        <v>57</v>
      </c>
      <c r="C160" s="622" t="s">
        <v>107</v>
      </c>
      <c r="D160" s="1">
        <v>1.5</v>
      </c>
      <c r="E160" s="206">
        <v>23600</v>
      </c>
      <c r="F160" s="207">
        <v>6.3E-2</v>
      </c>
      <c r="G160" s="208">
        <f>IF(AND(F160&gt;=$F$3-'Selectie Benchmark Gemeenten'!$D$7*'gemeenten info'!$F$7,F160&lt;=$F$3+'Selectie Benchmark Gemeenten'!$D$7*'gemeenten info'!$F$7),1,0)</f>
        <v>0</v>
      </c>
      <c r="H160" s="206">
        <v>57062</v>
      </c>
      <c r="I160" s="206">
        <v>385</v>
      </c>
      <c r="J160" s="209">
        <f t="shared" si="261"/>
        <v>5.4260089686098655E-2</v>
      </c>
      <c r="K160" s="208">
        <f>IF(AND(J160&gt;=$J$3-'Selectie Benchmark Gemeenten'!$D$8*'gemeenten info'!$J$7,J160&lt;=$J$3+'Selectie Benchmark Gemeenten'!$D$8*'gemeenten info'!$J$7),1,0)</f>
        <v>0</v>
      </c>
      <c r="L160" s="23">
        <v>0</v>
      </c>
      <c r="M160" s="210">
        <v>0.14549938347718866</v>
      </c>
      <c r="N160" s="208">
        <f>IF(AND(M160&gt;=$M$3-'Selectie Benchmark Gemeenten'!$D$9*'gemeenten info'!$M$7,M160&lt;=$M$3+'Selectie Benchmark Gemeenten'!$D$9*'gemeenten info'!$M$7),1,0)</f>
        <v>1</v>
      </c>
      <c r="O160" s="29">
        <f t="shared" si="255"/>
        <v>0</v>
      </c>
      <c r="P160" s="29">
        <f t="shared" si="256"/>
        <v>0</v>
      </c>
      <c r="Q160" s="29">
        <f t="shared" si="257"/>
        <v>0</v>
      </c>
      <c r="S160" s="78">
        <v>7.8579999999999997</v>
      </c>
      <c r="T160" s="78">
        <v>9.1869999999999994</v>
      </c>
      <c r="U160" s="211">
        <v>0.54400000000000004</v>
      </c>
      <c r="V160" s="211">
        <v>5.6000000000000001E-2</v>
      </c>
      <c r="X160" s="212">
        <v>4726</v>
      </c>
      <c r="Y160" s="212">
        <v>81</v>
      </c>
      <c r="Z160" s="341">
        <f t="shared" si="262"/>
        <v>1.713922979263648E-2</v>
      </c>
      <c r="AA160" s="212">
        <v>1593</v>
      </c>
      <c r="AB160" s="212">
        <v>72</v>
      </c>
      <c r="AC160" s="212">
        <v>26</v>
      </c>
      <c r="AD160" s="212">
        <v>243</v>
      </c>
      <c r="AE160" s="212">
        <v>5</v>
      </c>
      <c r="AF160" s="372">
        <f t="shared" si="263"/>
        <v>0.19230769230769232</v>
      </c>
      <c r="AG160" s="212">
        <v>17</v>
      </c>
      <c r="AH160" s="372">
        <f t="shared" si="264"/>
        <v>6.9958847736625515E-2</v>
      </c>
      <c r="AI160" s="212">
        <f t="shared" si="265"/>
        <v>1324</v>
      </c>
      <c r="AJ160" s="212">
        <f t="shared" si="266"/>
        <v>50</v>
      </c>
      <c r="AK160" s="372">
        <f t="shared" si="267"/>
        <v>3.7764350453172203E-2</v>
      </c>
      <c r="AL160" s="341">
        <f t="shared" si="268"/>
        <v>1.0579771476936098E-3</v>
      </c>
      <c r="AM160" s="341">
        <f t="shared" si="269"/>
        <v>3.5971223021582736E-3</v>
      </c>
      <c r="AN160" s="341">
        <f t="shared" si="270"/>
        <v>1.0579771476936098E-2</v>
      </c>
      <c r="AO160" s="341">
        <f t="shared" si="271"/>
        <v>1.5234870926787981E-2</v>
      </c>
      <c r="AP160" s="214">
        <v>3133</v>
      </c>
      <c r="AQ160" s="214">
        <v>9</v>
      </c>
      <c r="AR160" s="341">
        <f t="shared" si="272"/>
        <v>1.9043588658484976E-3</v>
      </c>
      <c r="AT160" s="1">
        <v>55</v>
      </c>
      <c r="AU160" s="1">
        <v>27</v>
      </c>
      <c r="AV160" s="1">
        <v>15</v>
      </c>
      <c r="AW160" s="1">
        <v>13</v>
      </c>
      <c r="AX160" s="1">
        <v>67</v>
      </c>
      <c r="AY160" s="1">
        <v>27</v>
      </c>
      <c r="AZ160" s="1">
        <v>22</v>
      </c>
      <c r="BA160" s="1">
        <v>18</v>
      </c>
      <c r="BB160" s="1">
        <v>62</v>
      </c>
      <c r="BC160" s="1">
        <v>34</v>
      </c>
      <c r="BD160" s="1">
        <v>10</v>
      </c>
      <c r="BE160" s="1">
        <v>18</v>
      </c>
      <c r="BF160" s="1">
        <v>76</v>
      </c>
      <c r="BG160" s="1">
        <v>29</v>
      </c>
      <c r="BH160" s="1">
        <v>24</v>
      </c>
      <c r="BI160" s="1">
        <v>23</v>
      </c>
      <c r="BJ160" s="1">
        <v>87</v>
      </c>
      <c r="BK160" s="1">
        <v>34</v>
      </c>
      <c r="BL160" s="1">
        <v>20</v>
      </c>
      <c r="BM160" s="1">
        <v>33</v>
      </c>
      <c r="BN160" s="125">
        <v>0.49090909090909091</v>
      </c>
      <c r="BO160" s="124">
        <v>0.27272727272727271</v>
      </c>
      <c r="BP160" s="126">
        <v>0.23636363636363636</v>
      </c>
      <c r="BQ160" s="125">
        <v>0.40298507462686567</v>
      </c>
      <c r="BR160" s="124">
        <v>0.32835820895522388</v>
      </c>
      <c r="BS160" s="126">
        <v>0.26865671641791045</v>
      </c>
      <c r="BT160" s="125">
        <v>0.54838709677419351</v>
      </c>
      <c r="BU160" s="124">
        <v>0.16129032258064516</v>
      </c>
      <c r="BV160" s="126">
        <v>0.29032258064516131</v>
      </c>
      <c r="BW160" s="125">
        <v>0.38157894736842107</v>
      </c>
      <c r="BX160" s="124">
        <v>0.31578947368421051</v>
      </c>
      <c r="BY160" s="126">
        <v>0.30263157894736842</v>
      </c>
      <c r="BZ160" s="125">
        <f t="shared" si="273"/>
        <v>0.39080459770114945</v>
      </c>
      <c r="CA160" s="124">
        <f t="shared" si="274"/>
        <v>0.22988505747126436</v>
      </c>
      <c r="CB160" s="126">
        <f t="shared" si="275"/>
        <v>0.37931034482758619</v>
      </c>
      <c r="CD160" s="215">
        <f t="shared" si="276"/>
        <v>8350</v>
      </c>
      <c r="CE160" s="216">
        <f t="shared" si="277"/>
        <v>0.56526946107784426</v>
      </c>
      <c r="CF160" s="216">
        <f t="shared" si="278"/>
        <v>0.38323353293413176</v>
      </c>
      <c r="CG160" s="216">
        <f t="shared" si="279"/>
        <v>5.1497005988023953E-2</v>
      </c>
      <c r="CH160" s="216">
        <f t="shared" si="280"/>
        <v>1.9161676646706587E-2</v>
      </c>
      <c r="CI160" s="216">
        <f t="shared" si="281"/>
        <v>1.1976047904191617E-3</v>
      </c>
      <c r="CJ160" s="216">
        <f t="shared" si="282"/>
        <v>3.1137724550898204E-2</v>
      </c>
      <c r="CK160" s="217">
        <f t="shared" si="283"/>
        <v>4720</v>
      </c>
      <c r="CL160" s="218">
        <f t="shared" si="284"/>
        <v>3200</v>
      </c>
      <c r="CM160" s="219">
        <f t="shared" si="285"/>
        <v>430</v>
      </c>
      <c r="CN160" s="219">
        <f t="shared" si="286"/>
        <v>160</v>
      </c>
      <c r="CO160" s="219">
        <f t="shared" si="287"/>
        <v>10</v>
      </c>
      <c r="CP160" s="219">
        <f t="shared" si="288"/>
        <v>260</v>
      </c>
      <c r="CR160" s="243">
        <v>3493.04</v>
      </c>
      <c r="CS160" s="243">
        <v>5385</v>
      </c>
      <c r="CT160" s="247">
        <f t="shared" si="258"/>
        <v>0.64866109563602603</v>
      </c>
      <c r="CV160" s="247">
        <f t="shared" si="259"/>
        <v>2.6422472240039459E-2</v>
      </c>
      <c r="CW160" s="211">
        <f t="shared" si="260"/>
        <v>0.2720512665497854</v>
      </c>
      <c r="CY160" s="300">
        <v>1.8443926224295103E-2</v>
      </c>
      <c r="CZ160" s="300">
        <v>1.6094875052943668E-2</v>
      </c>
      <c r="DA160" s="300">
        <v>1.2897857291449969E-2</v>
      </c>
      <c r="DB160" s="300">
        <v>1.3763352506162695E-2</v>
      </c>
      <c r="DC160" s="300">
        <v>1.1151662611516627E-2</v>
      </c>
      <c r="DE160" s="332">
        <v>250</v>
      </c>
      <c r="DF160" s="332">
        <v>21</v>
      </c>
      <c r="DG160" s="332">
        <v>212</v>
      </c>
      <c r="DH160" s="332">
        <v>9</v>
      </c>
      <c r="DL160" s="212">
        <v>4717</v>
      </c>
      <c r="DM160" s="212">
        <v>87</v>
      </c>
      <c r="DN160" s="213">
        <v>1.8443926224295103E-2</v>
      </c>
      <c r="DO160" s="212">
        <v>1609</v>
      </c>
      <c r="DP160" s="212">
        <v>73</v>
      </c>
      <c r="DQ160" s="213">
        <v>1.5475938096247616E-2</v>
      </c>
      <c r="DR160" s="214">
        <v>3108</v>
      </c>
      <c r="DS160" s="214">
        <v>14</v>
      </c>
      <c r="DT160" s="213">
        <v>2.9679881280474879E-3</v>
      </c>
      <c r="DV160" s="215">
        <f t="shared" si="289"/>
        <v>8280</v>
      </c>
      <c r="DW160" s="216">
        <v>0.57831325301204817</v>
      </c>
      <c r="DX160" s="216">
        <v>0.37349397590361444</v>
      </c>
      <c r="DY160" s="216">
        <v>4.8192771084337352E-2</v>
      </c>
      <c r="DZ160" s="216">
        <v>2.4096385542168676E-2</v>
      </c>
      <c r="EA160" s="216">
        <v>0</v>
      </c>
      <c r="EB160" s="216">
        <v>2.4096385542168676E-2</v>
      </c>
      <c r="EC160" s="217">
        <f t="shared" si="290"/>
        <v>4770</v>
      </c>
      <c r="ED160" s="218">
        <v>3100</v>
      </c>
      <c r="EE160" s="219">
        <f t="shared" si="291"/>
        <v>410</v>
      </c>
      <c r="EF160" s="219">
        <f t="shared" si="292"/>
        <v>110</v>
      </c>
      <c r="EG160" s="219">
        <f t="shared" si="293"/>
        <v>20</v>
      </c>
      <c r="EH160" s="219">
        <f t="shared" si="294"/>
        <v>280</v>
      </c>
      <c r="EI160" s="216">
        <v>4.8192771084337352E-2</v>
      </c>
      <c r="EJ160" s="511">
        <v>1.8925000000000001E-2</v>
      </c>
      <c r="EK160" s="3">
        <v>0.29799999999999999</v>
      </c>
      <c r="EL160" s="3">
        <v>0.44400000000000001</v>
      </c>
      <c r="EM160" s="496">
        <f t="shared" si="295"/>
        <v>0.25799999999999995</v>
      </c>
      <c r="EN160" s="528">
        <v>6.00078E-2</v>
      </c>
      <c r="EO160" s="545">
        <f t="shared" si="296"/>
        <v>8260</v>
      </c>
      <c r="EP160" s="314">
        <f t="shared" si="297"/>
        <v>2130</v>
      </c>
      <c r="EQ160" s="542">
        <v>2100</v>
      </c>
      <c r="ER160" s="543">
        <v>20</v>
      </c>
      <c r="ES160" s="544">
        <v>10</v>
      </c>
      <c r="ET160" s="242">
        <v>0</v>
      </c>
      <c r="EU160" s="242">
        <v>0</v>
      </c>
      <c r="EV160" s="314">
        <f t="shared" si="298"/>
        <v>10</v>
      </c>
      <c r="EW160" s="314">
        <f t="shared" si="299"/>
        <v>3620</v>
      </c>
      <c r="EX160" s="542">
        <v>2250</v>
      </c>
      <c r="EY160" s="543">
        <v>1180</v>
      </c>
      <c r="EZ160" s="544">
        <v>190</v>
      </c>
      <c r="FA160" s="242">
        <v>50</v>
      </c>
      <c r="FB160" s="242">
        <v>10</v>
      </c>
      <c r="FC160" s="314">
        <f t="shared" si="300"/>
        <v>130</v>
      </c>
      <c r="FD160" s="314">
        <f t="shared" si="301"/>
        <v>2510</v>
      </c>
      <c r="FE160" s="542">
        <v>420</v>
      </c>
      <c r="FF160" s="543">
        <v>1880</v>
      </c>
      <c r="FG160" s="544">
        <v>210</v>
      </c>
      <c r="FH160" s="242">
        <v>60</v>
      </c>
      <c r="FI160" s="242">
        <f>VLOOKUP($A160,'[3]Tabel 3'!$E$3350:$K$3691,7,FALSE)</f>
        <v>10</v>
      </c>
      <c r="FJ160" s="314">
        <f t="shared" si="302"/>
        <v>140</v>
      </c>
      <c r="FK160" s="545">
        <f t="shared" si="303"/>
        <v>8350</v>
      </c>
      <c r="FL160" s="314">
        <f t="shared" si="304"/>
        <v>2080</v>
      </c>
      <c r="FM160" s="542">
        <v>2040</v>
      </c>
      <c r="FN160" s="543">
        <v>30</v>
      </c>
      <c r="FO160" s="544">
        <v>10</v>
      </c>
      <c r="FP160" s="242">
        <v>0</v>
      </c>
      <c r="FQ160" s="242">
        <v>0</v>
      </c>
      <c r="FR160" s="314">
        <f t="shared" si="305"/>
        <v>10</v>
      </c>
      <c r="FS160" s="314">
        <f t="shared" si="306"/>
        <v>3680</v>
      </c>
      <c r="FT160" s="542">
        <v>2250</v>
      </c>
      <c r="FU160" s="543">
        <v>1210</v>
      </c>
      <c r="FV160" s="544">
        <v>220</v>
      </c>
      <c r="FW160" s="242">
        <v>80</v>
      </c>
      <c r="FX160" s="242">
        <v>0</v>
      </c>
      <c r="FY160" s="314">
        <f t="shared" si="307"/>
        <v>140</v>
      </c>
      <c r="FZ160" s="314">
        <f t="shared" si="308"/>
        <v>2590</v>
      </c>
      <c r="GA160" s="542">
        <v>430</v>
      </c>
      <c r="GB160" s="543">
        <v>1960</v>
      </c>
      <c r="GC160" s="544">
        <v>200</v>
      </c>
      <c r="GD160" s="242">
        <v>80</v>
      </c>
      <c r="GE160" s="242">
        <v>10</v>
      </c>
      <c r="GF160" s="314">
        <f t="shared" si="309"/>
        <v>110</v>
      </c>
    </row>
    <row r="161" spans="1:188" hidden="1" x14ac:dyDescent="0.25">
      <c r="A161" s="622" t="s">
        <v>302</v>
      </c>
      <c r="B161" s="622" t="s">
        <v>124</v>
      </c>
      <c r="C161" s="622" t="s">
        <v>125</v>
      </c>
      <c r="D161" s="1">
        <v>0.6</v>
      </c>
      <c r="E161" s="206">
        <v>9600</v>
      </c>
      <c r="F161" s="207">
        <v>6.6000000000000003E-2</v>
      </c>
      <c r="G161" s="208">
        <f>IF(AND(F161&gt;=$F$3-'Selectie Benchmark Gemeenten'!$D$7*'gemeenten info'!$F$7,F161&lt;=$F$3+'Selectie Benchmark Gemeenten'!$D$7*'gemeenten info'!$F$7),1,0)</f>
        <v>0</v>
      </c>
      <c r="H161" s="206">
        <v>22943</v>
      </c>
      <c r="I161" s="206">
        <v>414</v>
      </c>
      <c r="J161" s="209">
        <f t="shared" si="261"/>
        <v>5.8594917787742902E-2</v>
      </c>
      <c r="K161" s="208">
        <f>IF(AND(J161&gt;=$J$3-'Selectie Benchmark Gemeenten'!$D$8*'gemeenten info'!$J$7,J161&lt;=$J$3+'Selectie Benchmark Gemeenten'!$D$8*'gemeenten info'!$J$7),1,0)</f>
        <v>0</v>
      </c>
      <c r="L161" s="23">
        <v>0</v>
      </c>
      <c r="M161" s="210">
        <v>2.7753686036426712E-2</v>
      </c>
      <c r="N161" s="208">
        <f>IF(AND(M161&gt;=$M$3-'Selectie Benchmark Gemeenten'!$D$9*'gemeenten info'!$M$7,M161&lt;=$M$3+'Selectie Benchmark Gemeenten'!$D$9*'gemeenten info'!$M$7),1,0)</f>
        <v>0</v>
      </c>
      <c r="O161" s="29">
        <f t="shared" si="255"/>
        <v>0</v>
      </c>
      <c r="P161" s="29">
        <f t="shared" si="256"/>
        <v>0</v>
      </c>
      <c r="Q161" s="29">
        <f t="shared" si="257"/>
        <v>0</v>
      </c>
      <c r="S161" s="78">
        <v>7.9340000000000002</v>
      </c>
      <c r="T161" s="78">
        <v>23.045000000000002</v>
      </c>
      <c r="U161" s="211">
        <v>0.56100000000000005</v>
      </c>
      <c r="V161" s="211">
        <v>6.3E-2</v>
      </c>
      <c r="X161" s="212">
        <v>1818</v>
      </c>
      <c r="Y161" s="212">
        <v>42</v>
      </c>
      <c r="Z161" s="341">
        <f t="shared" si="262"/>
        <v>2.3102310231023101E-2</v>
      </c>
      <c r="AA161" s="212">
        <v>614</v>
      </c>
      <c r="AB161" s="212">
        <v>37</v>
      </c>
      <c r="AC161" s="212">
        <v>5</v>
      </c>
      <c r="AD161" s="212">
        <v>68</v>
      </c>
      <c r="AE161" s="212">
        <v>0</v>
      </c>
      <c r="AF161" s="372">
        <f t="shared" si="263"/>
        <v>0</v>
      </c>
      <c r="AG161" s="212">
        <v>11</v>
      </c>
      <c r="AH161" s="372">
        <f t="shared" si="264"/>
        <v>0.16176470588235295</v>
      </c>
      <c r="AI161" s="212">
        <f t="shared" si="265"/>
        <v>541</v>
      </c>
      <c r="AJ161" s="212">
        <f t="shared" si="266"/>
        <v>26</v>
      </c>
      <c r="AK161" s="372">
        <f t="shared" si="267"/>
        <v>4.8059149722735672E-2</v>
      </c>
      <c r="AL161" s="341">
        <f t="shared" si="268"/>
        <v>0</v>
      </c>
      <c r="AM161" s="341">
        <f t="shared" si="269"/>
        <v>6.0506050605060504E-3</v>
      </c>
      <c r="AN161" s="341">
        <f t="shared" si="270"/>
        <v>1.4301430143014302E-2</v>
      </c>
      <c r="AO161" s="341">
        <f t="shared" si="271"/>
        <v>2.0352035203520351E-2</v>
      </c>
      <c r="AP161" s="214">
        <v>1204</v>
      </c>
      <c r="AQ161" s="214">
        <v>5</v>
      </c>
      <c r="AR161" s="341">
        <f t="shared" si="272"/>
        <v>2.7502750275027505E-3</v>
      </c>
      <c r="AT161" s="1">
        <v>21</v>
      </c>
      <c r="AU161" s="1">
        <v>10</v>
      </c>
      <c r="AV161" s="1">
        <v>0</v>
      </c>
      <c r="AW161" s="1">
        <v>11</v>
      </c>
      <c r="AX161" s="1">
        <v>28</v>
      </c>
      <c r="AY161" s="1">
        <v>14</v>
      </c>
      <c r="AZ161" s="1">
        <v>8</v>
      </c>
      <c r="BA161" s="1">
        <v>6</v>
      </c>
      <c r="BB161" s="1">
        <v>21</v>
      </c>
      <c r="BC161" s="1">
        <v>8</v>
      </c>
      <c r="BD161" s="1">
        <v>6</v>
      </c>
      <c r="BE161" s="1">
        <v>7</v>
      </c>
      <c r="BF161" s="1">
        <v>17</v>
      </c>
      <c r="BG161" s="1">
        <v>8</v>
      </c>
      <c r="BH161" s="1">
        <v>0</v>
      </c>
      <c r="BI161" s="1">
        <v>9</v>
      </c>
      <c r="BJ161" s="1">
        <v>26</v>
      </c>
      <c r="BK161" s="1">
        <v>14</v>
      </c>
      <c r="BL161" s="1">
        <v>6</v>
      </c>
      <c r="BM161" s="1">
        <v>6</v>
      </c>
      <c r="BN161" s="125">
        <v>0.47619047619047616</v>
      </c>
      <c r="BO161" s="124">
        <v>0</v>
      </c>
      <c r="BP161" s="126">
        <v>0.52380952380952384</v>
      </c>
      <c r="BQ161" s="125">
        <v>0.5</v>
      </c>
      <c r="BR161" s="124">
        <v>0.2857142857142857</v>
      </c>
      <c r="BS161" s="126">
        <v>0.21428571428571427</v>
      </c>
      <c r="BT161" s="125">
        <v>0.38095238095238093</v>
      </c>
      <c r="BU161" s="124">
        <v>0.2857142857142857</v>
      </c>
      <c r="BV161" s="126">
        <v>0.33333333333333331</v>
      </c>
      <c r="BW161" s="125">
        <v>0.47058823529411764</v>
      </c>
      <c r="BX161" s="124">
        <v>0</v>
      </c>
      <c r="BY161" s="126">
        <v>0.52941176470588236</v>
      </c>
      <c r="BZ161" s="125">
        <f t="shared" si="273"/>
        <v>0.53846153846153844</v>
      </c>
      <c r="CA161" s="124">
        <f t="shared" si="274"/>
        <v>0.23076923076923078</v>
      </c>
      <c r="CB161" s="126">
        <f t="shared" si="275"/>
        <v>0.23076923076923078</v>
      </c>
      <c r="CD161" s="215">
        <f t="shared" si="276"/>
        <v>3080</v>
      </c>
      <c r="CE161" s="216">
        <f t="shared" si="277"/>
        <v>0.57792207792207795</v>
      </c>
      <c r="CF161" s="216">
        <f t="shared" si="278"/>
        <v>0.36688311688311687</v>
      </c>
      <c r="CG161" s="216">
        <f t="shared" si="279"/>
        <v>5.5194805194805192E-2</v>
      </c>
      <c r="CH161" s="216">
        <f t="shared" si="280"/>
        <v>1.948051948051948E-2</v>
      </c>
      <c r="CI161" s="216">
        <f t="shared" si="281"/>
        <v>0</v>
      </c>
      <c r="CJ161" s="216">
        <f t="shared" si="282"/>
        <v>3.5714285714285712E-2</v>
      </c>
      <c r="CK161" s="217">
        <f t="shared" si="283"/>
        <v>1780</v>
      </c>
      <c r="CL161" s="218">
        <f t="shared" si="284"/>
        <v>1130</v>
      </c>
      <c r="CM161" s="219">
        <f t="shared" si="285"/>
        <v>170</v>
      </c>
      <c r="CN161" s="219">
        <f t="shared" si="286"/>
        <v>60</v>
      </c>
      <c r="CO161" s="219">
        <f t="shared" si="287"/>
        <v>0</v>
      </c>
      <c r="CP161" s="219">
        <f t="shared" si="288"/>
        <v>110</v>
      </c>
      <c r="CR161" s="243">
        <v>856.63</v>
      </c>
      <c r="CS161" s="243">
        <v>1934</v>
      </c>
      <c r="CT161" s="247">
        <f t="shared" si="258"/>
        <v>0.44293174767321614</v>
      </c>
      <c r="CV161" s="247">
        <f t="shared" si="259"/>
        <v>5.2157720353943567E-2</v>
      </c>
      <c r="CW161" s="211">
        <f t="shared" si="260"/>
        <v>0.35003500350034999</v>
      </c>
      <c r="CY161" s="300">
        <v>1.4388489208633094E-2</v>
      </c>
      <c r="CZ161" s="300">
        <v>9.3150684931506845E-3</v>
      </c>
      <c r="DA161" s="300">
        <v>1.1229946524064172E-2</v>
      </c>
      <c r="DB161" s="300">
        <v>1.4675052410901468E-2</v>
      </c>
      <c r="DC161" s="300">
        <v>1.1064278187565859E-2</v>
      </c>
      <c r="DE161" s="332">
        <v>101</v>
      </c>
      <c r="DF161" s="332">
        <v>12</v>
      </c>
      <c r="DG161" s="332">
        <v>86</v>
      </c>
      <c r="DH161" s="332">
        <v>7</v>
      </c>
      <c r="DL161" s="212">
        <v>1807</v>
      </c>
      <c r="DM161" s="212">
        <v>26</v>
      </c>
      <c r="DN161" s="213">
        <v>1.4388489208633094E-2</v>
      </c>
      <c r="DO161" s="212">
        <v>610</v>
      </c>
      <c r="DP161" s="212">
        <v>22</v>
      </c>
      <c r="DQ161" s="213">
        <v>1.2174875484228001E-2</v>
      </c>
      <c r="DR161" s="214">
        <v>1197</v>
      </c>
      <c r="DS161" s="214">
        <v>4</v>
      </c>
      <c r="DT161" s="213">
        <v>2.2136137244050912E-3</v>
      </c>
      <c r="DV161" s="215">
        <f t="shared" si="289"/>
        <v>3030</v>
      </c>
      <c r="DW161" s="216">
        <v>0.58064516129032262</v>
      </c>
      <c r="DX161" s="216">
        <v>0.35483870967741937</v>
      </c>
      <c r="DY161" s="216">
        <v>6.4516129032258063E-2</v>
      </c>
      <c r="DZ161" s="216">
        <v>3.2258064516129031E-2</v>
      </c>
      <c r="EA161" s="216">
        <v>0</v>
      </c>
      <c r="EB161" s="216">
        <v>3.2258064516129031E-2</v>
      </c>
      <c r="EC161" s="217">
        <f t="shared" si="290"/>
        <v>1800</v>
      </c>
      <c r="ED161" s="218">
        <v>1100</v>
      </c>
      <c r="EE161" s="219">
        <f t="shared" si="291"/>
        <v>130</v>
      </c>
      <c r="EF161" s="219">
        <f t="shared" si="292"/>
        <v>40</v>
      </c>
      <c r="EG161" s="219">
        <f t="shared" si="293"/>
        <v>0</v>
      </c>
      <c r="EH161" s="219">
        <f t="shared" si="294"/>
        <v>90</v>
      </c>
      <c r="EI161" s="216">
        <v>6.25E-2</v>
      </c>
      <c r="EJ161" s="511">
        <v>1.9450000000000002E-2</v>
      </c>
      <c r="EK161" s="3">
        <v>0.28899999999999998</v>
      </c>
      <c r="EL161" s="3">
        <v>0.46</v>
      </c>
      <c r="EM161" s="496">
        <f t="shared" si="295"/>
        <v>0.25100000000000006</v>
      </c>
      <c r="EN161" s="528">
        <v>6.1779600000000004E-2</v>
      </c>
      <c r="EO161" s="545">
        <f t="shared" si="296"/>
        <v>3030</v>
      </c>
      <c r="EP161" s="314">
        <f t="shared" si="297"/>
        <v>810</v>
      </c>
      <c r="EQ161" s="542">
        <v>790</v>
      </c>
      <c r="ER161" s="543">
        <v>10</v>
      </c>
      <c r="ES161" s="544">
        <v>10</v>
      </c>
      <c r="ET161" s="242">
        <v>0</v>
      </c>
      <c r="EU161" s="242">
        <v>0</v>
      </c>
      <c r="EV161" s="314">
        <f t="shared" si="298"/>
        <v>10</v>
      </c>
      <c r="EW161" s="314">
        <f t="shared" si="299"/>
        <v>1330</v>
      </c>
      <c r="EX161" s="542">
        <v>850</v>
      </c>
      <c r="EY161" s="543">
        <v>420</v>
      </c>
      <c r="EZ161" s="544">
        <v>60</v>
      </c>
      <c r="FA161" s="242">
        <v>20</v>
      </c>
      <c r="FB161" s="242">
        <v>0</v>
      </c>
      <c r="FC161" s="314">
        <f t="shared" si="300"/>
        <v>40</v>
      </c>
      <c r="FD161" s="314">
        <f t="shared" si="301"/>
        <v>890</v>
      </c>
      <c r="FE161" s="542">
        <v>160</v>
      </c>
      <c r="FF161" s="543">
        <v>670</v>
      </c>
      <c r="FG161" s="544">
        <v>60</v>
      </c>
      <c r="FH161" s="242">
        <v>20</v>
      </c>
      <c r="FI161" s="242">
        <f>VLOOKUP($A161,'[3]Tabel 3'!$E$3350:$K$3691,7,FALSE)</f>
        <v>0</v>
      </c>
      <c r="FJ161" s="314">
        <f t="shared" si="302"/>
        <v>40</v>
      </c>
      <c r="FK161" s="545">
        <f t="shared" si="303"/>
        <v>3080</v>
      </c>
      <c r="FL161" s="314">
        <f t="shared" si="304"/>
        <v>820</v>
      </c>
      <c r="FM161" s="542">
        <v>800</v>
      </c>
      <c r="FN161" s="543">
        <v>10</v>
      </c>
      <c r="FO161" s="544">
        <v>10</v>
      </c>
      <c r="FP161" s="242">
        <v>0</v>
      </c>
      <c r="FQ161" s="242">
        <v>0</v>
      </c>
      <c r="FR161" s="314">
        <f t="shared" si="305"/>
        <v>10</v>
      </c>
      <c r="FS161" s="314">
        <f t="shared" si="306"/>
        <v>1330</v>
      </c>
      <c r="FT161" s="542">
        <v>820</v>
      </c>
      <c r="FU161" s="543">
        <v>440</v>
      </c>
      <c r="FV161" s="544">
        <v>70</v>
      </c>
      <c r="FW161" s="242">
        <v>20</v>
      </c>
      <c r="FX161" s="242">
        <v>0</v>
      </c>
      <c r="FY161" s="314">
        <f t="shared" si="307"/>
        <v>50</v>
      </c>
      <c r="FZ161" s="314">
        <f t="shared" si="308"/>
        <v>930</v>
      </c>
      <c r="GA161" s="542">
        <v>160</v>
      </c>
      <c r="GB161" s="543">
        <v>680</v>
      </c>
      <c r="GC161" s="544">
        <v>90</v>
      </c>
      <c r="GD161" s="242">
        <v>40</v>
      </c>
      <c r="GE161" s="242">
        <v>0</v>
      </c>
      <c r="GF161" s="314">
        <f t="shared" si="309"/>
        <v>50</v>
      </c>
    </row>
    <row r="162" spans="1:188" hidden="1" x14ac:dyDescent="0.25">
      <c r="A162" s="622" t="s">
        <v>303</v>
      </c>
      <c r="B162" s="622" t="s">
        <v>25</v>
      </c>
      <c r="C162" s="622" t="s">
        <v>123</v>
      </c>
      <c r="D162" s="1">
        <v>2.4</v>
      </c>
      <c r="E162" s="206">
        <v>38300</v>
      </c>
      <c r="F162" s="207">
        <v>6.3E-2</v>
      </c>
      <c r="G162" s="208">
        <f>IF(AND(F162&gt;=$F$3-'Selectie Benchmark Gemeenten'!$D$7*'gemeenten info'!$F$7,F162&lt;=$F$3+'Selectie Benchmark Gemeenten'!$D$7*'gemeenten info'!$F$7),1,0)</f>
        <v>0</v>
      </c>
      <c r="H162" s="206">
        <v>90707</v>
      </c>
      <c r="I162" s="206">
        <v>266</v>
      </c>
      <c r="J162" s="209">
        <f t="shared" si="261"/>
        <v>3.6472346786248132E-2</v>
      </c>
      <c r="K162" s="208">
        <f>IF(AND(J162&gt;=$J$3-'Selectie Benchmark Gemeenten'!$D$8*'gemeenten info'!$J$7,J162&lt;=$J$3+'Selectie Benchmark Gemeenten'!$D$8*'gemeenten info'!$J$7),1,0)</f>
        <v>0</v>
      </c>
      <c r="L162" s="23">
        <v>0</v>
      </c>
      <c r="M162" s="210">
        <v>0.13386927647675637</v>
      </c>
      <c r="N162" s="208">
        <f>IF(AND(M162&gt;=$M$3-'Selectie Benchmark Gemeenten'!$D$9*'gemeenten info'!$M$7,M162&lt;=$M$3+'Selectie Benchmark Gemeenten'!$D$9*'gemeenten info'!$M$7),1,0)</f>
        <v>1</v>
      </c>
      <c r="O162" s="29">
        <f t="shared" si="255"/>
        <v>0</v>
      </c>
      <c r="P162" s="29">
        <f t="shared" si="256"/>
        <v>0</v>
      </c>
      <c r="Q162" s="29">
        <f t="shared" si="257"/>
        <v>0</v>
      </c>
      <c r="S162" s="78">
        <v>8.0440000000000005</v>
      </c>
      <c r="T162" s="78">
        <v>-17.132000000000001</v>
      </c>
      <c r="U162" s="211">
        <v>0.55100000000000005</v>
      </c>
      <c r="V162" s="211">
        <v>0.06</v>
      </c>
      <c r="X162" s="212">
        <v>6684</v>
      </c>
      <c r="Y162" s="212">
        <v>139</v>
      </c>
      <c r="Z162" s="341">
        <f t="shared" si="262"/>
        <v>2.0795930580490726E-2</v>
      </c>
      <c r="AA162" s="212">
        <v>2216</v>
      </c>
      <c r="AB162" s="212">
        <v>105</v>
      </c>
      <c r="AC162" s="212">
        <v>35</v>
      </c>
      <c r="AD162" s="212">
        <v>266</v>
      </c>
      <c r="AE162" s="212">
        <v>8</v>
      </c>
      <c r="AF162" s="372">
        <f t="shared" si="263"/>
        <v>0.22857142857142856</v>
      </c>
      <c r="AG162" s="212">
        <v>39</v>
      </c>
      <c r="AH162" s="372">
        <f t="shared" si="264"/>
        <v>0.14661654135338345</v>
      </c>
      <c r="AI162" s="212">
        <f t="shared" si="265"/>
        <v>1915</v>
      </c>
      <c r="AJ162" s="212">
        <f t="shared" si="266"/>
        <v>58</v>
      </c>
      <c r="AK162" s="372">
        <f t="shared" si="267"/>
        <v>3.0287206266318537E-2</v>
      </c>
      <c r="AL162" s="341">
        <f t="shared" si="268"/>
        <v>1.1968880909634949E-3</v>
      </c>
      <c r="AM162" s="341">
        <f t="shared" si="269"/>
        <v>5.8348294434470375E-3</v>
      </c>
      <c r="AN162" s="341">
        <f t="shared" si="270"/>
        <v>8.6774386594853387E-3</v>
      </c>
      <c r="AO162" s="341">
        <f t="shared" si="271"/>
        <v>1.570915619389587E-2</v>
      </c>
      <c r="AP162" s="214">
        <v>4468</v>
      </c>
      <c r="AQ162" s="214">
        <v>34</v>
      </c>
      <c r="AR162" s="341">
        <f t="shared" si="272"/>
        <v>5.086774386594853E-3</v>
      </c>
      <c r="AT162" s="1">
        <v>106</v>
      </c>
      <c r="AU162" s="1">
        <v>43</v>
      </c>
      <c r="AV162" s="1">
        <v>31</v>
      </c>
      <c r="AW162" s="1">
        <v>32</v>
      </c>
      <c r="AX162" s="1">
        <v>115</v>
      </c>
      <c r="AY162" s="1">
        <v>45</v>
      </c>
      <c r="AZ162" s="1">
        <v>26</v>
      </c>
      <c r="BA162" s="1">
        <v>44</v>
      </c>
      <c r="BB162" s="1">
        <v>100</v>
      </c>
      <c r="BC162" s="1">
        <v>29</v>
      </c>
      <c r="BD162" s="1">
        <v>18</v>
      </c>
      <c r="BE162" s="1">
        <v>53</v>
      </c>
      <c r="BF162" s="1">
        <v>122</v>
      </c>
      <c r="BG162" s="1">
        <v>35</v>
      </c>
      <c r="BH162" s="1">
        <v>17</v>
      </c>
      <c r="BI162" s="1">
        <v>70</v>
      </c>
      <c r="BJ162" s="1">
        <v>148</v>
      </c>
      <c r="BK162" s="1">
        <v>47</v>
      </c>
      <c r="BL162" s="1">
        <v>29</v>
      </c>
      <c r="BM162" s="1">
        <v>72</v>
      </c>
      <c r="BN162" s="125">
        <v>0.40566037735849059</v>
      </c>
      <c r="BO162" s="124">
        <v>0.29245283018867924</v>
      </c>
      <c r="BP162" s="126">
        <v>0.30188679245283018</v>
      </c>
      <c r="BQ162" s="125">
        <v>0.39130434782608697</v>
      </c>
      <c r="BR162" s="124">
        <v>0.22608695652173913</v>
      </c>
      <c r="BS162" s="126">
        <v>0.38260869565217392</v>
      </c>
      <c r="BT162" s="125">
        <v>0.28999999999999998</v>
      </c>
      <c r="BU162" s="124">
        <v>0.18</v>
      </c>
      <c r="BV162" s="126">
        <v>0.53</v>
      </c>
      <c r="BW162" s="125">
        <v>0.28688524590163933</v>
      </c>
      <c r="BX162" s="124">
        <v>0.13934426229508196</v>
      </c>
      <c r="BY162" s="126">
        <v>0.57377049180327866</v>
      </c>
      <c r="BZ162" s="125">
        <f t="shared" si="273"/>
        <v>0.31756756756756754</v>
      </c>
      <c r="CA162" s="124">
        <f t="shared" si="274"/>
        <v>0.19594594594594594</v>
      </c>
      <c r="CB162" s="126">
        <f t="shared" si="275"/>
        <v>0.48648648648648651</v>
      </c>
      <c r="CD162" s="215">
        <f t="shared" si="276"/>
        <v>12430</v>
      </c>
      <c r="CE162" s="216">
        <f t="shared" si="277"/>
        <v>0.57843925985518907</v>
      </c>
      <c r="CF162" s="216">
        <f t="shared" si="278"/>
        <v>0.35961383748994369</v>
      </c>
      <c r="CG162" s="216">
        <f t="shared" si="279"/>
        <v>6.1946902654867256E-2</v>
      </c>
      <c r="CH162" s="216">
        <f t="shared" si="280"/>
        <v>2.6548672566371681E-2</v>
      </c>
      <c r="CI162" s="216">
        <f t="shared" si="281"/>
        <v>1.6090104585679806E-3</v>
      </c>
      <c r="CJ162" s="216">
        <f t="shared" si="282"/>
        <v>3.3789219629927592E-2</v>
      </c>
      <c r="CK162" s="217">
        <f t="shared" si="283"/>
        <v>7190</v>
      </c>
      <c r="CL162" s="218">
        <f t="shared" si="284"/>
        <v>4470</v>
      </c>
      <c r="CM162" s="219">
        <f t="shared" si="285"/>
        <v>770</v>
      </c>
      <c r="CN162" s="219">
        <f t="shared" si="286"/>
        <v>330</v>
      </c>
      <c r="CO162" s="219">
        <f t="shared" si="287"/>
        <v>20</v>
      </c>
      <c r="CP162" s="219">
        <f t="shared" si="288"/>
        <v>420</v>
      </c>
      <c r="CR162" s="243">
        <v>5461.06</v>
      </c>
      <c r="CS162" s="243">
        <v>7392</v>
      </c>
      <c r="CT162" s="247">
        <f t="shared" si="258"/>
        <v>0.73877976190476191</v>
      </c>
      <c r="CV162" s="247">
        <f t="shared" si="259"/>
        <v>2.8149025802863811E-2</v>
      </c>
      <c r="CW162" s="211">
        <f t="shared" si="260"/>
        <v>0.3300941361982655</v>
      </c>
      <c r="CY162" s="300">
        <v>2.1359503535863762E-2</v>
      </c>
      <c r="CZ162" s="300">
        <v>1.711800196436088E-2</v>
      </c>
      <c r="DA162" s="300">
        <v>1.3640703860319193E-2</v>
      </c>
      <c r="DB162" s="300">
        <v>1.5450759102512427E-2</v>
      </c>
      <c r="DC162" s="300">
        <v>1.3743031245948398E-2</v>
      </c>
      <c r="DE162" s="332">
        <v>393</v>
      </c>
      <c r="DF162" s="332">
        <v>57</v>
      </c>
      <c r="DG162" s="332">
        <v>339</v>
      </c>
      <c r="DH162" s="332">
        <v>39</v>
      </c>
      <c r="DL162" s="212">
        <v>6929</v>
      </c>
      <c r="DM162" s="212">
        <v>148</v>
      </c>
      <c r="DN162" s="213">
        <v>2.1359503535863762E-2</v>
      </c>
      <c r="DO162" s="212">
        <v>2398</v>
      </c>
      <c r="DP162" s="212">
        <v>107</v>
      </c>
      <c r="DQ162" s="213">
        <v>1.5442343772550151E-2</v>
      </c>
      <c r="DR162" s="214">
        <v>4531</v>
      </c>
      <c r="DS162" s="214">
        <v>41</v>
      </c>
      <c r="DT162" s="213">
        <v>5.9171597633136093E-3</v>
      </c>
      <c r="DV162" s="215">
        <f t="shared" si="289"/>
        <v>12560</v>
      </c>
      <c r="DW162" s="216">
        <v>0.6</v>
      </c>
      <c r="DX162" s="216">
        <v>0.34399999999999997</v>
      </c>
      <c r="DY162" s="216">
        <v>5.6000000000000001E-2</v>
      </c>
      <c r="DZ162" s="216">
        <v>2.4E-2</v>
      </c>
      <c r="EA162" s="216">
        <v>0</v>
      </c>
      <c r="EB162" s="216">
        <v>3.2000000000000001E-2</v>
      </c>
      <c r="EC162" s="217">
        <f t="shared" si="290"/>
        <v>7480</v>
      </c>
      <c r="ED162" s="218">
        <v>4300</v>
      </c>
      <c r="EE162" s="219">
        <f t="shared" si="291"/>
        <v>780</v>
      </c>
      <c r="EF162" s="219">
        <f t="shared" si="292"/>
        <v>190</v>
      </c>
      <c r="EG162" s="219">
        <f t="shared" si="293"/>
        <v>20</v>
      </c>
      <c r="EH162" s="219">
        <f t="shared" si="294"/>
        <v>570</v>
      </c>
      <c r="EI162" s="216">
        <v>6.2992125984251968E-2</v>
      </c>
      <c r="EJ162" s="511">
        <v>1.8925000000000001E-2</v>
      </c>
      <c r="EK162" s="3">
        <v>0.27300000000000002</v>
      </c>
      <c r="EL162" s="3">
        <v>0.46</v>
      </c>
      <c r="EM162" s="496">
        <f t="shared" si="295"/>
        <v>0.26699999999999996</v>
      </c>
      <c r="EN162" s="528">
        <v>6.00078E-2</v>
      </c>
      <c r="EO162" s="545">
        <f t="shared" si="296"/>
        <v>12600</v>
      </c>
      <c r="EP162" s="314">
        <f t="shared" si="297"/>
        <v>3130</v>
      </c>
      <c r="EQ162" s="542">
        <v>3080</v>
      </c>
      <c r="ER162" s="543">
        <v>30</v>
      </c>
      <c r="ES162" s="544">
        <v>20</v>
      </c>
      <c r="ET162" s="242">
        <v>0</v>
      </c>
      <c r="EU162" s="242">
        <v>0</v>
      </c>
      <c r="EV162" s="314">
        <f t="shared" si="298"/>
        <v>20</v>
      </c>
      <c r="EW162" s="314">
        <f t="shared" si="299"/>
        <v>5450</v>
      </c>
      <c r="EX162" s="542">
        <v>3590</v>
      </c>
      <c r="EY162" s="543">
        <v>1510</v>
      </c>
      <c r="EZ162" s="544">
        <v>350</v>
      </c>
      <c r="FA162" s="242">
        <v>80</v>
      </c>
      <c r="FB162" s="242">
        <v>10</v>
      </c>
      <c r="FC162" s="314">
        <f t="shared" si="300"/>
        <v>260</v>
      </c>
      <c r="FD162" s="314">
        <f t="shared" si="301"/>
        <v>4020</v>
      </c>
      <c r="FE162" s="542">
        <v>810</v>
      </c>
      <c r="FF162" s="543">
        <v>2800</v>
      </c>
      <c r="FG162" s="544">
        <v>410</v>
      </c>
      <c r="FH162" s="242">
        <v>110</v>
      </c>
      <c r="FI162" s="242">
        <f>VLOOKUP($A162,'[3]Tabel 3'!$E$3350:$K$3691,7,FALSE)</f>
        <v>10</v>
      </c>
      <c r="FJ162" s="314">
        <f t="shared" si="302"/>
        <v>290</v>
      </c>
      <c r="FK162" s="545">
        <f t="shared" si="303"/>
        <v>12430</v>
      </c>
      <c r="FL162" s="314">
        <f t="shared" si="304"/>
        <v>3070</v>
      </c>
      <c r="FM162" s="542">
        <v>3010</v>
      </c>
      <c r="FN162" s="543">
        <v>40</v>
      </c>
      <c r="FO162" s="544">
        <v>20</v>
      </c>
      <c r="FP162" s="242">
        <v>0</v>
      </c>
      <c r="FQ162" s="242">
        <v>0</v>
      </c>
      <c r="FR162" s="314">
        <f t="shared" si="305"/>
        <v>20</v>
      </c>
      <c r="FS162" s="314">
        <f t="shared" si="306"/>
        <v>5280</v>
      </c>
      <c r="FT162" s="542">
        <v>3360</v>
      </c>
      <c r="FU162" s="543">
        <v>1570</v>
      </c>
      <c r="FV162" s="544">
        <v>350</v>
      </c>
      <c r="FW162" s="242">
        <v>130</v>
      </c>
      <c r="FX162" s="242">
        <v>10</v>
      </c>
      <c r="FY162" s="314">
        <f t="shared" si="307"/>
        <v>210</v>
      </c>
      <c r="FZ162" s="314">
        <f t="shared" si="308"/>
        <v>4080</v>
      </c>
      <c r="GA162" s="542">
        <v>820</v>
      </c>
      <c r="GB162" s="543">
        <v>2860</v>
      </c>
      <c r="GC162" s="544">
        <v>400</v>
      </c>
      <c r="GD162" s="242">
        <v>200</v>
      </c>
      <c r="GE162" s="242">
        <v>10</v>
      </c>
      <c r="GF162" s="314">
        <f t="shared" si="309"/>
        <v>190</v>
      </c>
    </row>
    <row r="163" spans="1:188" hidden="1" x14ac:dyDescent="0.25">
      <c r="A163" s="622" t="s">
        <v>304</v>
      </c>
      <c r="B163" s="622" t="s">
        <v>128</v>
      </c>
      <c r="C163" s="622" t="s">
        <v>129</v>
      </c>
      <c r="D163" s="1">
        <v>1.8</v>
      </c>
      <c r="E163" s="206">
        <v>17200</v>
      </c>
      <c r="F163" s="207">
        <v>0.107</v>
      </c>
      <c r="G163" s="208">
        <f>IF(AND(F163&gt;=$F$3-'Selectie Benchmark Gemeenten'!$D$7*'gemeenten info'!$F$7,F163&lt;=$F$3+'Selectie Benchmark Gemeenten'!$D$7*'gemeenten info'!$F$7),1,0)</f>
        <v>0</v>
      </c>
      <c r="H163" s="206">
        <v>37023</v>
      </c>
      <c r="I163" s="206">
        <v>1506</v>
      </c>
      <c r="J163" s="209">
        <f t="shared" si="261"/>
        <v>0.22182361733931241</v>
      </c>
      <c r="K163" s="208">
        <f>IF(AND(J163&gt;=$J$3-'Selectie Benchmark Gemeenten'!$D$8*'gemeenten info'!$J$7,J163&lt;=$J$3+'Selectie Benchmark Gemeenten'!$D$8*'gemeenten info'!$J$7),1,0)</f>
        <v>1</v>
      </c>
      <c r="L163" s="23">
        <v>0</v>
      </c>
      <c r="M163" s="210">
        <v>6.2545454545454543E-2</v>
      </c>
      <c r="N163" s="208">
        <f>IF(AND(M163&gt;=$M$3-'Selectie Benchmark Gemeenten'!$D$9*'gemeenten info'!$M$7,M163&lt;=$M$3+'Selectie Benchmark Gemeenten'!$D$9*'gemeenten info'!$M$7),1,0)</f>
        <v>0</v>
      </c>
      <c r="O163" s="29">
        <f t="shared" si="255"/>
        <v>0</v>
      </c>
      <c r="P163" s="29">
        <f t="shared" si="256"/>
        <v>0</v>
      </c>
      <c r="Q163" s="29">
        <f t="shared" si="257"/>
        <v>0</v>
      </c>
      <c r="S163" s="78">
        <v>8.016</v>
      </c>
      <c r="T163" s="78">
        <v>7.19</v>
      </c>
      <c r="U163" s="211">
        <v>0.54500000000000004</v>
      </c>
      <c r="V163" s="211">
        <v>9.2999999999999999E-2</v>
      </c>
      <c r="X163" s="212">
        <v>2241</v>
      </c>
      <c r="Y163" s="212">
        <v>80</v>
      </c>
      <c r="Z163" s="341">
        <f t="shared" si="262"/>
        <v>3.5698348951361002E-2</v>
      </c>
      <c r="AA163" s="212">
        <v>696</v>
      </c>
      <c r="AB163" s="212">
        <v>65</v>
      </c>
      <c r="AC163" s="212">
        <v>18</v>
      </c>
      <c r="AD163" s="212">
        <v>139</v>
      </c>
      <c r="AE163" s="212">
        <v>6</v>
      </c>
      <c r="AF163" s="372">
        <f t="shared" si="263"/>
        <v>0.33333333333333331</v>
      </c>
      <c r="AG163" s="212">
        <v>25</v>
      </c>
      <c r="AH163" s="372">
        <f t="shared" si="264"/>
        <v>0.17985611510791366</v>
      </c>
      <c r="AI163" s="212">
        <f t="shared" si="265"/>
        <v>539</v>
      </c>
      <c r="AJ163" s="212">
        <f t="shared" si="266"/>
        <v>34</v>
      </c>
      <c r="AK163" s="372">
        <f t="shared" si="267"/>
        <v>6.3079777365491654E-2</v>
      </c>
      <c r="AL163" s="341">
        <f t="shared" si="268"/>
        <v>2.6773761713520749E-3</v>
      </c>
      <c r="AM163" s="341">
        <f t="shared" si="269"/>
        <v>1.1155734047300312E-2</v>
      </c>
      <c r="AN163" s="341">
        <f t="shared" si="270"/>
        <v>1.5171798304328426E-2</v>
      </c>
      <c r="AO163" s="341">
        <f t="shared" si="271"/>
        <v>2.9004908522980811E-2</v>
      </c>
      <c r="AP163" s="214">
        <v>1545</v>
      </c>
      <c r="AQ163" s="214">
        <v>15</v>
      </c>
      <c r="AR163" s="341">
        <f t="shared" si="272"/>
        <v>6.6934404283801874E-3</v>
      </c>
      <c r="AT163" s="1">
        <v>45</v>
      </c>
      <c r="AU163" s="1">
        <v>20</v>
      </c>
      <c r="AV163" s="1">
        <v>12</v>
      </c>
      <c r="AW163" s="1">
        <v>13</v>
      </c>
      <c r="AX163" s="1">
        <v>57</v>
      </c>
      <c r="AY163" s="1">
        <v>17</v>
      </c>
      <c r="AZ163" s="1">
        <v>15</v>
      </c>
      <c r="BA163" s="1">
        <v>25</v>
      </c>
      <c r="BB163" s="1">
        <v>55</v>
      </c>
      <c r="BC163" s="1">
        <v>19</v>
      </c>
      <c r="BD163" s="1">
        <v>13</v>
      </c>
      <c r="BE163" s="1">
        <v>23</v>
      </c>
      <c r="BF163" s="1">
        <v>50</v>
      </c>
      <c r="BG163" s="1">
        <v>22</v>
      </c>
      <c r="BH163" s="1">
        <v>8</v>
      </c>
      <c r="BI163" s="1">
        <v>20</v>
      </c>
      <c r="BJ163" s="1">
        <v>71</v>
      </c>
      <c r="BK163" s="1">
        <v>34</v>
      </c>
      <c r="BL163" s="1">
        <v>15</v>
      </c>
      <c r="BM163" s="1">
        <v>22</v>
      </c>
      <c r="BN163" s="125">
        <v>0.44444444444444442</v>
      </c>
      <c r="BO163" s="124">
        <v>0.26666666666666666</v>
      </c>
      <c r="BP163" s="126">
        <v>0.28888888888888886</v>
      </c>
      <c r="BQ163" s="125">
        <v>0.2982456140350877</v>
      </c>
      <c r="BR163" s="124">
        <v>0.26315789473684209</v>
      </c>
      <c r="BS163" s="126">
        <v>0.43859649122807015</v>
      </c>
      <c r="BT163" s="125">
        <v>0.34545454545454546</v>
      </c>
      <c r="BU163" s="124">
        <v>0.23636363636363636</v>
      </c>
      <c r="BV163" s="126">
        <v>0.41818181818181815</v>
      </c>
      <c r="BW163" s="125">
        <v>0.44</v>
      </c>
      <c r="BX163" s="124">
        <v>0.16</v>
      </c>
      <c r="BY163" s="126">
        <v>0.4</v>
      </c>
      <c r="BZ163" s="125">
        <f t="shared" si="273"/>
        <v>0.47887323943661969</v>
      </c>
      <c r="CA163" s="124">
        <f t="shared" si="274"/>
        <v>0.21126760563380281</v>
      </c>
      <c r="CB163" s="126">
        <f t="shared" si="275"/>
        <v>0.30985915492957744</v>
      </c>
      <c r="CD163" s="215">
        <f t="shared" si="276"/>
        <v>4120</v>
      </c>
      <c r="CE163" s="216">
        <f t="shared" si="277"/>
        <v>0.56553398058252424</v>
      </c>
      <c r="CF163" s="216">
        <f t="shared" si="278"/>
        <v>0.33980582524271846</v>
      </c>
      <c r="CG163" s="216">
        <f t="shared" si="279"/>
        <v>9.4660194174757281E-2</v>
      </c>
      <c r="CH163" s="216">
        <f t="shared" si="280"/>
        <v>4.8543689320388349E-2</v>
      </c>
      <c r="CI163" s="216">
        <f t="shared" si="281"/>
        <v>2.4271844660194173E-3</v>
      </c>
      <c r="CJ163" s="216">
        <f t="shared" si="282"/>
        <v>4.3689320388349516E-2</v>
      </c>
      <c r="CK163" s="217">
        <f t="shared" si="283"/>
        <v>2330</v>
      </c>
      <c r="CL163" s="218">
        <f t="shared" si="284"/>
        <v>1400</v>
      </c>
      <c r="CM163" s="219">
        <f t="shared" si="285"/>
        <v>390</v>
      </c>
      <c r="CN163" s="219">
        <f t="shared" si="286"/>
        <v>200</v>
      </c>
      <c r="CO163" s="219">
        <f t="shared" si="287"/>
        <v>10</v>
      </c>
      <c r="CP163" s="219">
        <f t="shared" si="288"/>
        <v>180</v>
      </c>
      <c r="CR163" s="243">
        <v>2531.14</v>
      </c>
      <c r="CS163" s="243">
        <v>2824</v>
      </c>
      <c r="CT163" s="247">
        <f t="shared" si="258"/>
        <v>0.89629603399433422</v>
      </c>
      <c r="CV163" s="247">
        <f t="shared" si="259"/>
        <v>3.9828748089257598E-2</v>
      </c>
      <c r="CW163" s="211">
        <f t="shared" si="260"/>
        <v>0.33362942945197199</v>
      </c>
      <c r="CY163" s="300">
        <v>3.1222515391380826E-2</v>
      </c>
      <c r="CZ163" s="300">
        <v>2.1929824561403508E-2</v>
      </c>
      <c r="DA163" s="300">
        <v>2.3275497249259414E-2</v>
      </c>
      <c r="DB163" s="300">
        <v>2.3142509135200974E-2</v>
      </c>
      <c r="DC163" s="300">
        <v>1.7857142857142856E-2</v>
      </c>
      <c r="DE163" s="332">
        <v>119</v>
      </c>
      <c r="DF163" s="332">
        <v>31</v>
      </c>
      <c r="DG163" s="332">
        <v>100</v>
      </c>
      <c r="DH163" s="332">
        <v>14</v>
      </c>
      <c r="DL163" s="212">
        <v>2274</v>
      </c>
      <c r="DM163" s="212">
        <v>71</v>
      </c>
      <c r="DN163" s="213">
        <v>3.1222515391380826E-2</v>
      </c>
      <c r="DO163" s="212">
        <v>766</v>
      </c>
      <c r="DP163" s="212">
        <v>64</v>
      </c>
      <c r="DQ163" s="213">
        <v>2.8144239226033423E-2</v>
      </c>
      <c r="DR163" s="214">
        <v>1508</v>
      </c>
      <c r="DS163" s="214">
        <v>7</v>
      </c>
      <c r="DT163" s="213">
        <v>3.0782761653474055E-3</v>
      </c>
      <c r="DV163" s="215">
        <f t="shared" si="289"/>
        <v>4110</v>
      </c>
      <c r="DW163" s="216">
        <v>0.6</v>
      </c>
      <c r="DX163" s="216">
        <v>0.32500000000000001</v>
      </c>
      <c r="DY163" s="216">
        <v>7.4999999999999997E-2</v>
      </c>
      <c r="DZ163" s="216">
        <v>0.05</v>
      </c>
      <c r="EA163" s="216">
        <v>0</v>
      </c>
      <c r="EB163" s="216">
        <v>2.5000000000000001E-2</v>
      </c>
      <c r="EC163" s="217">
        <f t="shared" si="290"/>
        <v>2440</v>
      </c>
      <c r="ED163" s="218">
        <v>1300</v>
      </c>
      <c r="EE163" s="219">
        <f t="shared" si="291"/>
        <v>370</v>
      </c>
      <c r="EF163" s="219">
        <f t="shared" si="292"/>
        <v>90</v>
      </c>
      <c r="EG163" s="219">
        <f t="shared" si="293"/>
        <v>10</v>
      </c>
      <c r="EH163" s="219">
        <f t="shared" si="294"/>
        <v>270</v>
      </c>
      <c r="EI163" s="216">
        <v>9.3023255813953487E-2</v>
      </c>
      <c r="EJ163" s="511">
        <v>2.6624999999999999E-2</v>
      </c>
      <c r="EK163" s="3">
        <v>0.33299999999999996</v>
      </c>
      <c r="EL163" s="3">
        <v>0.44600000000000001</v>
      </c>
      <c r="EM163" s="496">
        <f t="shared" si="295"/>
        <v>0.22100000000000003</v>
      </c>
      <c r="EN163" s="528">
        <v>8.5994200000000007E-2</v>
      </c>
      <c r="EO163" s="545">
        <f t="shared" si="296"/>
        <v>4130</v>
      </c>
      <c r="EP163" s="314">
        <f t="shared" si="297"/>
        <v>1060</v>
      </c>
      <c r="EQ163" s="542">
        <v>1040</v>
      </c>
      <c r="ER163" s="543">
        <v>10</v>
      </c>
      <c r="ES163" s="544">
        <v>10</v>
      </c>
      <c r="ET163" s="242">
        <v>0</v>
      </c>
      <c r="EU163" s="242">
        <v>0</v>
      </c>
      <c r="EV163" s="314">
        <f t="shared" si="298"/>
        <v>10</v>
      </c>
      <c r="EW163" s="314">
        <f t="shared" si="299"/>
        <v>1780</v>
      </c>
      <c r="EX163" s="542">
        <v>1140</v>
      </c>
      <c r="EY163" s="543">
        <v>460</v>
      </c>
      <c r="EZ163" s="544">
        <v>180</v>
      </c>
      <c r="FA163" s="242">
        <v>30</v>
      </c>
      <c r="FB163" s="242">
        <v>10</v>
      </c>
      <c r="FC163" s="314">
        <f t="shared" si="300"/>
        <v>140</v>
      </c>
      <c r="FD163" s="314">
        <f t="shared" si="301"/>
        <v>1290</v>
      </c>
      <c r="FE163" s="542">
        <v>260</v>
      </c>
      <c r="FF163" s="543">
        <v>850</v>
      </c>
      <c r="FG163" s="544">
        <v>180</v>
      </c>
      <c r="FH163" s="242">
        <v>60</v>
      </c>
      <c r="FI163" s="242">
        <f>VLOOKUP($A163,'[3]Tabel 3'!$E$3350:$K$3691,7,FALSE)</f>
        <v>0</v>
      </c>
      <c r="FJ163" s="314">
        <f t="shared" si="302"/>
        <v>120</v>
      </c>
      <c r="FK163" s="545">
        <f t="shared" si="303"/>
        <v>4120</v>
      </c>
      <c r="FL163" s="314">
        <f t="shared" si="304"/>
        <v>1020</v>
      </c>
      <c r="FM163" s="542">
        <v>990</v>
      </c>
      <c r="FN163" s="543">
        <v>10</v>
      </c>
      <c r="FO163" s="544">
        <v>20</v>
      </c>
      <c r="FP163" s="242">
        <v>0</v>
      </c>
      <c r="FQ163" s="242">
        <v>0</v>
      </c>
      <c r="FR163" s="314">
        <f t="shared" si="305"/>
        <v>20</v>
      </c>
      <c r="FS163" s="314">
        <f t="shared" si="306"/>
        <v>1770</v>
      </c>
      <c r="FT163" s="542">
        <v>1050</v>
      </c>
      <c r="FU163" s="543">
        <v>530</v>
      </c>
      <c r="FV163" s="544">
        <v>190</v>
      </c>
      <c r="FW163" s="242">
        <v>90</v>
      </c>
      <c r="FX163" s="242">
        <v>0</v>
      </c>
      <c r="FY163" s="314">
        <f t="shared" si="307"/>
        <v>100</v>
      </c>
      <c r="FZ163" s="314">
        <f t="shared" si="308"/>
        <v>1330</v>
      </c>
      <c r="GA163" s="542">
        <v>290</v>
      </c>
      <c r="GB163" s="543">
        <v>860</v>
      </c>
      <c r="GC163" s="544">
        <v>180</v>
      </c>
      <c r="GD163" s="242">
        <v>110</v>
      </c>
      <c r="GE163" s="242">
        <v>10</v>
      </c>
      <c r="GF163" s="314">
        <f t="shared" si="309"/>
        <v>60</v>
      </c>
    </row>
    <row r="164" spans="1:188" hidden="1" x14ac:dyDescent="0.25">
      <c r="A164" s="622" t="s">
        <v>305</v>
      </c>
      <c r="B164" s="622" t="s">
        <v>96</v>
      </c>
      <c r="C164" s="622" t="s">
        <v>97</v>
      </c>
      <c r="D164" s="1">
        <v>0.3</v>
      </c>
      <c r="E164" s="206">
        <v>4800</v>
      </c>
      <c r="F164" s="207">
        <v>6.0999999999999999E-2</v>
      </c>
      <c r="G164" s="208">
        <f>IF(AND(F164&gt;=$F$3-'Selectie Benchmark Gemeenten'!$D$7*'gemeenten info'!$F$7,F164&lt;=$F$3+'Selectie Benchmark Gemeenten'!$D$7*'gemeenten info'!$F$7),1,0)</f>
        <v>0</v>
      </c>
      <c r="H164" s="206">
        <v>11560</v>
      </c>
      <c r="I164" s="206">
        <v>515</v>
      </c>
      <c r="J164" s="209">
        <f t="shared" si="261"/>
        <v>7.3692077727952165E-2</v>
      </c>
      <c r="K164" s="208">
        <f>IF(AND(J164&gt;=$J$3-'Selectie Benchmark Gemeenten'!$D$8*'gemeenten info'!$J$7,J164&lt;=$J$3+'Selectie Benchmark Gemeenten'!$D$8*'gemeenten info'!$J$7),1,0)</f>
        <v>0</v>
      </c>
      <c r="L164" s="23">
        <v>0</v>
      </c>
      <c r="M164" s="210">
        <v>6.5323897659226998E-3</v>
      </c>
      <c r="N164" s="208">
        <f>IF(AND(M164&gt;=$M$3-'Selectie Benchmark Gemeenten'!$D$9*'gemeenten info'!$M$7,M164&lt;=$M$3+'Selectie Benchmark Gemeenten'!$D$9*'gemeenten info'!$M$7),1,0)</f>
        <v>0</v>
      </c>
      <c r="O164" s="29">
        <f t="shared" si="255"/>
        <v>0</v>
      </c>
      <c r="P164" s="29">
        <f t="shared" si="256"/>
        <v>0</v>
      </c>
      <c r="Q164" s="29">
        <f t="shared" si="257"/>
        <v>0</v>
      </c>
      <c r="S164" s="78">
        <v>8.5779999999999994</v>
      </c>
      <c r="T164" s="78">
        <v>16.295999999999999</v>
      </c>
      <c r="U164" s="211">
        <v>0.39500000000000002</v>
      </c>
      <c r="V164" s="211">
        <v>5.8000000000000003E-2</v>
      </c>
      <c r="X164" s="212">
        <v>864</v>
      </c>
      <c r="Y164" s="212">
        <v>14</v>
      </c>
      <c r="Z164" s="341">
        <f t="shared" si="262"/>
        <v>1.6203703703703703E-2</v>
      </c>
      <c r="AA164" s="212">
        <v>189</v>
      </c>
      <c r="AB164" s="212">
        <v>13</v>
      </c>
      <c r="AC164" s="212">
        <v>0</v>
      </c>
      <c r="AD164" s="212">
        <v>40</v>
      </c>
      <c r="AE164" s="212">
        <v>0</v>
      </c>
      <c r="AF164" s="372" t="str">
        <f t="shared" si="263"/>
        <v/>
      </c>
      <c r="AG164" s="212">
        <v>6</v>
      </c>
      <c r="AH164" s="372">
        <f t="shared" si="264"/>
        <v>0.15</v>
      </c>
      <c r="AI164" s="212">
        <f t="shared" si="265"/>
        <v>149</v>
      </c>
      <c r="AJ164" s="212">
        <f t="shared" si="266"/>
        <v>7</v>
      </c>
      <c r="AK164" s="372">
        <f t="shared" si="267"/>
        <v>4.6979865771812082E-2</v>
      </c>
      <c r="AL164" s="341">
        <f t="shared" si="268"/>
        <v>0</v>
      </c>
      <c r="AM164" s="341">
        <f t="shared" si="269"/>
        <v>6.9444444444444441E-3</v>
      </c>
      <c r="AN164" s="341">
        <f t="shared" si="270"/>
        <v>8.1018518518518514E-3</v>
      </c>
      <c r="AO164" s="341">
        <f t="shared" si="271"/>
        <v>1.5046296296296295E-2</v>
      </c>
      <c r="AP164" s="214">
        <v>675</v>
      </c>
      <c r="AQ164" s="214">
        <v>1</v>
      </c>
      <c r="AR164" s="341">
        <f t="shared" si="272"/>
        <v>1.1574074074074073E-3</v>
      </c>
      <c r="AT164" s="1">
        <v>15</v>
      </c>
      <c r="AU164" s="1">
        <v>0</v>
      </c>
      <c r="AV164" s="1">
        <v>0</v>
      </c>
      <c r="AW164" s="1">
        <v>15</v>
      </c>
      <c r="AX164" s="1">
        <v>26</v>
      </c>
      <c r="AY164" s="1">
        <v>6</v>
      </c>
      <c r="AZ164" s="1">
        <v>9</v>
      </c>
      <c r="BA164" s="1">
        <v>11</v>
      </c>
      <c r="BB164" s="1">
        <v>11</v>
      </c>
      <c r="BC164" s="1">
        <v>5</v>
      </c>
      <c r="BD164" s="1">
        <v>0</v>
      </c>
      <c r="BE164" s="1">
        <v>6</v>
      </c>
      <c r="BF164" s="1">
        <v>16</v>
      </c>
      <c r="BG164" s="1">
        <v>0</v>
      </c>
      <c r="BH164" s="1">
        <v>0</v>
      </c>
      <c r="BI164" s="1">
        <v>16</v>
      </c>
      <c r="BJ164" s="1">
        <v>21</v>
      </c>
      <c r="BK164" s="1">
        <v>8</v>
      </c>
      <c r="BL164" s="1">
        <v>0</v>
      </c>
      <c r="BM164" s="1">
        <v>13</v>
      </c>
      <c r="BN164" s="125">
        <v>0</v>
      </c>
      <c r="BO164" s="124">
        <v>0</v>
      </c>
      <c r="BP164" s="126">
        <v>1</v>
      </c>
      <c r="BQ164" s="125">
        <v>0.23076923076923078</v>
      </c>
      <c r="BR164" s="124">
        <v>0.34615384615384615</v>
      </c>
      <c r="BS164" s="126">
        <v>0.42307692307692307</v>
      </c>
      <c r="BT164" s="125">
        <v>0.45454545454545453</v>
      </c>
      <c r="BU164" s="124">
        <v>0</v>
      </c>
      <c r="BV164" s="126">
        <v>0.54545454545454541</v>
      </c>
      <c r="BW164" s="125">
        <v>0</v>
      </c>
      <c r="BX164" s="124">
        <v>0</v>
      </c>
      <c r="BY164" s="126">
        <v>1</v>
      </c>
      <c r="BZ164" s="125">
        <f t="shared" si="273"/>
        <v>0.38095238095238093</v>
      </c>
      <c r="CA164" s="124">
        <f t="shared" si="274"/>
        <v>0</v>
      </c>
      <c r="CB164" s="126">
        <f t="shared" si="275"/>
        <v>0.61904761904761907</v>
      </c>
      <c r="CD164" s="215">
        <f t="shared" si="276"/>
        <v>1380</v>
      </c>
      <c r="CE164" s="216">
        <f t="shared" si="277"/>
        <v>0.60869565217391308</v>
      </c>
      <c r="CF164" s="216">
        <f t="shared" si="278"/>
        <v>0.3188405797101449</v>
      </c>
      <c r="CG164" s="216">
        <f t="shared" si="279"/>
        <v>7.2463768115942032E-2</v>
      </c>
      <c r="CH164" s="216">
        <f t="shared" si="280"/>
        <v>1.4492753623188406E-2</v>
      </c>
      <c r="CI164" s="216">
        <f t="shared" si="281"/>
        <v>0</v>
      </c>
      <c r="CJ164" s="216">
        <f t="shared" si="282"/>
        <v>5.7971014492753624E-2</v>
      </c>
      <c r="CK164" s="217">
        <f t="shared" si="283"/>
        <v>840</v>
      </c>
      <c r="CL164" s="218">
        <f t="shared" si="284"/>
        <v>440</v>
      </c>
      <c r="CM164" s="219">
        <f t="shared" si="285"/>
        <v>100</v>
      </c>
      <c r="CN164" s="219">
        <f t="shared" si="286"/>
        <v>20</v>
      </c>
      <c r="CO164" s="219">
        <f t="shared" si="287"/>
        <v>0</v>
      </c>
      <c r="CP164" s="219">
        <f t="shared" si="288"/>
        <v>80</v>
      </c>
      <c r="CR164" s="243">
        <v>548.41</v>
      </c>
      <c r="CS164" s="243">
        <v>1267</v>
      </c>
      <c r="CT164" s="247">
        <f t="shared" si="258"/>
        <v>0.43284135753749009</v>
      </c>
      <c r="CV164" s="247">
        <f t="shared" si="259"/>
        <v>3.7435664179341355E-2</v>
      </c>
      <c r="CW164" s="211">
        <f t="shared" si="260"/>
        <v>0.26563448694596237</v>
      </c>
      <c r="CY164" s="300">
        <v>2.4110218140068886E-2</v>
      </c>
      <c r="CZ164" s="300">
        <v>1.8867924528301886E-2</v>
      </c>
      <c r="DA164" s="300">
        <v>1.2850467289719626E-2</v>
      </c>
      <c r="DB164" s="300">
        <v>2.9748283752860413E-2</v>
      </c>
      <c r="DC164" s="300">
        <v>1.6778523489932886E-2</v>
      </c>
      <c r="DE164" s="332" t="s">
        <v>640</v>
      </c>
      <c r="DF164" s="332" t="s">
        <v>640</v>
      </c>
      <c r="DG164" s="332" t="s">
        <v>640</v>
      </c>
      <c r="DH164" s="332" t="s">
        <v>640</v>
      </c>
      <c r="DL164" s="212">
        <v>871</v>
      </c>
      <c r="DM164" s="212">
        <v>21</v>
      </c>
      <c r="DN164" s="213">
        <v>2.4110218140068886E-2</v>
      </c>
      <c r="DO164" s="212">
        <v>202</v>
      </c>
      <c r="DP164" s="212">
        <v>17</v>
      </c>
      <c r="DQ164" s="213">
        <v>1.9517795637198621E-2</v>
      </c>
      <c r="DR164" s="214">
        <v>669</v>
      </c>
      <c r="DS164" s="214">
        <v>4</v>
      </c>
      <c r="DT164" s="213">
        <v>4.5924225028702642E-3</v>
      </c>
      <c r="DV164" s="215">
        <f t="shared" si="289"/>
        <v>1380</v>
      </c>
      <c r="DW164" s="216">
        <v>0.6428571428571429</v>
      </c>
      <c r="DX164" s="216">
        <v>0.2857142857142857</v>
      </c>
      <c r="DY164" s="216">
        <v>7.1428571428571425E-2</v>
      </c>
      <c r="DZ164" s="216">
        <v>0</v>
      </c>
      <c r="EA164" s="216">
        <v>0</v>
      </c>
      <c r="EB164" s="216">
        <v>7.1428571428571425E-2</v>
      </c>
      <c r="EC164" s="217">
        <f t="shared" si="290"/>
        <v>880</v>
      </c>
      <c r="ED164" s="218">
        <v>400</v>
      </c>
      <c r="EE164" s="219">
        <f t="shared" si="291"/>
        <v>100</v>
      </c>
      <c r="EF164" s="219">
        <f t="shared" si="292"/>
        <v>20</v>
      </c>
      <c r="EG164" s="219">
        <f t="shared" si="293"/>
        <v>0</v>
      </c>
      <c r="EH164" s="219">
        <f t="shared" si="294"/>
        <v>80</v>
      </c>
      <c r="EI164" s="216">
        <v>7.1428571428571425E-2</v>
      </c>
      <c r="EJ164" s="511">
        <v>1.8575000000000001E-2</v>
      </c>
      <c r="EK164" s="3">
        <v>0.20300000000000001</v>
      </c>
      <c r="EL164" s="3">
        <v>0.39799999999999996</v>
      </c>
      <c r="EM164" s="496">
        <f t="shared" si="295"/>
        <v>0.39899999999999997</v>
      </c>
      <c r="EN164" s="528">
        <v>5.88266E-2</v>
      </c>
      <c r="EO164" s="545">
        <f t="shared" si="296"/>
        <v>1360</v>
      </c>
      <c r="EP164" s="314">
        <f t="shared" si="297"/>
        <v>390</v>
      </c>
      <c r="EQ164" s="542">
        <v>370</v>
      </c>
      <c r="ER164" s="543">
        <v>10</v>
      </c>
      <c r="ES164" s="544">
        <v>10</v>
      </c>
      <c r="ET164" s="242">
        <v>0</v>
      </c>
      <c r="EU164" s="242">
        <v>0</v>
      </c>
      <c r="EV164" s="314">
        <f t="shared" si="298"/>
        <v>10</v>
      </c>
      <c r="EW164" s="314">
        <f t="shared" si="299"/>
        <v>630</v>
      </c>
      <c r="EX164" s="542">
        <v>410</v>
      </c>
      <c r="EY164" s="543">
        <v>170</v>
      </c>
      <c r="EZ164" s="544">
        <v>50</v>
      </c>
      <c r="FA164" s="242">
        <v>10</v>
      </c>
      <c r="FB164" s="242">
        <v>0</v>
      </c>
      <c r="FC164" s="314">
        <f t="shared" si="300"/>
        <v>40</v>
      </c>
      <c r="FD164" s="314">
        <f t="shared" si="301"/>
        <v>340</v>
      </c>
      <c r="FE164" s="542">
        <v>100</v>
      </c>
      <c r="FF164" s="543">
        <v>200</v>
      </c>
      <c r="FG164" s="544">
        <v>40</v>
      </c>
      <c r="FH164" s="242">
        <v>10</v>
      </c>
      <c r="FI164" s="242">
        <f>VLOOKUP($A164,'[3]Tabel 3'!$E$3350:$K$3691,7,FALSE)</f>
        <v>0</v>
      </c>
      <c r="FJ164" s="314">
        <f t="shared" si="302"/>
        <v>30</v>
      </c>
      <c r="FK164" s="545">
        <f t="shared" si="303"/>
        <v>1380</v>
      </c>
      <c r="FL164" s="314">
        <f t="shared" si="304"/>
        <v>380</v>
      </c>
      <c r="FM164" s="542">
        <v>360</v>
      </c>
      <c r="FN164" s="543">
        <v>10</v>
      </c>
      <c r="FO164" s="544">
        <v>10</v>
      </c>
      <c r="FP164" s="242">
        <v>0</v>
      </c>
      <c r="FQ164" s="242">
        <v>0</v>
      </c>
      <c r="FR164" s="314">
        <f t="shared" si="305"/>
        <v>10</v>
      </c>
      <c r="FS164" s="314">
        <f t="shared" si="306"/>
        <v>630</v>
      </c>
      <c r="FT164" s="542">
        <v>380</v>
      </c>
      <c r="FU164" s="543">
        <v>200</v>
      </c>
      <c r="FV164" s="544">
        <v>50</v>
      </c>
      <c r="FW164" s="242">
        <v>10</v>
      </c>
      <c r="FX164" s="242">
        <v>0</v>
      </c>
      <c r="FY164" s="314">
        <f t="shared" si="307"/>
        <v>40</v>
      </c>
      <c r="FZ164" s="314">
        <f t="shared" si="308"/>
        <v>370</v>
      </c>
      <c r="GA164" s="542">
        <v>100</v>
      </c>
      <c r="GB164" s="543">
        <v>230</v>
      </c>
      <c r="GC164" s="544">
        <v>40</v>
      </c>
      <c r="GD164" s="242">
        <v>10</v>
      </c>
      <c r="GE164" s="242">
        <v>0</v>
      </c>
      <c r="GF164" s="314">
        <f t="shared" si="309"/>
        <v>30</v>
      </c>
    </row>
    <row r="165" spans="1:188" hidden="1" x14ac:dyDescent="0.25">
      <c r="A165" s="622" t="s">
        <v>306</v>
      </c>
      <c r="B165" s="622" t="s">
        <v>110</v>
      </c>
      <c r="C165" s="622" t="s">
        <v>111</v>
      </c>
      <c r="D165" s="1">
        <v>1.2</v>
      </c>
      <c r="E165" s="206">
        <v>24300</v>
      </c>
      <c r="F165" s="207">
        <v>4.9000000000000002E-2</v>
      </c>
      <c r="G165" s="208">
        <f>IF(AND(F165&gt;=$F$3-'Selectie Benchmark Gemeenten'!$D$7*'gemeenten info'!$F$7,F165&lt;=$F$3+'Selectie Benchmark Gemeenten'!$D$7*'gemeenten info'!$F$7),1,0)</f>
        <v>0</v>
      </c>
      <c r="H165" s="206">
        <v>64110</v>
      </c>
      <c r="I165" s="206">
        <v>1203</v>
      </c>
      <c r="J165" s="209">
        <f t="shared" si="261"/>
        <v>0.1765321375186846</v>
      </c>
      <c r="K165" s="208">
        <f>IF(AND(J165&gt;=$J$3-'Selectie Benchmark Gemeenten'!$D$8*'gemeenten info'!$J$7,J165&lt;=$J$3+'Selectie Benchmark Gemeenten'!$D$8*'gemeenten info'!$J$7),1,0)</f>
        <v>1</v>
      </c>
      <c r="L165" s="23">
        <v>0</v>
      </c>
      <c r="M165" s="210">
        <v>4.0964261631827377E-2</v>
      </c>
      <c r="N165" s="208">
        <f>IF(AND(M165&gt;=$M$3-'Selectie Benchmark Gemeenten'!$D$9*'gemeenten info'!$M$7,M165&lt;=$M$3+'Selectie Benchmark Gemeenten'!$D$9*'gemeenten info'!$M$7),1,0)</f>
        <v>0</v>
      </c>
      <c r="O165" s="29">
        <f t="shared" si="255"/>
        <v>0</v>
      </c>
      <c r="P165" s="29">
        <f t="shared" si="256"/>
        <v>0</v>
      </c>
      <c r="Q165" s="29">
        <f t="shared" si="257"/>
        <v>0</v>
      </c>
      <c r="S165" s="78">
        <v>8.4410000000000007</v>
      </c>
      <c r="T165" s="78">
        <v>0.113</v>
      </c>
      <c r="U165" s="211">
        <v>0.40799999999999997</v>
      </c>
      <c r="V165" s="211">
        <v>0.04</v>
      </c>
      <c r="X165" s="212">
        <v>5994</v>
      </c>
      <c r="Y165" s="212">
        <v>93</v>
      </c>
      <c r="Z165" s="341">
        <f t="shared" si="262"/>
        <v>1.5515515515515516E-2</v>
      </c>
      <c r="AA165" s="212">
        <v>1344</v>
      </c>
      <c r="AB165" s="212">
        <v>80</v>
      </c>
      <c r="AC165" s="212">
        <v>32</v>
      </c>
      <c r="AD165" s="212">
        <v>200</v>
      </c>
      <c r="AE165" s="212">
        <v>10</v>
      </c>
      <c r="AF165" s="372">
        <f t="shared" si="263"/>
        <v>0.3125</v>
      </c>
      <c r="AG165" s="212">
        <v>22</v>
      </c>
      <c r="AH165" s="372">
        <f t="shared" si="264"/>
        <v>0.11</v>
      </c>
      <c r="AI165" s="212">
        <f t="shared" si="265"/>
        <v>1112</v>
      </c>
      <c r="AJ165" s="212">
        <f t="shared" si="266"/>
        <v>48</v>
      </c>
      <c r="AK165" s="372">
        <f t="shared" si="267"/>
        <v>4.3165467625899283E-2</v>
      </c>
      <c r="AL165" s="341">
        <f t="shared" si="268"/>
        <v>1.6683350016683349E-3</v>
      </c>
      <c r="AM165" s="341">
        <f t="shared" si="269"/>
        <v>3.6703370036703371E-3</v>
      </c>
      <c r="AN165" s="341">
        <f t="shared" si="270"/>
        <v>8.0080080080080079E-3</v>
      </c>
      <c r="AO165" s="341">
        <f t="shared" si="271"/>
        <v>1.3346680013346679E-2</v>
      </c>
      <c r="AP165" s="214">
        <v>4650</v>
      </c>
      <c r="AQ165" s="214">
        <v>13</v>
      </c>
      <c r="AR165" s="341">
        <f t="shared" si="272"/>
        <v>2.1688355021688356E-3</v>
      </c>
      <c r="AT165" s="1">
        <v>70</v>
      </c>
      <c r="AU165" s="1">
        <v>27</v>
      </c>
      <c r="AV165" s="1">
        <v>21</v>
      </c>
      <c r="AW165" s="1">
        <v>22</v>
      </c>
      <c r="AX165" s="1">
        <v>70</v>
      </c>
      <c r="AY165" s="1">
        <v>30</v>
      </c>
      <c r="AZ165" s="1">
        <v>14</v>
      </c>
      <c r="BA165" s="1">
        <v>26</v>
      </c>
      <c r="BB165" s="1">
        <v>77</v>
      </c>
      <c r="BC165" s="1">
        <v>26</v>
      </c>
      <c r="BD165" s="1">
        <v>22</v>
      </c>
      <c r="BE165" s="1">
        <v>29</v>
      </c>
      <c r="BF165" s="1">
        <v>86</v>
      </c>
      <c r="BG165" s="1">
        <v>35</v>
      </c>
      <c r="BH165" s="1">
        <v>28</v>
      </c>
      <c r="BI165" s="1">
        <v>23</v>
      </c>
      <c r="BJ165" s="1">
        <v>116</v>
      </c>
      <c r="BK165" s="1">
        <v>40</v>
      </c>
      <c r="BL165" s="1">
        <v>30</v>
      </c>
      <c r="BM165" s="1">
        <v>46</v>
      </c>
      <c r="BN165" s="125">
        <v>0.38571428571428573</v>
      </c>
      <c r="BO165" s="124">
        <v>0.3</v>
      </c>
      <c r="BP165" s="126">
        <v>0.31428571428571428</v>
      </c>
      <c r="BQ165" s="125">
        <v>0.42857142857142855</v>
      </c>
      <c r="BR165" s="124">
        <v>0.2</v>
      </c>
      <c r="BS165" s="126">
        <v>0.37142857142857144</v>
      </c>
      <c r="BT165" s="125">
        <v>0.33766233766233766</v>
      </c>
      <c r="BU165" s="124">
        <v>0.2857142857142857</v>
      </c>
      <c r="BV165" s="126">
        <v>0.37662337662337664</v>
      </c>
      <c r="BW165" s="125">
        <v>0.40697674418604651</v>
      </c>
      <c r="BX165" s="124">
        <v>0.32558139534883723</v>
      </c>
      <c r="BY165" s="126">
        <v>0.26744186046511625</v>
      </c>
      <c r="BZ165" s="125">
        <f t="shared" si="273"/>
        <v>0.34482758620689657</v>
      </c>
      <c r="CA165" s="124">
        <f t="shared" si="274"/>
        <v>0.25862068965517243</v>
      </c>
      <c r="CB165" s="126">
        <f t="shared" si="275"/>
        <v>0.39655172413793105</v>
      </c>
      <c r="CD165" s="215">
        <f t="shared" si="276"/>
        <v>8640</v>
      </c>
      <c r="CE165" s="216">
        <f t="shared" si="277"/>
        <v>0.67361111111111116</v>
      </c>
      <c r="CF165" s="216">
        <f t="shared" si="278"/>
        <v>0.27199074074074076</v>
      </c>
      <c r="CG165" s="216">
        <f t="shared" si="279"/>
        <v>5.4398148148148147E-2</v>
      </c>
      <c r="CH165" s="216">
        <f t="shared" si="280"/>
        <v>1.3888888888888888E-2</v>
      </c>
      <c r="CI165" s="216">
        <f t="shared" si="281"/>
        <v>2.3148148148148147E-3</v>
      </c>
      <c r="CJ165" s="216">
        <f t="shared" si="282"/>
        <v>3.8194444444444448E-2</v>
      </c>
      <c r="CK165" s="217">
        <f t="shared" si="283"/>
        <v>5820</v>
      </c>
      <c r="CL165" s="218">
        <f t="shared" si="284"/>
        <v>2350</v>
      </c>
      <c r="CM165" s="219">
        <f t="shared" si="285"/>
        <v>470</v>
      </c>
      <c r="CN165" s="219">
        <f t="shared" si="286"/>
        <v>120</v>
      </c>
      <c r="CO165" s="219">
        <f t="shared" si="287"/>
        <v>20</v>
      </c>
      <c r="CP165" s="219">
        <f t="shared" si="288"/>
        <v>330</v>
      </c>
      <c r="CR165" s="243">
        <v>2812.44</v>
      </c>
      <c r="CS165" s="243">
        <v>8029</v>
      </c>
      <c r="CT165" s="247">
        <f t="shared" si="258"/>
        <v>0.35028521609166768</v>
      </c>
      <c r="CV165" s="247">
        <f t="shared" si="259"/>
        <v>4.4293949052806134E-2</v>
      </c>
      <c r="CW165" s="211">
        <f t="shared" si="260"/>
        <v>0.31664317378603091</v>
      </c>
      <c r="CY165" s="300">
        <v>1.9469620678079894E-2</v>
      </c>
      <c r="CZ165" s="300">
        <v>1.4502529510961214E-2</v>
      </c>
      <c r="DA165" s="300">
        <v>1.3363415480735856E-2</v>
      </c>
      <c r="DB165" s="300">
        <v>1.2272089761570827E-2</v>
      </c>
      <c r="DC165" s="300">
        <v>1.2395962457942271E-2</v>
      </c>
      <c r="DE165" s="332">
        <v>183</v>
      </c>
      <c r="DF165" s="332">
        <v>21</v>
      </c>
      <c r="DG165" s="332">
        <v>196</v>
      </c>
      <c r="DH165" s="332">
        <v>22</v>
      </c>
      <c r="DL165" s="212">
        <v>5958</v>
      </c>
      <c r="DM165" s="212">
        <v>116</v>
      </c>
      <c r="DN165" s="213">
        <v>1.9469620678079894E-2</v>
      </c>
      <c r="DO165" s="212">
        <v>1390</v>
      </c>
      <c r="DP165" s="212">
        <v>94</v>
      </c>
      <c r="DQ165" s="213">
        <v>1.57771064115475E-2</v>
      </c>
      <c r="DR165" s="214">
        <v>4568</v>
      </c>
      <c r="DS165" s="214">
        <v>22</v>
      </c>
      <c r="DT165" s="213">
        <v>3.6925142665323934E-3</v>
      </c>
      <c r="DV165" s="215">
        <f t="shared" si="289"/>
        <v>8460</v>
      </c>
      <c r="DW165" s="216">
        <v>0.69047619047619047</v>
      </c>
      <c r="DX165" s="216">
        <v>0.26190476190476192</v>
      </c>
      <c r="DY165" s="216">
        <v>4.7619047619047616E-2</v>
      </c>
      <c r="DZ165" s="216">
        <v>1.1904761904761904E-2</v>
      </c>
      <c r="EA165" s="216">
        <v>0</v>
      </c>
      <c r="EB165" s="216">
        <v>3.5714285714285712E-2</v>
      </c>
      <c r="EC165" s="217">
        <f t="shared" si="290"/>
        <v>5830</v>
      </c>
      <c r="ED165" s="218">
        <v>2200</v>
      </c>
      <c r="EE165" s="219">
        <f t="shared" si="291"/>
        <v>430</v>
      </c>
      <c r="EF165" s="219">
        <f t="shared" si="292"/>
        <v>80</v>
      </c>
      <c r="EG165" s="219">
        <f t="shared" si="293"/>
        <v>0</v>
      </c>
      <c r="EH165" s="219">
        <f t="shared" si="294"/>
        <v>350</v>
      </c>
      <c r="EI165" s="216">
        <v>4.878048780487805E-2</v>
      </c>
      <c r="EJ165" s="511">
        <v>1.6475E-2</v>
      </c>
      <c r="EK165" s="3">
        <v>0.23100000000000001</v>
      </c>
      <c r="EL165" s="3">
        <v>0.375</v>
      </c>
      <c r="EM165" s="496">
        <f t="shared" si="295"/>
        <v>0.39400000000000002</v>
      </c>
      <c r="EN165" s="528">
        <v>5.1739400000000005E-2</v>
      </c>
      <c r="EO165" s="545">
        <f t="shared" si="296"/>
        <v>8450</v>
      </c>
      <c r="EP165" s="314">
        <f t="shared" si="297"/>
        <v>2710</v>
      </c>
      <c r="EQ165" s="542">
        <v>2660</v>
      </c>
      <c r="ER165" s="543">
        <v>30</v>
      </c>
      <c r="ES165" s="544">
        <v>20</v>
      </c>
      <c r="ET165" s="242">
        <v>0</v>
      </c>
      <c r="EU165" s="242">
        <v>0</v>
      </c>
      <c r="EV165" s="314">
        <f t="shared" si="298"/>
        <v>20</v>
      </c>
      <c r="EW165" s="314">
        <f t="shared" si="299"/>
        <v>3750</v>
      </c>
      <c r="EX165" s="542">
        <v>2670</v>
      </c>
      <c r="EY165" s="543">
        <v>870</v>
      </c>
      <c r="EZ165" s="544">
        <v>210</v>
      </c>
      <c r="FA165" s="242">
        <v>40</v>
      </c>
      <c r="FB165" s="242">
        <v>0</v>
      </c>
      <c r="FC165" s="314">
        <f t="shared" si="300"/>
        <v>170</v>
      </c>
      <c r="FD165" s="314">
        <f t="shared" si="301"/>
        <v>1990</v>
      </c>
      <c r="FE165" s="542">
        <v>500</v>
      </c>
      <c r="FF165" s="543">
        <v>1290</v>
      </c>
      <c r="FG165" s="544">
        <v>200</v>
      </c>
      <c r="FH165" s="242">
        <v>40</v>
      </c>
      <c r="FI165" s="242">
        <f>VLOOKUP($A165,'[3]Tabel 3'!$E$3350:$K$3691,7,FALSE)</f>
        <v>0</v>
      </c>
      <c r="FJ165" s="314">
        <f t="shared" si="302"/>
        <v>160</v>
      </c>
      <c r="FK165" s="545">
        <f t="shared" si="303"/>
        <v>8640</v>
      </c>
      <c r="FL165" s="314">
        <f t="shared" si="304"/>
        <v>2710</v>
      </c>
      <c r="FM165" s="542">
        <v>2640</v>
      </c>
      <c r="FN165" s="543">
        <v>40</v>
      </c>
      <c r="FO165" s="544">
        <v>30</v>
      </c>
      <c r="FP165" s="242">
        <v>0</v>
      </c>
      <c r="FQ165" s="242">
        <v>0</v>
      </c>
      <c r="FR165" s="314">
        <f t="shared" si="305"/>
        <v>30</v>
      </c>
      <c r="FS165" s="314">
        <f t="shared" si="306"/>
        <v>3850</v>
      </c>
      <c r="FT165" s="542">
        <v>2650</v>
      </c>
      <c r="FU165" s="543">
        <v>960</v>
      </c>
      <c r="FV165" s="544">
        <v>240</v>
      </c>
      <c r="FW165" s="242">
        <v>50</v>
      </c>
      <c r="FX165" s="242">
        <v>10</v>
      </c>
      <c r="FY165" s="314">
        <f t="shared" si="307"/>
        <v>180</v>
      </c>
      <c r="FZ165" s="314">
        <f t="shared" si="308"/>
        <v>2080</v>
      </c>
      <c r="GA165" s="542">
        <v>530</v>
      </c>
      <c r="GB165" s="543">
        <v>1350</v>
      </c>
      <c r="GC165" s="544">
        <v>200</v>
      </c>
      <c r="GD165" s="242">
        <v>70</v>
      </c>
      <c r="GE165" s="242">
        <v>10</v>
      </c>
      <c r="GF165" s="314">
        <f t="shared" si="309"/>
        <v>120</v>
      </c>
    </row>
    <row r="166" spans="1:188" hidden="1" x14ac:dyDescent="0.25">
      <c r="A166" s="622" t="s">
        <v>307</v>
      </c>
      <c r="B166" s="622" t="s">
        <v>94</v>
      </c>
      <c r="C166" s="622" t="s">
        <v>95</v>
      </c>
      <c r="D166" s="1">
        <v>0.4</v>
      </c>
      <c r="E166" s="206">
        <v>5000</v>
      </c>
      <c r="F166" s="207">
        <v>7.400000000000001E-2</v>
      </c>
      <c r="G166" s="208">
        <f>IF(AND(F166&gt;=$F$3-'Selectie Benchmark Gemeenten'!$D$7*'gemeenten info'!$F$7,F166&lt;=$F$3+'Selectie Benchmark Gemeenten'!$D$7*'gemeenten info'!$F$7),1,0)</f>
        <v>0</v>
      </c>
      <c r="H166" s="206">
        <v>11528</v>
      </c>
      <c r="I166" s="206">
        <v>929</v>
      </c>
      <c r="J166" s="209">
        <f t="shared" si="261"/>
        <v>0.13557548579970105</v>
      </c>
      <c r="K166" s="208">
        <f>IF(AND(J166&gt;=$J$3-'Selectie Benchmark Gemeenten'!$D$8*'gemeenten info'!$J$7,J166&lt;=$J$3+'Selectie Benchmark Gemeenten'!$D$8*'gemeenten info'!$J$7),1,0)</f>
        <v>1</v>
      </c>
      <c r="L166" s="23">
        <v>0</v>
      </c>
      <c r="M166" s="210">
        <v>4.5454545454545456E-2</v>
      </c>
      <c r="N166" s="208">
        <f>IF(AND(M166&gt;=$M$3-'Selectie Benchmark Gemeenten'!$D$9*'gemeenten info'!$M$7,M166&lt;=$M$3+'Selectie Benchmark Gemeenten'!$D$9*'gemeenten info'!$M$7),1,0)</f>
        <v>0</v>
      </c>
      <c r="O166" s="29">
        <f t="shared" si="255"/>
        <v>0</v>
      </c>
      <c r="P166" s="29">
        <f t="shared" si="256"/>
        <v>0</v>
      </c>
      <c r="Q166" s="29">
        <f t="shared" si="257"/>
        <v>0</v>
      </c>
      <c r="S166" s="78">
        <v>8.8320000000000007</v>
      </c>
      <c r="T166" s="78">
        <v>29.204000000000001</v>
      </c>
      <c r="U166" s="211">
        <v>0.16800000000000001</v>
      </c>
      <c r="V166" s="211">
        <v>2.1000000000000001E-2</v>
      </c>
      <c r="X166" s="212">
        <v>770</v>
      </c>
      <c r="Y166" s="212">
        <v>13</v>
      </c>
      <c r="Z166" s="341">
        <f t="shared" si="262"/>
        <v>1.6883116883116882E-2</v>
      </c>
      <c r="AA166" s="212">
        <v>91</v>
      </c>
      <c r="AB166" s="212">
        <v>10</v>
      </c>
      <c r="AC166" s="212">
        <v>0</v>
      </c>
      <c r="AD166" s="212">
        <v>8</v>
      </c>
      <c r="AE166" s="212">
        <v>0</v>
      </c>
      <c r="AF166" s="372" t="str">
        <f t="shared" si="263"/>
        <v/>
      </c>
      <c r="AG166" s="212">
        <v>0</v>
      </c>
      <c r="AH166" s="372">
        <f t="shared" si="264"/>
        <v>0</v>
      </c>
      <c r="AI166" s="212">
        <f t="shared" si="265"/>
        <v>83</v>
      </c>
      <c r="AJ166" s="212">
        <f t="shared" si="266"/>
        <v>10</v>
      </c>
      <c r="AK166" s="372">
        <f t="shared" si="267"/>
        <v>0.12048192771084337</v>
      </c>
      <c r="AL166" s="341">
        <f t="shared" si="268"/>
        <v>0</v>
      </c>
      <c r="AM166" s="341">
        <f t="shared" si="269"/>
        <v>0</v>
      </c>
      <c r="AN166" s="341">
        <f t="shared" si="270"/>
        <v>1.2987012987012988E-2</v>
      </c>
      <c r="AO166" s="341">
        <f t="shared" si="271"/>
        <v>1.2987012987012988E-2</v>
      </c>
      <c r="AP166" s="214">
        <v>679</v>
      </c>
      <c r="AQ166" s="214">
        <v>3</v>
      </c>
      <c r="AR166" s="341">
        <f t="shared" si="272"/>
        <v>3.8961038961038961E-3</v>
      </c>
      <c r="AT166" s="1">
        <v>15</v>
      </c>
      <c r="AU166" s="1">
        <v>0</v>
      </c>
      <c r="AV166" s="1">
        <v>7</v>
      </c>
      <c r="AW166" s="1">
        <v>8</v>
      </c>
      <c r="AX166" s="1">
        <v>9</v>
      </c>
      <c r="AY166" s="1">
        <v>0</v>
      </c>
      <c r="AZ166" s="1">
        <v>0</v>
      </c>
      <c r="BA166" s="1">
        <v>9</v>
      </c>
      <c r="BB166" s="1">
        <v>6</v>
      </c>
      <c r="BC166" s="1">
        <v>0</v>
      </c>
      <c r="BD166" s="1">
        <v>0</v>
      </c>
      <c r="BE166" s="1">
        <v>6</v>
      </c>
      <c r="BF166" s="1">
        <v>8</v>
      </c>
      <c r="BG166" s="1">
        <v>0</v>
      </c>
      <c r="BH166" s="1">
        <v>0</v>
      </c>
      <c r="BI166" s="1">
        <v>8</v>
      </c>
      <c r="BJ166" s="1">
        <v>16</v>
      </c>
      <c r="BK166" s="1">
        <v>5</v>
      </c>
      <c r="BL166" s="1">
        <v>6</v>
      </c>
      <c r="BM166" s="1">
        <v>5</v>
      </c>
      <c r="BN166" s="125">
        <v>0</v>
      </c>
      <c r="BO166" s="124">
        <v>0.46666666666666667</v>
      </c>
      <c r="BP166" s="126">
        <v>0.53333333333333333</v>
      </c>
      <c r="BQ166" s="125">
        <v>0</v>
      </c>
      <c r="BR166" s="124">
        <v>0</v>
      </c>
      <c r="BS166" s="126">
        <v>1</v>
      </c>
      <c r="BT166" s="125">
        <v>0</v>
      </c>
      <c r="BU166" s="124">
        <v>0</v>
      </c>
      <c r="BV166" s="126">
        <v>1</v>
      </c>
      <c r="BW166" s="125">
        <v>0</v>
      </c>
      <c r="BX166" s="124">
        <v>0</v>
      </c>
      <c r="BY166" s="126">
        <v>1</v>
      </c>
      <c r="BZ166" s="125">
        <f t="shared" si="273"/>
        <v>0.3125</v>
      </c>
      <c r="CA166" s="124">
        <f t="shared" si="274"/>
        <v>0.375</v>
      </c>
      <c r="CB166" s="126">
        <f t="shared" si="275"/>
        <v>0.3125</v>
      </c>
      <c r="CD166" s="215">
        <f t="shared" si="276"/>
        <v>1200</v>
      </c>
      <c r="CE166" s="216">
        <f t="shared" si="277"/>
        <v>0.68333333333333335</v>
      </c>
      <c r="CF166" s="216">
        <f t="shared" si="278"/>
        <v>0.18333333333333332</v>
      </c>
      <c r="CG166" s="216">
        <f t="shared" si="279"/>
        <v>0.13333333333333333</v>
      </c>
      <c r="CH166" s="216">
        <f t="shared" si="280"/>
        <v>2.5000000000000001E-2</v>
      </c>
      <c r="CI166" s="216">
        <f t="shared" si="281"/>
        <v>0</v>
      </c>
      <c r="CJ166" s="216">
        <f t="shared" si="282"/>
        <v>0.10833333333333334</v>
      </c>
      <c r="CK166" s="217">
        <f t="shared" si="283"/>
        <v>820</v>
      </c>
      <c r="CL166" s="218">
        <f t="shared" si="284"/>
        <v>220</v>
      </c>
      <c r="CM166" s="219">
        <f t="shared" si="285"/>
        <v>160</v>
      </c>
      <c r="CN166" s="219">
        <f t="shared" si="286"/>
        <v>30</v>
      </c>
      <c r="CO166" s="219">
        <f t="shared" si="287"/>
        <v>0</v>
      </c>
      <c r="CP166" s="219">
        <f t="shared" si="288"/>
        <v>130</v>
      </c>
      <c r="CR166" s="243">
        <v>299.37</v>
      </c>
      <c r="CS166" s="243">
        <v>1171</v>
      </c>
      <c r="CT166" s="247">
        <f t="shared" si="258"/>
        <v>0.25565328778821522</v>
      </c>
      <c r="CV166" s="247">
        <f t="shared" si="259"/>
        <v>6.6039115042021132E-2</v>
      </c>
      <c r="CW166" s="211">
        <f t="shared" si="260"/>
        <v>0.22815022815022809</v>
      </c>
      <c r="CY166" s="300">
        <v>2.0942408376963352E-2</v>
      </c>
      <c r="CZ166" s="300">
        <v>9.9750623441396506E-3</v>
      </c>
      <c r="DA166" s="300">
        <v>7.1599045346062056E-3</v>
      </c>
      <c r="DB166" s="300">
        <v>1.0368663594470046E-2</v>
      </c>
      <c r="DC166" s="300">
        <v>1.7751479289940829E-2</v>
      </c>
      <c r="DE166" s="332">
        <v>16</v>
      </c>
      <c r="DF166" s="332">
        <v>2</v>
      </c>
      <c r="DG166" s="332">
        <v>40</v>
      </c>
      <c r="DH166" s="332">
        <v>2</v>
      </c>
      <c r="DL166" s="212">
        <v>764</v>
      </c>
      <c r="DM166" s="212">
        <v>16</v>
      </c>
      <c r="DN166" s="213">
        <v>2.0942408376963352E-2</v>
      </c>
      <c r="DO166" s="212">
        <v>99</v>
      </c>
      <c r="DP166" s="212">
        <v>12</v>
      </c>
      <c r="DQ166" s="213">
        <v>1.5706806282722512E-2</v>
      </c>
      <c r="DR166" s="214">
        <v>665</v>
      </c>
      <c r="DS166" s="214">
        <v>4</v>
      </c>
      <c r="DT166" s="213">
        <v>5.235602094240838E-3</v>
      </c>
      <c r="DV166" s="215">
        <f t="shared" si="289"/>
        <v>1170</v>
      </c>
      <c r="DW166" s="216">
        <v>0.75</v>
      </c>
      <c r="DX166" s="216">
        <v>0.16666666666666666</v>
      </c>
      <c r="DY166" s="216">
        <v>8.3333333333333329E-2</v>
      </c>
      <c r="DZ166" s="216">
        <v>0</v>
      </c>
      <c r="EA166" s="216">
        <v>0</v>
      </c>
      <c r="EB166" s="216">
        <v>8.3333333333333329E-2</v>
      </c>
      <c r="EC166" s="217">
        <f t="shared" si="290"/>
        <v>850</v>
      </c>
      <c r="ED166" s="218">
        <v>200</v>
      </c>
      <c r="EE166" s="219">
        <f t="shared" si="291"/>
        <v>120</v>
      </c>
      <c r="EF166" s="219">
        <f t="shared" si="292"/>
        <v>20</v>
      </c>
      <c r="EG166" s="219">
        <f t="shared" si="293"/>
        <v>0</v>
      </c>
      <c r="EH166" s="219">
        <f t="shared" si="294"/>
        <v>100</v>
      </c>
      <c r="EI166" s="216">
        <v>8.3333333333333329E-2</v>
      </c>
      <c r="EJ166" s="511">
        <v>2.085E-2</v>
      </c>
      <c r="EK166" s="3">
        <v>0.18600000000000003</v>
      </c>
      <c r="EL166" s="3">
        <v>0.33500000000000002</v>
      </c>
      <c r="EM166" s="496">
        <f t="shared" si="295"/>
        <v>0.47899999999999993</v>
      </c>
      <c r="EN166" s="528">
        <v>6.6504400000000005E-2</v>
      </c>
      <c r="EO166" s="545">
        <f t="shared" si="296"/>
        <v>1160</v>
      </c>
      <c r="EP166" s="314">
        <f t="shared" si="297"/>
        <v>430</v>
      </c>
      <c r="EQ166" s="542">
        <v>410</v>
      </c>
      <c r="ER166" s="543">
        <v>10</v>
      </c>
      <c r="ES166" s="544">
        <v>10</v>
      </c>
      <c r="ET166" s="242">
        <v>0</v>
      </c>
      <c r="EU166" s="242">
        <v>0</v>
      </c>
      <c r="EV166" s="314">
        <f t="shared" si="298"/>
        <v>10</v>
      </c>
      <c r="EW166" s="314">
        <f t="shared" si="299"/>
        <v>520</v>
      </c>
      <c r="EX166" s="542">
        <v>380</v>
      </c>
      <c r="EY166" s="543">
        <v>80</v>
      </c>
      <c r="EZ166" s="544">
        <v>60</v>
      </c>
      <c r="FA166" s="242">
        <v>10</v>
      </c>
      <c r="FB166" s="242">
        <v>0</v>
      </c>
      <c r="FC166" s="314">
        <f t="shared" si="300"/>
        <v>50</v>
      </c>
      <c r="FD166" s="314">
        <f t="shared" si="301"/>
        <v>210</v>
      </c>
      <c r="FE166" s="542">
        <v>60</v>
      </c>
      <c r="FF166" s="543">
        <v>100</v>
      </c>
      <c r="FG166" s="544">
        <v>50</v>
      </c>
      <c r="FH166" s="242">
        <v>10</v>
      </c>
      <c r="FI166" s="242">
        <f>VLOOKUP($A166,'[3]Tabel 3'!$E$3350:$K$3691,7,FALSE)</f>
        <v>0</v>
      </c>
      <c r="FJ166" s="314">
        <f t="shared" si="302"/>
        <v>40</v>
      </c>
      <c r="FK166" s="545">
        <f t="shared" si="303"/>
        <v>1200</v>
      </c>
      <c r="FL166" s="314">
        <f t="shared" si="304"/>
        <v>430</v>
      </c>
      <c r="FM166" s="542">
        <v>400</v>
      </c>
      <c r="FN166" s="543">
        <v>10</v>
      </c>
      <c r="FO166" s="544">
        <v>20</v>
      </c>
      <c r="FP166" s="242">
        <v>0</v>
      </c>
      <c r="FQ166" s="242">
        <v>0</v>
      </c>
      <c r="FR166" s="314">
        <f t="shared" si="305"/>
        <v>20</v>
      </c>
      <c r="FS166" s="314">
        <f t="shared" si="306"/>
        <v>530</v>
      </c>
      <c r="FT166" s="542">
        <v>350</v>
      </c>
      <c r="FU166" s="543">
        <v>100</v>
      </c>
      <c r="FV166" s="544">
        <v>80</v>
      </c>
      <c r="FW166" s="242">
        <v>10</v>
      </c>
      <c r="FX166" s="242">
        <v>0</v>
      </c>
      <c r="FY166" s="314">
        <f t="shared" si="307"/>
        <v>70</v>
      </c>
      <c r="FZ166" s="314">
        <f t="shared" si="308"/>
        <v>240</v>
      </c>
      <c r="GA166" s="542">
        <v>70</v>
      </c>
      <c r="GB166" s="543">
        <v>110</v>
      </c>
      <c r="GC166" s="544">
        <v>60</v>
      </c>
      <c r="GD166" s="242">
        <v>20</v>
      </c>
      <c r="GE166" s="242">
        <v>0</v>
      </c>
      <c r="GF166" s="314">
        <f t="shared" si="309"/>
        <v>40</v>
      </c>
    </row>
    <row r="167" spans="1:188" hidden="1" x14ac:dyDescent="0.25">
      <c r="A167" s="622" t="s">
        <v>308</v>
      </c>
      <c r="B167" s="622" t="s">
        <v>67</v>
      </c>
      <c r="C167" s="622" t="s">
        <v>68</v>
      </c>
      <c r="D167" s="1">
        <v>7.8</v>
      </c>
      <c r="E167" s="206">
        <v>58000</v>
      </c>
      <c r="F167" s="207">
        <v>0.13500000000000001</v>
      </c>
      <c r="G167" s="208">
        <f>IF(AND(F167&gt;=$F$3-'Selectie Benchmark Gemeenten'!$D$7*'gemeenten info'!$F$7,F167&lt;=$F$3+'Selectie Benchmark Gemeenten'!$D$7*'gemeenten info'!$F$7),1,0)</f>
        <v>0</v>
      </c>
      <c r="H167" s="206">
        <v>125504</v>
      </c>
      <c r="I167" s="206">
        <v>528</v>
      </c>
      <c r="J167" s="209">
        <f t="shared" si="261"/>
        <v>7.5635276532137516E-2</v>
      </c>
      <c r="K167" s="208">
        <f>IF(AND(J167&gt;=$J$3-'Selectie Benchmark Gemeenten'!$D$8*'gemeenten info'!$J$7,J167&lt;=$J$3+'Selectie Benchmark Gemeenten'!$D$8*'gemeenten info'!$J$7),1,0)</f>
        <v>0</v>
      </c>
      <c r="L167" s="23">
        <v>1</v>
      </c>
      <c r="M167" s="210">
        <v>0.49235993208828521</v>
      </c>
      <c r="N167" s="208">
        <f>IF(AND(M167&gt;=$M$3-'Selectie Benchmark Gemeenten'!$D$9*'gemeenten info'!$M$7,M167&lt;=$M$3+'Selectie Benchmark Gemeenten'!$D$9*'gemeenten info'!$M$7),1,0)</f>
        <v>0</v>
      </c>
      <c r="O167" s="29">
        <f t="shared" si="255"/>
        <v>0</v>
      </c>
      <c r="P167" s="29">
        <f t="shared" si="256"/>
        <v>0</v>
      </c>
      <c r="Q167" s="29">
        <f t="shared" si="257"/>
        <v>0</v>
      </c>
      <c r="S167" s="78">
        <v>7.9989999999999997</v>
      </c>
      <c r="T167" s="78">
        <v>-4.2610000000000001</v>
      </c>
      <c r="U167" s="211">
        <v>0.505</v>
      </c>
      <c r="V167" s="211">
        <v>8.3000000000000004E-2</v>
      </c>
      <c r="X167" s="212">
        <v>9128</v>
      </c>
      <c r="Y167" s="212">
        <v>300</v>
      </c>
      <c r="Z167" s="341">
        <f t="shared" si="262"/>
        <v>3.2865907099035932E-2</v>
      </c>
      <c r="AA167" s="212">
        <v>3074</v>
      </c>
      <c r="AB167" s="212">
        <v>265</v>
      </c>
      <c r="AC167" s="212">
        <v>212</v>
      </c>
      <c r="AD167" s="212">
        <v>482</v>
      </c>
      <c r="AE167" s="212">
        <v>51</v>
      </c>
      <c r="AF167" s="372">
        <f t="shared" si="263"/>
        <v>0.24056603773584906</v>
      </c>
      <c r="AG167" s="212">
        <v>66</v>
      </c>
      <c r="AH167" s="372">
        <f t="shared" si="264"/>
        <v>0.13692946058091288</v>
      </c>
      <c r="AI167" s="212">
        <f t="shared" si="265"/>
        <v>2380</v>
      </c>
      <c r="AJ167" s="212">
        <f t="shared" si="266"/>
        <v>148</v>
      </c>
      <c r="AK167" s="372">
        <f t="shared" si="267"/>
        <v>6.2184873949579833E-2</v>
      </c>
      <c r="AL167" s="341">
        <f t="shared" si="268"/>
        <v>5.5872042068361083E-3</v>
      </c>
      <c r="AM167" s="341">
        <f t="shared" si="269"/>
        <v>7.2304995617879057E-3</v>
      </c>
      <c r="AN167" s="341">
        <f t="shared" si="270"/>
        <v>1.621384750219106E-2</v>
      </c>
      <c r="AO167" s="341">
        <f t="shared" si="271"/>
        <v>2.9031551270815074E-2</v>
      </c>
      <c r="AP167" s="214">
        <v>6054</v>
      </c>
      <c r="AQ167" s="214">
        <v>35</v>
      </c>
      <c r="AR167" s="341">
        <f t="shared" si="272"/>
        <v>3.8343558282208589E-3</v>
      </c>
      <c r="AT167" s="1">
        <v>228</v>
      </c>
      <c r="AU167" s="1">
        <v>60</v>
      </c>
      <c r="AV167" s="1">
        <v>59</v>
      </c>
      <c r="AW167" s="1">
        <v>109</v>
      </c>
      <c r="AX167" s="1">
        <v>253</v>
      </c>
      <c r="AY167" s="1">
        <v>70</v>
      </c>
      <c r="AZ167" s="1">
        <v>72</v>
      </c>
      <c r="BA167" s="1">
        <v>111</v>
      </c>
      <c r="BB167" s="1">
        <v>220</v>
      </c>
      <c r="BC167" s="1">
        <v>70</v>
      </c>
      <c r="BD167" s="1">
        <v>52</v>
      </c>
      <c r="BE167" s="1">
        <v>98</v>
      </c>
      <c r="BF167" s="1">
        <v>218</v>
      </c>
      <c r="BG167" s="1">
        <v>79</v>
      </c>
      <c r="BH167" s="1">
        <v>43</v>
      </c>
      <c r="BI167" s="1">
        <v>96</v>
      </c>
      <c r="BJ167" s="1">
        <v>293</v>
      </c>
      <c r="BK167" s="1">
        <v>117</v>
      </c>
      <c r="BL167" s="1">
        <v>51</v>
      </c>
      <c r="BM167" s="1">
        <v>125</v>
      </c>
      <c r="BN167" s="125">
        <v>0.26315789473684209</v>
      </c>
      <c r="BO167" s="124">
        <v>0.25877192982456143</v>
      </c>
      <c r="BP167" s="126">
        <v>0.47807017543859648</v>
      </c>
      <c r="BQ167" s="125">
        <v>0.27667984189723321</v>
      </c>
      <c r="BR167" s="124">
        <v>0.28458498023715417</v>
      </c>
      <c r="BS167" s="126">
        <v>0.43873517786561267</v>
      </c>
      <c r="BT167" s="125">
        <v>0.31818181818181818</v>
      </c>
      <c r="BU167" s="124">
        <v>0.23636363636363636</v>
      </c>
      <c r="BV167" s="126">
        <v>0.44545454545454544</v>
      </c>
      <c r="BW167" s="125">
        <v>0.36238532110091742</v>
      </c>
      <c r="BX167" s="124">
        <v>0.19724770642201836</v>
      </c>
      <c r="BY167" s="126">
        <v>0.44036697247706424</v>
      </c>
      <c r="BZ167" s="125">
        <f t="shared" si="273"/>
        <v>0.39931740614334471</v>
      </c>
      <c r="CA167" s="124">
        <f t="shared" si="274"/>
        <v>0.17406143344709898</v>
      </c>
      <c r="CB167" s="126">
        <f t="shared" si="275"/>
        <v>0.42662116040955633</v>
      </c>
      <c r="CD167" s="215">
        <f t="shared" si="276"/>
        <v>22760</v>
      </c>
      <c r="CE167" s="216">
        <f t="shared" si="277"/>
        <v>0.62038664323374337</v>
      </c>
      <c r="CF167" s="216">
        <f t="shared" si="278"/>
        <v>0.28866432337434095</v>
      </c>
      <c r="CG167" s="216">
        <f t="shared" si="279"/>
        <v>9.0949033391915637E-2</v>
      </c>
      <c r="CH167" s="216">
        <f t="shared" si="280"/>
        <v>3.5149384885764502E-2</v>
      </c>
      <c r="CI167" s="216">
        <f t="shared" si="281"/>
        <v>3.9543057996485062E-3</v>
      </c>
      <c r="CJ167" s="216">
        <f t="shared" si="282"/>
        <v>5.1845342706502637E-2</v>
      </c>
      <c r="CK167" s="217">
        <f t="shared" si="283"/>
        <v>14120</v>
      </c>
      <c r="CL167" s="218">
        <f t="shared" si="284"/>
        <v>6570</v>
      </c>
      <c r="CM167" s="219">
        <f t="shared" si="285"/>
        <v>2070</v>
      </c>
      <c r="CN167" s="219">
        <f t="shared" si="286"/>
        <v>800</v>
      </c>
      <c r="CO167" s="219">
        <f t="shared" si="287"/>
        <v>90</v>
      </c>
      <c r="CP167" s="219">
        <f t="shared" si="288"/>
        <v>1180</v>
      </c>
      <c r="CR167" s="243">
        <v>7941.42</v>
      </c>
      <c r="CS167" s="243">
        <v>11057</v>
      </c>
      <c r="CT167" s="247">
        <f t="shared" si="258"/>
        <v>0.71822555846974767</v>
      </c>
      <c r="CV167" s="247">
        <f t="shared" si="259"/>
        <v>4.5759868486245574E-2</v>
      </c>
      <c r="CW167" s="211">
        <f t="shared" si="260"/>
        <v>0.24345116369656244</v>
      </c>
      <c r="CY167" s="300">
        <v>3.1464776632302405E-2</v>
      </c>
      <c r="CZ167" s="300">
        <v>2.3149623022193904E-2</v>
      </c>
      <c r="DA167" s="300">
        <v>2.3177412557943533E-2</v>
      </c>
      <c r="DB167" s="300">
        <v>2.6411942791523122E-2</v>
      </c>
      <c r="DC167" s="300">
        <v>2.3685850820693955E-2</v>
      </c>
      <c r="DE167" s="332">
        <v>378</v>
      </c>
      <c r="DF167" s="332">
        <v>69</v>
      </c>
      <c r="DG167" s="332">
        <v>345</v>
      </c>
      <c r="DH167" s="332">
        <v>58</v>
      </c>
      <c r="DL167" s="212">
        <v>9312</v>
      </c>
      <c r="DM167" s="212">
        <v>293</v>
      </c>
      <c r="DN167" s="213">
        <v>3.1464776632302405E-2</v>
      </c>
      <c r="DO167" s="212">
        <v>3264</v>
      </c>
      <c r="DP167" s="212">
        <v>264</v>
      </c>
      <c r="DQ167" s="213">
        <v>2.8350515463917526E-2</v>
      </c>
      <c r="DR167" s="214">
        <v>6048</v>
      </c>
      <c r="DS167" s="214">
        <v>29</v>
      </c>
      <c r="DT167" s="213">
        <v>3.1142611683848799E-3</v>
      </c>
      <c r="DV167" s="215">
        <f t="shared" si="289"/>
        <v>22450</v>
      </c>
      <c r="DW167" s="216">
        <v>0.65333333333333332</v>
      </c>
      <c r="DX167" s="216">
        <v>0.26222222222222225</v>
      </c>
      <c r="DY167" s="216">
        <v>8.4444444444444447E-2</v>
      </c>
      <c r="DZ167" s="216">
        <v>0.04</v>
      </c>
      <c r="EA167" s="216">
        <v>4.4444444444444444E-3</v>
      </c>
      <c r="EB167" s="216">
        <v>0.04</v>
      </c>
      <c r="EC167" s="217">
        <f t="shared" si="290"/>
        <v>14760</v>
      </c>
      <c r="ED167" s="218">
        <v>5900</v>
      </c>
      <c r="EE167" s="219">
        <f t="shared" si="291"/>
        <v>1790</v>
      </c>
      <c r="EF167" s="219">
        <f t="shared" si="292"/>
        <v>210</v>
      </c>
      <c r="EG167" s="219">
        <f t="shared" si="293"/>
        <v>80</v>
      </c>
      <c r="EH167" s="219">
        <f t="shared" si="294"/>
        <v>1500</v>
      </c>
      <c r="EI167" s="216">
        <v>8.5585585585585586E-2</v>
      </c>
      <c r="EJ167" s="511">
        <v>3.1524999999999997E-2</v>
      </c>
      <c r="EK167" s="3">
        <v>0.23399999999999999</v>
      </c>
      <c r="EL167" s="3">
        <v>0.44900000000000001</v>
      </c>
      <c r="EM167" s="496">
        <f t="shared" si="295"/>
        <v>0.317</v>
      </c>
      <c r="EN167" s="528">
        <v>0.10253100000000001</v>
      </c>
      <c r="EO167" s="545">
        <f t="shared" si="296"/>
        <v>22470</v>
      </c>
      <c r="EP167" s="314">
        <f t="shared" si="297"/>
        <v>3930</v>
      </c>
      <c r="EQ167" s="542">
        <v>3870</v>
      </c>
      <c r="ER167" s="543">
        <v>30</v>
      </c>
      <c r="ES167" s="544">
        <v>30</v>
      </c>
      <c r="ET167" s="242">
        <v>0</v>
      </c>
      <c r="EU167" s="242">
        <v>0</v>
      </c>
      <c r="EV167" s="314">
        <f t="shared" si="298"/>
        <v>30</v>
      </c>
      <c r="EW167" s="314">
        <f t="shared" si="299"/>
        <v>10470</v>
      </c>
      <c r="EX167" s="542">
        <v>7810</v>
      </c>
      <c r="EY167" s="543">
        <v>1870</v>
      </c>
      <c r="EZ167" s="544">
        <v>790</v>
      </c>
      <c r="FA167" s="242">
        <v>90</v>
      </c>
      <c r="FB167" s="242">
        <v>50</v>
      </c>
      <c r="FC167" s="314">
        <f t="shared" si="300"/>
        <v>650</v>
      </c>
      <c r="FD167" s="314">
        <f t="shared" si="301"/>
        <v>8070</v>
      </c>
      <c r="FE167" s="542">
        <v>3080</v>
      </c>
      <c r="FF167" s="543">
        <v>4020</v>
      </c>
      <c r="FG167" s="544">
        <v>970</v>
      </c>
      <c r="FH167" s="242">
        <v>120</v>
      </c>
      <c r="FI167" s="242">
        <f>VLOOKUP($A167,'[3]Tabel 3'!$E$3350:$K$3691,7,FALSE)</f>
        <v>30</v>
      </c>
      <c r="FJ167" s="314">
        <f t="shared" si="302"/>
        <v>820</v>
      </c>
      <c r="FK167" s="545">
        <f t="shared" si="303"/>
        <v>22760</v>
      </c>
      <c r="FL167" s="314">
        <f t="shared" si="304"/>
        <v>3940</v>
      </c>
      <c r="FM167" s="542">
        <v>3870</v>
      </c>
      <c r="FN167" s="543">
        <v>40</v>
      </c>
      <c r="FO167" s="544">
        <v>30</v>
      </c>
      <c r="FP167" s="242">
        <v>0</v>
      </c>
      <c r="FQ167" s="242">
        <v>0</v>
      </c>
      <c r="FR167" s="314">
        <f t="shared" si="305"/>
        <v>30</v>
      </c>
      <c r="FS167" s="314">
        <f t="shared" si="306"/>
        <v>10480</v>
      </c>
      <c r="FT167" s="542">
        <v>7390</v>
      </c>
      <c r="FU167" s="543">
        <v>2110</v>
      </c>
      <c r="FV167" s="544">
        <v>980</v>
      </c>
      <c r="FW167" s="242">
        <v>290</v>
      </c>
      <c r="FX167" s="242">
        <v>40</v>
      </c>
      <c r="FY167" s="314">
        <f t="shared" si="307"/>
        <v>650</v>
      </c>
      <c r="FZ167" s="314">
        <f t="shared" si="308"/>
        <v>8340</v>
      </c>
      <c r="GA167" s="542">
        <v>2860</v>
      </c>
      <c r="GB167" s="543">
        <v>4420</v>
      </c>
      <c r="GC167" s="544">
        <v>1060</v>
      </c>
      <c r="GD167" s="242">
        <v>510</v>
      </c>
      <c r="GE167" s="242">
        <v>50</v>
      </c>
      <c r="GF167" s="314">
        <f t="shared" si="309"/>
        <v>500</v>
      </c>
    </row>
    <row r="168" spans="1:188" hidden="1" x14ac:dyDescent="0.25">
      <c r="A168" s="622" t="s">
        <v>309</v>
      </c>
      <c r="B168" s="622" t="s">
        <v>105</v>
      </c>
      <c r="C168" s="622" t="s">
        <v>106</v>
      </c>
      <c r="D168" s="1">
        <v>6.1</v>
      </c>
      <c r="E168" s="206">
        <v>56600</v>
      </c>
      <c r="F168" s="207">
        <v>0.10800000000000001</v>
      </c>
      <c r="G168" s="208">
        <f>IF(AND(F168&gt;=$F$3-'Selectie Benchmark Gemeenten'!$D$7*'gemeenten info'!$F$7,F168&lt;=$F$3+'Selectie Benchmark Gemeenten'!$D$7*'gemeenten info'!$F$7),1,0)</f>
        <v>0</v>
      </c>
      <c r="H168" s="206">
        <v>125074</v>
      </c>
      <c r="I168" s="206">
        <v>5724</v>
      </c>
      <c r="J168" s="209">
        <f t="shared" si="261"/>
        <v>0.85231689088191331</v>
      </c>
      <c r="K168" s="208">
        <f>IF(AND(J168&gt;=$J$3-'Selectie Benchmark Gemeenten'!$D$8*'gemeenten info'!$J$7,J168&lt;=$J$3+'Selectie Benchmark Gemeenten'!$D$8*'gemeenten info'!$J$7),1,0)</f>
        <v>0</v>
      </c>
      <c r="L168" s="23">
        <v>1</v>
      </c>
      <c r="M168" s="210">
        <v>0.30186666666666667</v>
      </c>
      <c r="N168" s="208">
        <f>IF(AND(M168&gt;=$M$3-'Selectie Benchmark Gemeenten'!$D$9*'gemeenten info'!$M$7,M168&lt;=$M$3+'Selectie Benchmark Gemeenten'!$D$9*'gemeenten info'!$M$7),1,0)</f>
        <v>1</v>
      </c>
      <c r="O168" s="29">
        <f t="shared" si="255"/>
        <v>0</v>
      </c>
      <c r="P168" s="29">
        <f t="shared" si="256"/>
        <v>0</v>
      </c>
      <c r="Q168" s="29">
        <f t="shared" si="257"/>
        <v>0</v>
      </c>
      <c r="S168" s="78">
        <v>8.66</v>
      </c>
      <c r="T168" s="78">
        <v>7.7409999999999997</v>
      </c>
      <c r="U168" s="211">
        <v>0.33400000000000002</v>
      </c>
      <c r="V168" s="211">
        <v>6.6000000000000003E-2</v>
      </c>
      <c r="X168" s="212">
        <v>6725</v>
      </c>
      <c r="Y168" s="212">
        <v>169</v>
      </c>
      <c r="Z168" s="341">
        <f t="shared" si="262"/>
        <v>2.513011152416357E-2</v>
      </c>
      <c r="AA168" s="212">
        <v>1518</v>
      </c>
      <c r="AB168" s="212">
        <v>130</v>
      </c>
      <c r="AC168" s="212">
        <v>65</v>
      </c>
      <c r="AD168" s="212">
        <v>259</v>
      </c>
      <c r="AE168" s="212">
        <v>19</v>
      </c>
      <c r="AF168" s="372">
        <f t="shared" si="263"/>
        <v>0.29230769230769232</v>
      </c>
      <c r="AG168" s="212">
        <v>33</v>
      </c>
      <c r="AH168" s="372">
        <f t="shared" si="264"/>
        <v>0.12741312741312741</v>
      </c>
      <c r="AI168" s="212">
        <f t="shared" si="265"/>
        <v>1194</v>
      </c>
      <c r="AJ168" s="212">
        <f t="shared" si="266"/>
        <v>78</v>
      </c>
      <c r="AK168" s="372">
        <f t="shared" si="267"/>
        <v>6.5326633165829151E-2</v>
      </c>
      <c r="AL168" s="341">
        <f t="shared" si="268"/>
        <v>2.8252788104089219E-3</v>
      </c>
      <c r="AM168" s="341">
        <f t="shared" si="269"/>
        <v>4.9070631970260219E-3</v>
      </c>
      <c r="AN168" s="341">
        <f t="shared" si="270"/>
        <v>1.1598513011152417E-2</v>
      </c>
      <c r="AO168" s="341">
        <f t="shared" si="271"/>
        <v>1.9330855018587362E-2</v>
      </c>
      <c r="AP168" s="214">
        <v>5207</v>
      </c>
      <c r="AQ168" s="214">
        <v>39</v>
      </c>
      <c r="AR168" s="341">
        <f t="shared" si="272"/>
        <v>5.7992565055762085E-3</v>
      </c>
      <c r="AT168" s="1">
        <v>198</v>
      </c>
      <c r="AU168" s="1">
        <v>64</v>
      </c>
      <c r="AV168" s="1">
        <v>45</v>
      </c>
      <c r="AW168" s="1">
        <v>89</v>
      </c>
      <c r="AX168" s="1">
        <v>184</v>
      </c>
      <c r="AY168" s="1">
        <v>51</v>
      </c>
      <c r="AZ168" s="1">
        <v>52</v>
      </c>
      <c r="BA168" s="1">
        <v>81</v>
      </c>
      <c r="BB168" s="1">
        <v>144</v>
      </c>
      <c r="BC168" s="1">
        <v>51</v>
      </c>
      <c r="BD168" s="1">
        <v>43</v>
      </c>
      <c r="BE168" s="1">
        <v>50</v>
      </c>
      <c r="BF168" s="1">
        <v>158</v>
      </c>
      <c r="BG168" s="1">
        <v>53</v>
      </c>
      <c r="BH168" s="1">
        <v>30</v>
      </c>
      <c r="BI168" s="1">
        <v>75</v>
      </c>
      <c r="BJ168" s="1">
        <v>194</v>
      </c>
      <c r="BK168" s="1">
        <v>65</v>
      </c>
      <c r="BL168" s="1">
        <v>58</v>
      </c>
      <c r="BM168" s="1">
        <v>71</v>
      </c>
      <c r="BN168" s="125">
        <v>0.32323232323232326</v>
      </c>
      <c r="BO168" s="124">
        <v>0.22727272727272727</v>
      </c>
      <c r="BP168" s="126">
        <v>0.4494949494949495</v>
      </c>
      <c r="BQ168" s="125">
        <v>0.27717391304347827</v>
      </c>
      <c r="BR168" s="124">
        <v>0.28260869565217389</v>
      </c>
      <c r="BS168" s="126">
        <v>0.44021739130434784</v>
      </c>
      <c r="BT168" s="125">
        <v>0.35416666666666669</v>
      </c>
      <c r="BU168" s="124">
        <v>0.2986111111111111</v>
      </c>
      <c r="BV168" s="126">
        <v>0.34722222222222221</v>
      </c>
      <c r="BW168" s="125">
        <v>0.33544303797468356</v>
      </c>
      <c r="BX168" s="124">
        <v>0.189873417721519</v>
      </c>
      <c r="BY168" s="126">
        <v>0.47468354430379744</v>
      </c>
      <c r="BZ168" s="125">
        <f t="shared" si="273"/>
        <v>0.33505154639175255</v>
      </c>
      <c r="CA168" s="124">
        <f t="shared" si="274"/>
        <v>0.29896907216494845</v>
      </c>
      <c r="CB168" s="126">
        <f t="shared" si="275"/>
        <v>0.36597938144329895</v>
      </c>
      <c r="CD168" s="215">
        <f t="shared" si="276"/>
        <v>28130</v>
      </c>
      <c r="CE168" s="216">
        <f t="shared" si="277"/>
        <v>0.66263775328830432</v>
      </c>
      <c r="CF168" s="216">
        <f t="shared" si="278"/>
        <v>0.25844294347671526</v>
      </c>
      <c r="CG168" s="216">
        <f t="shared" si="279"/>
        <v>7.8919303234980448E-2</v>
      </c>
      <c r="CH168" s="216">
        <f t="shared" si="280"/>
        <v>1.4575186633487379E-2</v>
      </c>
      <c r="CI168" s="216">
        <f t="shared" si="281"/>
        <v>1.0664770707429791E-3</v>
      </c>
      <c r="CJ168" s="216">
        <f t="shared" si="282"/>
        <v>6.3277639530750093E-2</v>
      </c>
      <c r="CK168" s="217">
        <f t="shared" si="283"/>
        <v>18640</v>
      </c>
      <c r="CL168" s="218">
        <f t="shared" si="284"/>
        <v>7270</v>
      </c>
      <c r="CM168" s="219">
        <f t="shared" si="285"/>
        <v>2220</v>
      </c>
      <c r="CN168" s="219">
        <f t="shared" si="286"/>
        <v>410</v>
      </c>
      <c r="CO168" s="219">
        <f t="shared" si="287"/>
        <v>30</v>
      </c>
      <c r="CP168" s="219">
        <f t="shared" si="288"/>
        <v>1780</v>
      </c>
      <c r="CR168" s="243">
        <v>8155.29</v>
      </c>
      <c r="CS168" s="243">
        <v>9355</v>
      </c>
      <c r="CT168" s="247">
        <f t="shared" si="258"/>
        <v>0.87175734901122393</v>
      </c>
      <c r="CV168" s="247">
        <f t="shared" si="259"/>
        <v>2.8826956896511369E-2</v>
      </c>
      <c r="CW168" s="211">
        <f t="shared" si="260"/>
        <v>0.23268621781632934</v>
      </c>
      <c r="CY168" s="300">
        <v>2.8181289947704823E-2</v>
      </c>
      <c r="CZ168" s="300">
        <v>2.272073626689675E-2</v>
      </c>
      <c r="DA168" s="300">
        <v>2.0405271361768458E-2</v>
      </c>
      <c r="DB168" s="300">
        <v>2.5705504330818665E-2</v>
      </c>
      <c r="DC168" s="300">
        <v>2.7299048669516063E-2</v>
      </c>
      <c r="DE168" s="332">
        <v>405</v>
      </c>
      <c r="DF168" s="332">
        <v>98</v>
      </c>
      <c r="DG168" s="332">
        <v>403</v>
      </c>
      <c r="DH168" s="332">
        <v>73</v>
      </c>
      <c r="DL168" s="212">
        <v>6884</v>
      </c>
      <c r="DM168" s="212">
        <v>194</v>
      </c>
      <c r="DN168" s="213">
        <v>2.8181289947704823E-2</v>
      </c>
      <c r="DO168" s="212">
        <v>1631</v>
      </c>
      <c r="DP168" s="212">
        <v>150</v>
      </c>
      <c r="DQ168" s="213">
        <v>2.1789657176060431E-2</v>
      </c>
      <c r="DR168" s="214">
        <v>5253</v>
      </c>
      <c r="DS168" s="214">
        <v>44</v>
      </c>
      <c r="DT168" s="213">
        <v>6.3916327716443929E-3</v>
      </c>
      <c r="DV168" s="215">
        <f t="shared" si="289"/>
        <v>27780</v>
      </c>
      <c r="DW168" s="216">
        <v>0.67741935483870963</v>
      </c>
      <c r="DX168" s="216">
        <v>0.24731182795698925</v>
      </c>
      <c r="DY168" s="216">
        <v>7.5268817204301078E-2</v>
      </c>
      <c r="DZ168" s="216">
        <v>1.7921146953405017E-2</v>
      </c>
      <c r="EA168" s="216">
        <v>3.5842293906810036E-3</v>
      </c>
      <c r="EB168" s="216">
        <v>5.3763440860215055E-2</v>
      </c>
      <c r="EC168" s="217">
        <f t="shared" si="290"/>
        <v>19010</v>
      </c>
      <c r="ED168" s="218">
        <v>6900</v>
      </c>
      <c r="EE168" s="219">
        <f t="shared" si="291"/>
        <v>1870</v>
      </c>
      <c r="EF168" s="219">
        <f t="shared" si="292"/>
        <v>200</v>
      </c>
      <c r="EG168" s="219">
        <f t="shared" si="293"/>
        <v>60</v>
      </c>
      <c r="EH168" s="219">
        <f t="shared" si="294"/>
        <v>1610</v>
      </c>
      <c r="EI168" s="216">
        <v>7.3529411764705885E-2</v>
      </c>
      <c r="EJ168" s="511">
        <v>2.6800000000000001E-2</v>
      </c>
      <c r="EK168" s="3">
        <v>0.184</v>
      </c>
      <c r="EL168" s="3">
        <v>0.33799999999999997</v>
      </c>
      <c r="EM168" s="496">
        <f t="shared" si="295"/>
        <v>0.47800000000000009</v>
      </c>
      <c r="EN168" s="528">
        <v>8.6584800000000003E-2</v>
      </c>
      <c r="EO168" s="545">
        <f t="shared" si="296"/>
        <v>27760</v>
      </c>
      <c r="EP168" s="314">
        <f t="shared" si="297"/>
        <v>3220</v>
      </c>
      <c r="EQ168" s="542">
        <v>3150</v>
      </c>
      <c r="ER168" s="543">
        <v>40</v>
      </c>
      <c r="ES168" s="544">
        <v>30</v>
      </c>
      <c r="ET168" s="242">
        <v>0</v>
      </c>
      <c r="EU168" s="242">
        <v>0</v>
      </c>
      <c r="EV168" s="314">
        <f t="shared" si="298"/>
        <v>30</v>
      </c>
      <c r="EW168" s="314">
        <f t="shared" si="299"/>
        <v>12390</v>
      </c>
      <c r="EX168" s="542">
        <v>10040</v>
      </c>
      <c r="EY168" s="543">
        <v>1540</v>
      </c>
      <c r="EZ168" s="544">
        <v>810</v>
      </c>
      <c r="FA168" s="242">
        <v>90</v>
      </c>
      <c r="FB168" s="242">
        <v>30</v>
      </c>
      <c r="FC168" s="314">
        <f t="shared" si="300"/>
        <v>690</v>
      </c>
      <c r="FD168" s="314">
        <f t="shared" si="301"/>
        <v>12150</v>
      </c>
      <c r="FE168" s="542">
        <v>5820</v>
      </c>
      <c r="FF168" s="543">
        <v>5300</v>
      </c>
      <c r="FG168" s="544">
        <v>1030</v>
      </c>
      <c r="FH168" s="242">
        <v>110</v>
      </c>
      <c r="FI168" s="242">
        <f>VLOOKUP($A168,'[3]Tabel 3'!$E$3350:$K$3691,7,FALSE)</f>
        <v>30</v>
      </c>
      <c r="FJ168" s="314">
        <f t="shared" si="302"/>
        <v>890</v>
      </c>
      <c r="FK168" s="545">
        <f t="shared" si="303"/>
        <v>28130</v>
      </c>
      <c r="FL168" s="314">
        <f t="shared" si="304"/>
        <v>3260</v>
      </c>
      <c r="FM168" s="542">
        <v>3140</v>
      </c>
      <c r="FN168" s="543">
        <v>70</v>
      </c>
      <c r="FO168" s="544">
        <v>50</v>
      </c>
      <c r="FP168" s="242">
        <v>0</v>
      </c>
      <c r="FQ168" s="242">
        <v>0</v>
      </c>
      <c r="FR168" s="314">
        <f t="shared" si="305"/>
        <v>50</v>
      </c>
      <c r="FS168" s="314">
        <f t="shared" si="306"/>
        <v>12290</v>
      </c>
      <c r="FT168" s="542">
        <v>9660</v>
      </c>
      <c r="FU168" s="543">
        <v>1690</v>
      </c>
      <c r="FV168" s="544">
        <v>940</v>
      </c>
      <c r="FW168" s="242">
        <v>150</v>
      </c>
      <c r="FX168" s="242">
        <v>10</v>
      </c>
      <c r="FY168" s="314">
        <f t="shared" si="307"/>
        <v>780</v>
      </c>
      <c r="FZ168" s="314">
        <f t="shared" si="308"/>
        <v>12580</v>
      </c>
      <c r="GA168" s="542">
        <v>5840</v>
      </c>
      <c r="GB168" s="543">
        <v>5510</v>
      </c>
      <c r="GC168" s="544">
        <v>1230</v>
      </c>
      <c r="GD168" s="242">
        <v>260</v>
      </c>
      <c r="GE168" s="242">
        <v>20</v>
      </c>
      <c r="GF168" s="314">
        <f t="shared" si="309"/>
        <v>950</v>
      </c>
    </row>
    <row r="169" spans="1:188" hidden="1" x14ac:dyDescent="0.25">
      <c r="A169" s="622" t="s">
        <v>310</v>
      </c>
      <c r="B169" s="622" t="s">
        <v>105</v>
      </c>
      <c r="C169" s="622" t="s">
        <v>106</v>
      </c>
      <c r="D169" s="1">
        <v>0.8</v>
      </c>
      <c r="E169" s="206">
        <v>12100</v>
      </c>
      <c r="F169" s="207">
        <v>6.2E-2</v>
      </c>
      <c r="G169" s="208">
        <f>IF(AND(F169&gt;=$F$3-'Selectie Benchmark Gemeenten'!$D$7*'gemeenten info'!$F$7,F169&lt;=$F$3+'Selectie Benchmark Gemeenten'!$D$7*'gemeenten info'!$F$7),1,0)</f>
        <v>0</v>
      </c>
      <c r="H169" s="206">
        <v>27464</v>
      </c>
      <c r="I169" s="206">
        <v>2389</v>
      </c>
      <c r="J169" s="209">
        <f t="shared" si="261"/>
        <v>0.35381165919282509</v>
      </c>
      <c r="K169" s="208">
        <f>IF(AND(J169&gt;=$J$3-'Selectie Benchmark Gemeenten'!$D$8*'gemeenten info'!$J$7,J169&lt;=$J$3+'Selectie Benchmark Gemeenten'!$D$8*'gemeenten info'!$J$7),1,0)</f>
        <v>0</v>
      </c>
      <c r="L169" s="23">
        <v>0</v>
      </c>
      <c r="M169" s="210">
        <v>6.4533333333333331E-2</v>
      </c>
      <c r="N169" s="208">
        <f>IF(AND(M169&gt;=$M$3-'Selectie Benchmark Gemeenten'!$D$9*'gemeenten info'!$M$7,M169&lt;=$M$3+'Selectie Benchmark Gemeenten'!$D$9*'gemeenten info'!$M$7),1,0)</f>
        <v>0</v>
      </c>
      <c r="O169" s="29">
        <f t="shared" si="255"/>
        <v>0</v>
      </c>
      <c r="P169" s="29">
        <f t="shared" si="256"/>
        <v>0</v>
      </c>
      <c r="Q169" s="29">
        <f t="shared" si="257"/>
        <v>0</v>
      </c>
      <c r="S169" s="78">
        <v>8.91</v>
      </c>
      <c r="T169" s="78">
        <v>4.4779999999999998</v>
      </c>
      <c r="U169" s="211">
        <v>0.37</v>
      </c>
      <c r="V169" s="211">
        <v>5.6000000000000001E-2</v>
      </c>
      <c r="X169" s="212">
        <v>1938</v>
      </c>
      <c r="Y169" s="212">
        <v>43</v>
      </c>
      <c r="Z169" s="341">
        <f t="shared" si="262"/>
        <v>2.2187822497420021E-2</v>
      </c>
      <c r="AA169" s="212">
        <v>447</v>
      </c>
      <c r="AB169" s="212">
        <v>29</v>
      </c>
      <c r="AC169" s="212">
        <v>12</v>
      </c>
      <c r="AD169" s="212">
        <v>56</v>
      </c>
      <c r="AE169" s="212">
        <v>0</v>
      </c>
      <c r="AF169" s="372">
        <f t="shared" si="263"/>
        <v>0</v>
      </c>
      <c r="AG169" s="212">
        <v>9</v>
      </c>
      <c r="AH169" s="372">
        <f t="shared" si="264"/>
        <v>0.16071428571428573</v>
      </c>
      <c r="AI169" s="212">
        <f t="shared" si="265"/>
        <v>379</v>
      </c>
      <c r="AJ169" s="212">
        <f t="shared" si="266"/>
        <v>20</v>
      </c>
      <c r="AK169" s="372">
        <f t="shared" si="267"/>
        <v>5.2770448548812667E-2</v>
      </c>
      <c r="AL169" s="341">
        <f t="shared" si="268"/>
        <v>0</v>
      </c>
      <c r="AM169" s="341">
        <f t="shared" si="269"/>
        <v>4.6439628482972135E-3</v>
      </c>
      <c r="AN169" s="341">
        <f t="shared" si="270"/>
        <v>1.0319917440660475E-2</v>
      </c>
      <c r="AO169" s="341">
        <f t="shared" si="271"/>
        <v>1.4963880288957688E-2</v>
      </c>
      <c r="AP169" s="214">
        <v>1491</v>
      </c>
      <c r="AQ169" s="214">
        <v>14</v>
      </c>
      <c r="AR169" s="341">
        <f t="shared" si="272"/>
        <v>7.2239422084623322E-3</v>
      </c>
      <c r="AT169" s="1">
        <v>39</v>
      </c>
      <c r="AU169" s="1">
        <v>19</v>
      </c>
      <c r="AV169" s="1">
        <v>8</v>
      </c>
      <c r="AW169" s="1">
        <v>12</v>
      </c>
      <c r="AX169" s="1">
        <v>45</v>
      </c>
      <c r="AY169" s="1">
        <v>15</v>
      </c>
      <c r="AZ169" s="1">
        <v>15</v>
      </c>
      <c r="BA169" s="1">
        <v>15</v>
      </c>
      <c r="BB169" s="1">
        <v>36</v>
      </c>
      <c r="BC169" s="1">
        <v>10</v>
      </c>
      <c r="BD169" s="1">
        <v>8</v>
      </c>
      <c r="BE169" s="1">
        <v>18</v>
      </c>
      <c r="BF169" s="1">
        <v>23</v>
      </c>
      <c r="BG169" s="1">
        <v>10</v>
      </c>
      <c r="BH169" s="1">
        <v>5</v>
      </c>
      <c r="BI169" s="1">
        <v>8</v>
      </c>
      <c r="BJ169" s="1">
        <v>33</v>
      </c>
      <c r="BK169" s="1">
        <v>12</v>
      </c>
      <c r="BL169" s="1">
        <v>0</v>
      </c>
      <c r="BM169" s="1">
        <v>21</v>
      </c>
      <c r="BN169" s="125">
        <v>0.48717948717948717</v>
      </c>
      <c r="BO169" s="124">
        <v>0.20512820512820512</v>
      </c>
      <c r="BP169" s="126">
        <v>0.30769230769230771</v>
      </c>
      <c r="BQ169" s="125">
        <v>0.33333333333333331</v>
      </c>
      <c r="BR169" s="124">
        <v>0.33333333333333331</v>
      </c>
      <c r="BS169" s="126">
        <v>0.33333333333333331</v>
      </c>
      <c r="BT169" s="125">
        <v>0.27777777777777779</v>
      </c>
      <c r="BU169" s="124">
        <v>0.22222222222222221</v>
      </c>
      <c r="BV169" s="126">
        <v>0.5</v>
      </c>
      <c r="BW169" s="125">
        <v>0.43478260869565216</v>
      </c>
      <c r="BX169" s="124">
        <v>0.21739130434782608</v>
      </c>
      <c r="BY169" s="126">
        <v>0.34782608695652173</v>
      </c>
      <c r="BZ169" s="125">
        <f t="shared" si="273"/>
        <v>0.36363636363636365</v>
      </c>
      <c r="CA169" s="124">
        <f t="shared" si="274"/>
        <v>0</v>
      </c>
      <c r="CB169" s="126">
        <f t="shared" si="275"/>
        <v>0.63636363636363635</v>
      </c>
      <c r="CD169" s="215">
        <f t="shared" si="276"/>
        <v>3510</v>
      </c>
      <c r="CE169" s="216">
        <f t="shared" si="277"/>
        <v>0.63817663817663817</v>
      </c>
      <c r="CF169" s="216">
        <f t="shared" si="278"/>
        <v>0.29344729344729342</v>
      </c>
      <c r="CG169" s="216">
        <f t="shared" si="279"/>
        <v>6.8376068376068383E-2</v>
      </c>
      <c r="CH169" s="216">
        <f t="shared" si="280"/>
        <v>2.8490028490028491E-2</v>
      </c>
      <c r="CI169" s="216">
        <f t="shared" si="281"/>
        <v>0</v>
      </c>
      <c r="CJ169" s="216">
        <f t="shared" si="282"/>
        <v>3.9886039886039885E-2</v>
      </c>
      <c r="CK169" s="217">
        <f t="shared" si="283"/>
        <v>2240</v>
      </c>
      <c r="CL169" s="218">
        <f t="shared" si="284"/>
        <v>1030</v>
      </c>
      <c r="CM169" s="219">
        <f t="shared" si="285"/>
        <v>240</v>
      </c>
      <c r="CN169" s="219">
        <f t="shared" si="286"/>
        <v>100</v>
      </c>
      <c r="CO169" s="219">
        <f t="shared" si="287"/>
        <v>0</v>
      </c>
      <c r="CP169" s="219">
        <f t="shared" si="288"/>
        <v>140</v>
      </c>
      <c r="CR169" s="243">
        <v>1562.08</v>
      </c>
      <c r="CS169" s="243">
        <v>2871</v>
      </c>
      <c r="CT169" s="247">
        <f t="shared" si="258"/>
        <v>0.54408916753744341</v>
      </c>
      <c r="CV169" s="247">
        <f t="shared" si="259"/>
        <v>4.0779754167579688E-2</v>
      </c>
      <c r="CW169" s="211">
        <f t="shared" si="260"/>
        <v>0.35786810479709713</v>
      </c>
      <c r="CY169" s="300">
        <v>1.7010309278350514E-2</v>
      </c>
      <c r="CZ169" s="300">
        <v>1.1534603811434303E-2</v>
      </c>
      <c r="DA169" s="300">
        <v>1.7742730409068506E-2</v>
      </c>
      <c r="DB169" s="300">
        <v>2.1266540642722116E-2</v>
      </c>
      <c r="DC169" s="300">
        <v>1.8215787015413359E-2</v>
      </c>
      <c r="DE169" s="332">
        <v>81</v>
      </c>
      <c r="DF169" s="332">
        <v>25</v>
      </c>
      <c r="DG169" s="332">
        <v>68</v>
      </c>
      <c r="DH169" s="332">
        <v>6</v>
      </c>
      <c r="DL169" s="212">
        <v>1940</v>
      </c>
      <c r="DM169" s="212">
        <v>33</v>
      </c>
      <c r="DN169" s="213">
        <v>1.7010309278350514E-2</v>
      </c>
      <c r="DO169" s="212">
        <v>443</v>
      </c>
      <c r="DP169" s="212">
        <v>25</v>
      </c>
      <c r="DQ169" s="213">
        <v>1.2886597938144329E-2</v>
      </c>
      <c r="DR169" s="214">
        <v>1497</v>
      </c>
      <c r="DS169" s="214">
        <v>8</v>
      </c>
      <c r="DT169" s="213">
        <v>4.1237113402061857E-3</v>
      </c>
      <c r="DV169" s="215">
        <f t="shared" si="289"/>
        <v>3580</v>
      </c>
      <c r="DW169" s="216">
        <v>0.65714285714285714</v>
      </c>
      <c r="DX169" s="216">
        <v>0.2857142857142857</v>
      </c>
      <c r="DY169" s="216">
        <v>5.7142857142857141E-2</v>
      </c>
      <c r="DZ169" s="216">
        <v>2.8571428571428571E-2</v>
      </c>
      <c r="EA169" s="216">
        <v>0</v>
      </c>
      <c r="EB169" s="216">
        <v>2.8571428571428571E-2</v>
      </c>
      <c r="EC169" s="217">
        <f t="shared" si="290"/>
        <v>2350</v>
      </c>
      <c r="ED169" s="218">
        <v>1000</v>
      </c>
      <c r="EE169" s="219">
        <f t="shared" si="291"/>
        <v>230</v>
      </c>
      <c r="EF169" s="219">
        <f t="shared" si="292"/>
        <v>60</v>
      </c>
      <c r="EG169" s="219">
        <f t="shared" si="293"/>
        <v>0</v>
      </c>
      <c r="EH169" s="219">
        <f t="shared" si="294"/>
        <v>170</v>
      </c>
      <c r="EI169" s="216">
        <v>5.5555555555555552E-2</v>
      </c>
      <c r="EJ169" s="511">
        <v>1.8749999999999999E-2</v>
      </c>
      <c r="EK169" s="3">
        <v>0.23</v>
      </c>
      <c r="EL169" s="3">
        <v>0.373</v>
      </c>
      <c r="EM169" s="496">
        <f t="shared" si="295"/>
        <v>0.39700000000000002</v>
      </c>
      <c r="EN169" s="528">
        <v>5.9417200000000003E-2</v>
      </c>
      <c r="EO169" s="545">
        <f t="shared" si="296"/>
        <v>3550</v>
      </c>
      <c r="EP169" s="314">
        <f t="shared" si="297"/>
        <v>950</v>
      </c>
      <c r="EQ169" s="542">
        <v>930</v>
      </c>
      <c r="ER169" s="543">
        <v>10</v>
      </c>
      <c r="ES169" s="544">
        <v>10</v>
      </c>
      <c r="ET169" s="242">
        <v>0</v>
      </c>
      <c r="EU169" s="242">
        <v>0</v>
      </c>
      <c r="EV169" s="314">
        <f t="shared" si="298"/>
        <v>10</v>
      </c>
      <c r="EW169" s="314">
        <f t="shared" si="299"/>
        <v>1550</v>
      </c>
      <c r="EX169" s="542">
        <v>1120</v>
      </c>
      <c r="EY169" s="543">
        <v>330</v>
      </c>
      <c r="EZ169" s="544">
        <v>100</v>
      </c>
      <c r="FA169" s="242">
        <v>30</v>
      </c>
      <c r="FB169" s="242">
        <v>0</v>
      </c>
      <c r="FC169" s="314">
        <f t="shared" si="300"/>
        <v>70</v>
      </c>
      <c r="FD169" s="314">
        <f t="shared" si="301"/>
        <v>1050</v>
      </c>
      <c r="FE169" s="542">
        <v>300</v>
      </c>
      <c r="FF169" s="543">
        <v>630</v>
      </c>
      <c r="FG169" s="544">
        <v>120</v>
      </c>
      <c r="FH169" s="242">
        <v>30</v>
      </c>
      <c r="FI169" s="242">
        <f>VLOOKUP($A169,'[3]Tabel 3'!$E$3350:$K$3691,7,FALSE)</f>
        <v>0</v>
      </c>
      <c r="FJ169" s="314">
        <f t="shared" si="302"/>
        <v>90</v>
      </c>
      <c r="FK169" s="545">
        <f t="shared" si="303"/>
        <v>3510</v>
      </c>
      <c r="FL169" s="314">
        <f t="shared" si="304"/>
        <v>920</v>
      </c>
      <c r="FM169" s="542">
        <v>890</v>
      </c>
      <c r="FN169" s="543">
        <v>20</v>
      </c>
      <c r="FO169" s="544">
        <v>10</v>
      </c>
      <c r="FP169" s="242">
        <v>0</v>
      </c>
      <c r="FQ169" s="242">
        <v>0</v>
      </c>
      <c r="FR169" s="314">
        <f t="shared" si="305"/>
        <v>10</v>
      </c>
      <c r="FS169" s="314">
        <f t="shared" si="306"/>
        <v>1530</v>
      </c>
      <c r="FT169" s="542">
        <v>1050</v>
      </c>
      <c r="FU169" s="543">
        <v>370</v>
      </c>
      <c r="FV169" s="544">
        <v>110</v>
      </c>
      <c r="FW169" s="242">
        <v>40</v>
      </c>
      <c r="FX169" s="242">
        <v>0</v>
      </c>
      <c r="FY169" s="314">
        <f t="shared" si="307"/>
        <v>70</v>
      </c>
      <c r="FZ169" s="314">
        <f t="shared" si="308"/>
        <v>1060</v>
      </c>
      <c r="GA169" s="542">
        <v>300</v>
      </c>
      <c r="GB169" s="543">
        <v>640</v>
      </c>
      <c r="GC169" s="544">
        <v>120</v>
      </c>
      <c r="GD169" s="242">
        <v>60</v>
      </c>
      <c r="GE169" s="242">
        <v>0</v>
      </c>
      <c r="GF169" s="314">
        <f t="shared" si="309"/>
        <v>60</v>
      </c>
    </row>
    <row r="170" spans="1:188" hidden="1" x14ac:dyDescent="0.25">
      <c r="A170" s="622" t="s">
        <v>311</v>
      </c>
      <c r="B170" s="622" t="s">
        <v>108</v>
      </c>
      <c r="C170" s="622" t="s">
        <v>109</v>
      </c>
      <c r="D170" s="1">
        <v>3.3</v>
      </c>
      <c r="E170" s="206">
        <v>35400</v>
      </c>
      <c r="F170" s="207">
        <v>9.4E-2</v>
      </c>
      <c r="G170" s="208">
        <f>IF(AND(F170&gt;=$F$3-'Selectie Benchmark Gemeenten'!$D$7*'gemeenten info'!$F$7,F170&lt;=$F$3+'Selectie Benchmark Gemeenten'!$D$7*'gemeenten info'!$F$7),1,0)</f>
        <v>1</v>
      </c>
      <c r="H170" s="206">
        <v>76659</v>
      </c>
      <c r="I170" s="206">
        <v>2351</v>
      </c>
      <c r="J170" s="209">
        <f t="shared" si="261"/>
        <v>0.34813153961136023</v>
      </c>
      <c r="K170" s="208">
        <f>IF(AND(J170&gt;=$J$3-'Selectie Benchmark Gemeenten'!$D$8*'gemeenten info'!$J$7,J170&lt;=$J$3+'Selectie Benchmark Gemeenten'!$D$8*'gemeenten info'!$J$7),1,0)</f>
        <v>0</v>
      </c>
      <c r="L170" s="23">
        <v>0</v>
      </c>
      <c r="M170" s="210">
        <v>7.1674428021866771E-2</v>
      </c>
      <c r="N170" s="208">
        <f>IF(AND(M170&gt;=$M$3-'Selectie Benchmark Gemeenten'!$D$9*'gemeenten info'!$M$7,M170&lt;=$M$3+'Selectie Benchmark Gemeenten'!$D$9*'gemeenten info'!$M$7),1,0)</f>
        <v>1</v>
      </c>
      <c r="O170" s="29">
        <f t="shared" si="255"/>
        <v>1</v>
      </c>
      <c r="P170" s="29">
        <f t="shared" si="256"/>
        <v>0</v>
      </c>
      <c r="Q170" s="29">
        <f t="shared" si="257"/>
        <v>0</v>
      </c>
      <c r="S170" s="78">
        <v>8.452</v>
      </c>
      <c r="T170" s="78">
        <v>2.2789999999999999</v>
      </c>
      <c r="U170" s="211">
        <v>0.39200000000000002</v>
      </c>
      <c r="V170" s="211">
        <v>6.3E-2</v>
      </c>
      <c r="X170" s="212">
        <v>5109</v>
      </c>
      <c r="Y170" s="212">
        <v>87</v>
      </c>
      <c r="Z170" s="341">
        <f t="shared" si="262"/>
        <v>1.7028772753963594E-2</v>
      </c>
      <c r="AA170" s="212">
        <v>1133</v>
      </c>
      <c r="AB170" s="212">
        <v>67</v>
      </c>
      <c r="AC170" s="212">
        <v>42</v>
      </c>
      <c r="AD170" s="212">
        <v>177</v>
      </c>
      <c r="AE170" s="212">
        <v>9</v>
      </c>
      <c r="AF170" s="372">
        <f t="shared" si="263"/>
        <v>0.21428571428571427</v>
      </c>
      <c r="AG170" s="212">
        <v>15</v>
      </c>
      <c r="AH170" s="372">
        <f t="shared" si="264"/>
        <v>8.4745762711864403E-2</v>
      </c>
      <c r="AI170" s="212">
        <f t="shared" si="265"/>
        <v>914</v>
      </c>
      <c r="AJ170" s="212">
        <f t="shared" si="266"/>
        <v>43</v>
      </c>
      <c r="AK170" s="372">
        <f t="shared" si="267"/>
        <v>4.7045951859956234E-2</v>
      </c>
      <c r="AL170" s="341">
        <f t="shared" si="268"/>
        <v>1.7615971814445098E-3</v>
      </c>
      <c r="AM170" s="341">
        <f t="shared" si="269"/>
        <v>2.935995302407516E-3</v>
      </c>
      <c r="AN170" s="341">
        <f t="shared" si="270"/>
        <v>8.4165198669015461E-3</v>
      </c>
      <c r="AO170" s="341">
        <f t="shared" si="271"/>
        <v>1.3114112350753573E-2</v>
      </c>
      <c r="AP170" s="214">
        <v>3976</v>
      </c>
      <c r="AQ170" s="214">
        <v>20</v>
      </c>
      <c r="AR170" s="341">
        <f t="shared" si="272"/>
        <v>3.9146604032100213E-3</v>
      </c>
      <c r="AT170" s="1">
        <v>97</v>
      </c>
      <c r="AU170" s="1">
        <v>28</v>
      </c>
      <c r="AV170" s="1">
        <v>27</v>
      </c>
      <c r="AW170" s="1">
        <v>42</v>
      </c>
      <c r="AX170" s="1">
        <v>125</v>
      </c>
      <c r="AY170" s="1">
        <v>32</v>
      </c>
      <c r="AZ170" s="1">
        <v>34</v>
      </c>
      <c r="BA170" s="1">
        <v>59</v>
      </c>
      <c r="BB170" s="1">
        <v>85</v>
      </c>
      <c r="BC170" s="1">
        <v>23</v>
      </c>
      <c r="BD170" s="1">
        <v>24</v>
      </c>
      <c r="BE170" s="1">
        <v>38</v>
      </c>
      <c r="BF170" s="1">
        <v>99</v>
      </c>
      <c r="BG170" s="1">
        <v>34</v>
      </c>
      <c r="BH170" s="1">
        <v>20</v>
      </c>
      <c r="BI170" s="1">
        <v>45</v>
      </c>
      <c r="BJ170" s="1">
        <v>115</v>
      </c>
      <c r="BK170" s="1">
        <v>42</v>
      </c>
      <c r="BL170" s="1">
        <v>26</v>
      </c>
      <c r="BM170" s="1">
        <v>47</v>
      </c>
      <c r="BN170" s="125">
        <v>0.28865979381443296</v>
      </c>
      <c r="BO170" s="124">
        <v>0.27835051546391754</v>
      </c>
      <c r="BP170" s="126">
        <v>0.4329896907216495</v>
      </c>
      <c r="BQ170" s="125">
        <v>0.25600000000000001</v>
      </c>
      <c r="BR170" s="124">
        <v>0.27200000000000002</v>
      </c>
      <c r="BS170" s="126">
        <v>0.47199999999999998</v>
      </c>
      <c r="BT170" s="125">
        <v>0.27058823529411763</v>
      </c>
      <c r="BU170" s="124">
        <v>0.28235294117647058</v>
      </c>
      <c r="BV170" s="126">
        <v>0.44705882352941179</v>
      </c>
      <c r="BW170" s="125">
        <v>0.34343434343434343</v>
      </c>
      <c r="BX170" s="124">
        <v>0.20202020202020202</v>
      </c>
      <c r="BY170" s="126">
        <v>0.45454545454545453</v>
      </c>
      <c r="BZ170" s="125">
        <f t="shared" si="273"/>
        <v>0.36521739130434783</v>
      </c>
      <c r="CA170" s="124">
        <f t="shared" si="274"/>
        <v>0.22608695652173913</v>
      </c>
      <c r="CB170" s="126">
        <f t="shared" si="275"/>
        <v>0.40869565217391307</v>
      </c>
      <c r="CD170" s="215">
        <f t="shared" si="276"/>
        <v>8970</v>
      </c>
      <c r="CE170" s="216">
        <f t="shared" si="277"/>
        <v>0.62653288740245261</v>
      </c>
      <c r="CF170" s="216">
        <f t="shared" si="278"/>
        <v>0.28205128205128205</v>
      </c>
      <c r="CG170" s="216">
        <f t="shared" si="279"/>
        <v>9.1415830546265328E-2</v>
      </c>
      <c r="CH170" s="216">
        <f t="shared" si="280"/>
        <v>2.3411371237458192E-2</v>
      </c>
      <c r="CI170" s="216">
        <f t="shared" si="281"/>
        <v>2.229654403567447E-3</v>
      </c>
      <c r="CJ170" s="216">
        <f t="shared" si="282"/>
        <v>6.5774804905239681E-2</v>
      </c>
      <c r="CK170" s="217">
        <f t="shared" si="283"/>
        <v>5620</v>
      </c>
      <c r="CL170" s="218">
        <f t="shared" si="284"/>
        <v>2530</v>
      </c>
      <c r="CM170" s="219">
        <f t="shared" si="285"/>
        <v>820</v>
      </c>
      <c r="CN170" s="219">
        <f t="shared" si="286"/>
        <v>210</v>
      </c>
      <c r="CO170" s="219">
        <f t="shared" si="287"/>
        <v>20</v>
      </c>
      <c r="CP170" s="219">
        <f t="shared" si="288"/>
        <v>590</v>
      </c>
      <c r="CR170" s="243">
        <v>5018.82</v>
      </c>
      <c r="CS170" s="243">
        <v>6909</v>
      </c>
      <c r="CT170" s="247">
        <f t="shared" si="258"/>
        <v>0.72641771602257921</v>
      </c>
      <c r="CV170" s="247">
        <f t="shared" si="259"/>
        <v>2.344212204405308E-2</v>
      </c>
      <c r="CW170" s="211">
        <f t="shared" si="260"/>
        <v>0.1811571569570595</v>
      </c>
      <c r="CY170" s="300">
        <v>2.2686920497139475E-2</v>
      </c>
      <c r="CZ170" s="300">
        <v>1.9600079192239162E-2</v>
      </c>
      <c r="DA170" s="300">
        <v>1.7020424509411294E-2</v>
      </c>
      <c r="DB170" s="300">
        <v>2.5303643724696356E-2</v>
      </c>
      <c r="DC170" s="300">
        <v>1.9651539708265803E-2</v>
      </c>
      <c r="DE170" s="332">
        <v>239</v>
      </c>
      <c r="DF170" s="332">
        <v>81</v>
      </c>
      <c r="DG170" s="332">
        <v>221</v>
      </c>
      <c r="DH170" s="332">
        <v>68</v>
      </c>
      <c r="DL170" s="212">
        <v>5069</v>
      </c>
      <c r="DM170" s="212">
        <v>115</v>
      </c>
      <c r="DN170" s="213">
        <v>2.2686920497139475E-2</v>
      </c>
      <c r="DO170" s="212">
        <v>1182</v>
      </c>
      <c r="DP170" s="212">
        <v>100</v>
      </c>
      <c r="DQ170" s="213">
        <v>1.9727756954034326E-2</v>
      </c>
      <c r="DR170" s="214">
        <v>3887</v>
      </c>
      <c r="DS170" s="214">
        <v>15</v>
      </c>
      <c r="DT170" s="213">
        <v>2.9591635431051489E-3</v>
      </c>
      <c r="DV170" s="215">
        <f t="shared" si="289"/>
        <v>8790</v>
      </c>
      <c r="DW170" s="216">
        <v>0.64367816091954022</v>
      </c>
      <c r="DX170" s="216">
        <v>0.27586206896551724</v>
      </c>
      <c r="DY170" s="216">
        <v>8.0459770114942528E-2</v>
      </c>
      <c r="DZ170" s="216">
        <v>2.2988505747126436E-2</v>
      </c>
      <c r="EA170" s="216">
        <v>0</v>
      </c>
      <c r="EB170" s="216">
        <v>5.7471264367816091E-2</v>
      </c>
      <c r="EC170" s="217">
        <f t="shared" si="290"/>
        <v>5650</v>
      </c>
      <c r="ED170" s="218">
        <v>2400</v>
      </c>
      <c r="EE170" s="219">
        <f t="shared" si="291"/>
        <v>740</v>
      </c>
      <c r="EF170" s="219">
        <f t="shared" si="292"/>
        <v>110</v>
      </c>
      <c r="EG170" s="219">
        <f t="shared" si="293"/>
        <v>20</v>
      </c>
      <c r="EH170" s="219">
        <f t="shared" si="294"/>
        <v>610</v>
      </c>
      <c r="EI170" s="216">
        <v>8.98876404494382E-2</v>
      </c>
      <c r="EJ170" s="511">
        <v>2.435E-2</v>
      </c>
      <c r="EK170" s="3">
        <v>0.22500000000000001</v>
      </c>
      <c r="EL170" s="3">
        <v>0.34100000000000003</v>
      </c>
      <c r="EM170" s="496">
        <f t="shared" si="295"/>
        <v>0.434</v>
      </c>
      <c r="EN170" s="528">
        <v>7.8316400000000008E-2</v>
      </c>
      <c r="EO170" s="545">
        <f t="shared" si="296"/>
        <v>8780</v>
      </c>
      <c r="EP170" s="314">
        <f t="shared" si="297"/>
        <v>2520</v>
      </c>
      <c r="EQ170" s="542">
        <v>2440</v>
      </c>
      <c r="ER170" s="543">
        <v>30</v>
      </c>
      <c r="ES170" s="544">
        <v>50</v>
      </c>
      <c r="ET170" s="242">
        <v>0</v>
      </c>
      <c r="EU170" s="242">
        <v>0</v>
      </c>
      <c r="EV170" s="314">
        <f t="shared" si="298"/>
        <v>50</v>
      </c>
      <c r="EW170" s="314">
        <f t="shared" si="299"/>
        <v>3570</v>
      </c>
      <c r="EX170" s="542">
        <v>2520</v>
      </c>
      <c r="EY170" s="543">
        <v>710</v>
      </c>
      <c r="EZ170" s="544">
        <v>340</v>
      </c>
      <c r="FA170" s="242">
        <v>50</v>
      </c>
      <c r="FB170" s="242">
        <v>10</v>
      </c>
      <c r="FC170" s="314">
        <f t="shared" si="300"/>
        <v>280</v>
      </c>
      <c r="FD170" s="314">
        <f t="shared" si="301"/>
        <v>2690</v>
      </c>
      <c r="FE170" s="542">
        <v>690</v>
      </c>
      <c r="FF170" s="543">
        <v>1650</v>
      </c>
      <c r="FG170" s="544">
        <v>350</v>
      </c>
      <c r="FH170" s="242">
        <v>60</v>
      </c>
      <c r="FI170" s="242">
        <f>VLOOKUP($A170,'[3]Tabel 3'!$E$3350:$K$3691,7,FALSE)</f>
        <v>10</v>
      </c>
      <c r="FJ170" s="314">
        <f t="shared" si="302"/>
        <v>280</v>
      </c>
      <c r="FK170" s="545">
        <f t="shared" si="303"/>
        <v>8970</v>
      </c>
      <c r="FL170" s="314">
        <f t="shared" si="304"/>
        <v>2540</v>
      </c>
      <c r="FM170" s="542">
        <v>2440</v>
      </c>
      <c r="FN170" s="543">
        <v>40</v>
      </c>
      <c r="FO170" s="544">
        <v>60</v>
      </c>
      <c r="FP170" s="242">
        <v>0</v>
      </c>
      <c r="FQ170" s="242">
        <v>0</v>
      </c>
      <c r="FR170" s="314">
        <f t="shared" si="305"/>
        <v>60</v>
      </c>
      <c r="FS170" s="314">
        <f t="shared" si="306"/>
        <v>3710</v>
      </c>
      <c r="FT170" s="542">
        <v>2480</v>
      </c>
      <c r="FU170" s="543">
        <v>840</v>
      </c>
      <c r="FV170" s="544">
        <v>390</v>
      </c>
      <c r="FW170" s="242">
        <v>90</v>
      </c>
      <c r="FX170" s="242">
        <v>10</v>
      </c>
      <c r="FY170" s="314">
        <f t="shared" si="307"/>
        <v>290</v>
      </c>
      <c r="FZ170" s="314">
        <f t="shared" si="308"/>
        <v>2720</v>
      </c>
      <c r="GA170" s="542">
        <v>700</v>
      </c>
      <c r="GB170" s="543">
        <v>1650</v>
      </c>
      <c r="GC170" s="544">
        <v>370</v>
      </c>
      <c r="GD170" s="242">
        <v>120</v>
      </c>
      <c r="GE170" s="242">
        <v>10</v>
      </c>
      <c r="GF170" s="314">
        <f t="shared" si="309"/>
        <v>240</v>
      </c>
    </row>
    <row r="171" spans="1:188" hidden="1" x14ac:dyDescent="0.25">
      <c r="A171" s="622" t="s">
        <v>312</v>
      </c>
      <c r="B171" s="622" t="s">
        <v>90</v>
      </c>
      <c r="C171" s="622" t="s">
        <v>91</v>
      </c>
      <c r="D171" s="1">
        <v>3.8</v>
      </c>
      <c r="E171" s="206">
        <v>34400</v>
      </c>
      <c r="F171" s="207">
        <v>0.11</v>
      </c>
      <c r="G171" s="208">
        <f>IF(AND(F171&gt;=$F$3-'Selectie Benchmark Gemeenten'!$D$7*'gemeenten info'!$F$7,F171&lt;=$F$3+'Selectie Benchmark Gemeenten'!$D$7*'gemeenten info'!$F$7),1,0)</f>
        <v>0</v>
      </c>
      <c r="H171" s="206">
        <v>81214</v>
      </c>
      <c r="I171" s="206">
        <v>355</v>
      </c>
      <c r="J171" s="209">
        <f t="shared" si="261"/>
        <v>4.9775784753363229E-2</v>
      </c>
      <c r="K171" s="208">
        <f>IF(AND(J171&gt;=$J$3-'Selectie Benchmark Gemeenten'!$D$8*'gemeenten info'!$J$7,J171&lt;=$J$3+'Selectie Benchmark Gemeenten'!$D$8*'gemeenten info'!$J$7),1,0)</f>
        <v>0</v>
      </c>
      <c r="L171" s="23">
        <v>0</v>
      </c>
      <c r="M171" s="210">
        <v>0.2066066066066066</v>
      </c>
      <c r="N171" s="208">
        <f>IF(AND(M171&gt;=$M$3-'Selectie Benchmark Gemeenten'!$D$9*'gemeenten info'!$M$7,M171&lt;=$M$3+'Selectie Benchmark Gemeenten'!$D$9*'gemeenten info'!$M$7),1,0)</f>
        <v>1</v>
      </c>
      <c r="O171" s="29">
        <f t="shared" si="255"/>
        <v>0</v>
      </c>
      <c r="P171" s="29">
        <f t="shared" si="256"/>
        <v>0</v>
      </c>
      <c r="Q171" s="29">
        <f t="shared" si="257"/>
        <v>0</v>
      </c>
      <c r="S171" s="78">
        <v>7.32</v>
      </c>
      <c r="T171" s="78">
        <v>1.587</v>
      </c>
      <c r="U171" s="211">
        <v>0.59699999999999998</v>
      </c>
      <c r="V171" s="211">
        <v>0.109</v>
      </c>
      <c r="X171" s="212">
        <v>6886</v>
      </c>
      <c r="Y171" s="212">
        <v>243</v>
      </c>
      <c r="Z171" s="341">
        <f t="shared" si="262"/>
        <v>3.5288992158001742E-2</v>
      </c>
      <c r="AA171" s="212">
        <v>2298</v>
      </c>
      <c r="AB171" s="212">
        <v>205</v>
      </c>
      <c r="AC171" s="212">
        <v>84</v>
      </c>
      <c r="AD171" s="212">
        <v>506</v>
      </c>
      <c r="AE171" s="212">
        <v>26</v>
      </c>
      <c r="AF171" s="372">
        <f t="shared" si="263"/>
        <v>0.30952380952380953</v>
      </c>
      <c r="AG171" s="212">
        <v>69</v>
      </c>
      <c r="AH171" s="372">
        <f t="shared" si="264"/>
        <v>0.13636363636363635</v>
      </c>
      <c r="AI171" s="212">
        <f t="shared" si="265"/>
        <v>1708</v>
      </c>
      <c r="AJ171" s="212">
        <f t="shared" si="266"/>
        <v>110</v>
      </c>
      <c r="AK171" s="372">
        <f t="shared" si="267"/>
        <v>6.4402810304449651E-2</v>
      </c>
      <c r="AL171" s="341">
        <f t="shared" si="268"/>
        <v>3.775776938716236E-3</v>
      </c>
      <c r="AM171" s="341">
        <f t="shared" si="269"/>
        <v>1.0020331106593087E-2</v>
      </c>
      <c r="AN171" s="341">
        <f t="shared" si="270"/>
        <v>1.5974440894568689E-2</v>
      </c>
      <c r="AO171" s="341">
        <f t="shared" si="271"/>
        <v>2.9770548939878013E-2</v>
      </c>
      <c r="AP171" s="214">
        <v>4588</v>
      </c>
      <c r="AQ171" s="214">
        <v>38</v>
      </c>
      <c r="AR171" s="341">
        <f t="shared" si="272"/>
        <v>5.5184432181237296E-3</v>
      </c>
      <c r="AT171" s="1">
        <v>214</v>
      </c>
      <c r="AU171" s="1">
        <v>68</v>
      </c>
      <c r="AV171" s="1">
        <v>55</v>
      </c>
      <c r="AW171" s="1">
        <v>91</v>
      </c>
      <c r="AX171" s="1">
        <v>189</v>
      </c>
      <c r="AY171" s="1">
        <v>62</v>
      </c>
      <c r="AZ171" s="1">
        <v>52</v>
      </c>
      <c r="BA171" s="1">
        <v>75</v>
      </c>
      <c r="BB171" s="1">
        <v>165</v>
      </c>
      <c r="BC171" s="1">
        <v>58</v>
      </c>
      <c r="BD171" s="1">
        <v>44</v>
      </c>
      <c r="BE171" s="1">
        <v>63</v>
      </c>
      <c r="BF171" s="1">
        <v>176</v>
      </c>
      <c r="BG171" s="1">
        <v>67</v>
      </c>
      <c r="BH171" s="1">
        <v>31</v>
      </c>
      <c r="BI171" s="1">
        <v>78</v>
      </c>
      <c r="BJ171" s="1">
        <v>243</v>
      </c>
      <c r="BK171" s="1">
        <v>83</v>
      </c>
      <c r="BL171" s="1">
        <v>57</v>
      </c>
      <c r="BM171" s="1">
        <v>103</v>
      </c>
      <c r="BN171" s="125">
        <v>0.31775700934579437</v>
      </c>
      <c r="BO171" s="124">
        <v>0.2570093457943925</v>
      </c>
      <c r="BP171" s="126">
        <v>0.42523364485981308</v>
      </c>
      <c r="BQ171" s="125">
        <v>0.32804232804232802</v>
      </c>
      <c r="BR171" s="124">
        <v>0.27513227513227512</v>
      </c>
      <c r="BS171" s="126">
        <v>0.3968253968253968</v>
      </c>
      <c r="BT171" s="125">
        <v>0.3515151515151515</v>
      </c>
      <c r="BU171" s="124">
        <v>0.26666666666666666</v>
      </c>
      <c r="BV171" s="126">
        <v>0.38181818181818183</v>
      </c>
      <c r="BW171" s="125">
        <v>0.38068181818181818</v>
      </c>
      <c r="BX171" s="124">
        <v>0.17613636363636365</v>
      </c>
      <c r="BY171" s="126">
        <v>0.44318181818181818</v>
      </c>
      <c r="BZ171" s="125">
        <f t="shared" si="273"/>
        <v>0.34156378600823045</v>
      </c>
      <c r="CA171" s="124">
        <f t="shared" si="274"/>
        <v>0.23456790123456789</v>
      </c>
      <c r="CB171" s="126">
        <f t="shared" si="275"/>
        <v>0.42386831275720166</v>
      </c>
      <c r="CD171" s="215">
        <f t="shared" si="276"/>
        <v>12060</v>
      </c>
      <c r="CE171" s="216">
        <f t="shared" si="277"/>
        <v>0.56301824212271978</v>
      </c>
      <c r="CF171" s="216">
        <f t="shared" si="278"/>
        <v>0.3441127694859038</v>
      </c>
      <c r="CG171" s="216">
        <f t="shared" si="279"/>
        <v>9.2868988391376445E-2</v>
      </c>
      <c r="CH171" s="216">
        <f t="shared" si="280"/>
        <v>3.482587064676617E-2</v>
      </c>
      <c r="CI171" s="216">
        <f t="shared" si="281"/>
        <v>3.3167495854063019E-3</v>
      </c>
      <c r="CJ171" s="216">
        <f t="shared" si="282"/>
        <v>5.4726368159203981E-2</v>
      </c>
      <c r="CK171" s="217">
        <f t="shared" si="283"/>
        <v>6790</v>
      </c>
      <c r="CL171" s="218">
        <f t="shared" si="284"/>
        <v>4150</v>
      </c>
      <c r="CM171" s="219">
        <f t="shared" si="285"/>
        <v>1120</v>
      </c>
      <c r="CN171" s="219">
        <f t="shared" si="286"/>
        <v>420</v>
      </c>
      <c r="CO171" s="219">
        <f t="shared" si="287"/>
        <v>40</v>
      </c>
      <c r="CP171" s="219">
        <f t="shared" si="288"/>
        <v>660</v>
      </c>
      <c r="CR171" s="243">
        <v>11827.75</v>
      </c>
      <c r="CS171" s="243">
        <v>8536</v>
      </c>
      <c r="CT171" s="247">
        <f t="shared" si="258"/>
        <v>1.3856314432989691</v>
      </c>
      <c r="CV171" s="247">
        <f t="shared" si="259"/>
        <v>2.546780554718377E-2</v>
      </c>
      <c r="CW171" s="211">
        <f t="shared" si="260"/>
        <v>0.32080901961819763</v>
      </c>
      <c r="CY171" s="300">
        <v>3.5443407234539093E-2</v>
      </c>
      <c r="CZ171" s="300">
        <v>2.5768667642752562E-2</v>
      </c>
      <c r="DA171" s="300">
        <v>2.4186455584872472E-2</v>
      </c>
      <c r="DB171" s="300">
        <v>2.7966854098845813E-2</v>
      </c>
      <c r="DC171" s="300">
        <v>3.1722502223539874E-2</v>
      </c>
      <c r="DE171" s="332">
        <v>258</v>
      </c>
      <c r="DF171" s="332">
        <v>54</v>
      </c>
      <c r="DG171" s="332">
        <v>228</v>
      </c>
      <c r="DH171" s="332">
        <v>44</v>
      </c>
      <c r="DL171" s="212">
        <v>6856</v>
      </c>
      <c r="DM171" s="212">
        <v>243</v>
      </c>
      <c r="DN171" s="213">
        <v>3.5443407234539093E-2</v>
      </c>
      <c r="DO171" s="212">
        <v>2340</v>
      </c>
      <c r="DP171" s="212">
        <v>212</v>
      </c>
      <c r="DQ171" s="213">
        <v>3.0921820303383897E-2</v>
      </c>
      <c r="DR171" s="214">
        <v>4516</v>
      </c>
      <c r="DS171" s="214">
        <v>31</v>
      </c>
      <c r="DT171" s="213">
        <v>4.5215869311551922E-3</v>
      </c>
      <c r="DV171" s="215">
        <f t="shared" si="289"/>
        <v>11660</v>
      </c>
      <c r="DW171" s="216">
        <v>0.58974358974358976</v>
      </c>
      <c r="DX171" s="216">
        <v>0.31623931623931623</v>
      </c>
      <c r="DY171" s="216">
        <v>9.4017094017094016E-2</v>
      </c>
      <c r="DZ171" s="216">
        <v>4.2735042735042736E-2</v>
      </c>
      <c r="EA171" s="216">
        <v>0</v>
      </c>
      <c r="EB171" s="216">
        <v>5.128205128205128E-2</v>
      </c>
      <c r="EC171" s="217">
        <f t="shared" si="290"/>
        <v>6880</v>
      </c>
      <c r="ED171" s="218">
        <v>3700</v>
      </c>
      <c r="EE171" s="219">
        <f t="shared" si="291"/>
        <v>1080</v>
      </c>
      <c r="EF171" s="219">
        <f t="shared" si="292"/>
        <v>220</v>
      </c>
      <c r="EG171" s="219">
        <f t="shared" si="293"/>
        <v>40</v>
      </c>
      <c r="EH171" s="219">
        <f t="shared" si="294"/>
        <v>820</v>
      </c>
      <c r="EI171" s="216">
        <v>9.7345132743362831E-2</v>
      </c>
      <c r="EJ171" s="511">
        <v>2.7150000000000001E-2</v>
      </c>
      <c r="EK171" s="3">
        <v>0.30399999999999999</v>
      </c>
      <c r="EL171" s="3">
        <v>0.44900000000000001</v>
      </c>
      <c r="EM171" s="496">
        <f t="shared" si="295"/>
        <v>0.24699999999999994</v>
      </c>
      <c r="EN171" s="528">
        <v>8.7765999999999997E-2</v>
      </c>
      <c r="EO171" s="545">
        <f t="shared" si="296"/>
        <v>11630</v>
      </c>
      <c r="EP171" s="314">
        <f t="shared" si="297"/>
        <v>3070</v>
      </c>
      <c r="EQ171" s="542">
        <v>3010</v>
      </c>
      <c r="ER171" s="543">
        <v>30</v>
      </c>
      <c r="ES171" s="544">
        <v>30</v>
      </c>
      <c r="ET171" s="242">
        <v>0</v>
      </c>
      <c r="EU171" s="242">
        <v>0</v>
      </c>
      <c r="EV171" s="314">
        <f t="shared" si="298"/>
        <v>30</v>
      </c>
      <c r="EW171" s="314">
        <f t="shared" si="299"/>
        <v>4890</v>
      </c>
      <c r="EX171" s="542">
        <v>3080</v>
      </c>
      <c r="EY171" s="543">
        <v>1340</v>
      </c>
      <c r="EZ171" s="544">
        <v>470</v>
      </c>
      <c r="FA171" s="242">
        <v>90</v>
      </c>
      <c r="FB171" s="242">
        <v>20</v>
      </c>
      <c r="FC171" s="314">
        <f t="shared" si="300"/>
        <v>360</v>
      </c>
      <c r="FD171" s="314">
        <f t="shared" si="301"/>
        <v>3670</v>
      </c>
      <c r="FE171" s="542">
        <v>790</v>
      </c>
      <c r="FF171" s="543">
        <v>2300</v>
      </c>
      <c r="FG171" s="544">
        <v>580</v>
      </c>
      <c r="FH171" s="242">
        <v>130</v>
      </c>
      <c r="FI171" s="242">
        <f>VLOOKUP($A171,'[3]Tabel 3'!$E$3350:$K$3691,7,FALSE)</f>
        <v>20</v>
      </c>
      <c r="FJ171" s="314">
        <f t="shared" si="302"/>
        <v>430</v>
      </c>
      <c r="FK171" s="545">
        <f t="shared" si="303"/>
        <v>12060</v>
      </c>
      <c r="FL171" s="314">
        <f t="shared" si="304"/>
        <v>3120</v>
      </c>
      <c r="FM171" s="542">
        <v>3070</v>
      </c>
      <c r="FN171" s="543">
        <v>30</v>
      </c>
      <c r="FO171" s="544">
        <v>20</v>
      </c>
      <c r="FP171" s="242">
        <v>0</v>
      </c>
      <c r="FQ171" s="242">
        <v>0</v>
      </c>
      <c r="FR171" s="314">
        <f t="shared" si="305"/>
        <v>20</v>
      </c>
      <c r="FS171" s="314">
        <f t="shared" si="306"/>
        <v>5040</v>
      </c>
      <c r="FT171" s="542">
        <v>2900</v>
      </c>
      <c r="FU171" s="543">
        <v>1630</v>
      </c>
      <c r="FV171" s="544">
        <v>510</v>
      </c>
      <c r="FW171" s="242">
        <v>170</v>
      </c>
      <c r="FX171" s="242">
        <v>20</v>
      </c>
      <c r="FY171" s="314">
        <f t="shared" si="307"/>
        <v>320</v>
      </c>
      <c r="FZ171" s="314">
        <f t="shared" si="308"/>
        <v>3900</v>
      </c>
      <c r="GA171" s="542">
        <v>820</v>
      </c>
      <c r="GB171" s="543">
        <v>2490</v>
      </c>
      <c r="GC171" s="544">
        <v>590</v>
      </c>
      <c r="GD171" s="242">
        <v>250</v>
      </c>
      <c r="GE171" s="242">
        <v>20</v>
      </c>
      <c r="GF171" s="314">
        <f t="shared" si="309"/>
        <v>320</v>
      </c>
    </row>
    <row r="172" spans="1:188" hidden="1" x14ac:dyDescent="0.25">
      <c r="A172" s="622" t="s">
        <v>313</v>
      </c>
      <c r="B172" s="622" t="s">
        <v>126</v>
      </c>
      <c r="C172" s="622" t="s">
        <v>127</v>
      </c>
      <c r="D172" s="1">
        <v>0.8</v>
      </c>
      <c r="E172" s="206">
        <v>15500</v>
      </c>
      <c r="F172" s="207">
        <v>5.2999999999999999E-2</v>
      </c>
      <c r="G172" s="208">
        <f>IF(AND(F172&gt;=$F$3-'Selectie Benchmark Gemeenten'!$D$7*'gemeenten info'!$F$7,F172&lt;=$F$3+'Selectie Benchmark Gemeenten'!$D$7*'gemeenten info'!$F$7),1,0)</f>
        <v>0</v>
      </c>
      <c r="H172" s="206">
        <v>35928</v>
      </c>
      <c r="I172" s="206">
        <v>221</v>
      </c>
      <c r="J172" s="209">
        <f t="shared" si="261"/>
        <v>2.9745889387144994E-2</v>
      </c>
      <c r="K172" s="208">
        <f>IF(AND(J172&gt;=$J$3-'Selectie Benchmark Gemeenten'!$D$8*'gemeenten info'!$J$7,J172&lt;=$J$3+'Selectie Benchmark Gemeenten'!$D$8*'gemeenten info'!$J$7),1,0)</f>
        <v>0</v>
      </c>
      <c r="L172" s="23">
        <v>0</v>
      </c>
      <c r="M172" s="210">
        <v>6.8072024593763727E-2</v>
      </c>
      <c r="N172" s="208">
        <f>IF(AND(M172&gt;=$M$3-'Selectie Benchmark Gemeenten'!$D$9*'gemeenten info'!$M$7,M172&lt;=$M$3+'Selectie Benchmark Gemeenten'!$D$9*'gemeenten info'!$M$7),1,0)</f>
        <v>0</v>
      </c>
      <c r="O172" s="29">
        <f t="shared" si="255"/>
        <v>0</v>
      </c>
      <c r="P172" s="29">
        <f t="shared" si="256"/>
        <v>0</v>
      </c>
      <c r="Q172" s="29">
        <f t="shared" si="257"/>
        <v>0</v>
      </c>
      <c r="S172" s="78">
        <v>7.7080000000000002</v>
      </c>
      <c r="T172" s="78">
        <v>-23.279</v>
      </c>
      <c r="U172" s="211">
        <v>0.56499999999999995</v>
      </c>
      <c r="V172" s="211">
        <v>8.6999999999999994E-2</v>
      </c>
      <c r="X172" s="212">
        <v>2233</v>
      </c>
      <c r="Y172" s="212">
        <v>33</v>
      </c>
      <c r="Z172" s="341">
        <f t="shared" si="262"/>
        <v>1.4778325123152709E-2</v>
      </c>
      <c r="AA172" s="212">
        <v>772</v>
      </c>
      <c r="AB172" s="212">
        <v>30</v>
      </c>
      <c r="AC172" s="212">
        <v>11</v>
      </c>
      <c r="AD172" s="212">
        <v>77</v>
      </c>
      <c r="AE172" s="212">
        <v>0</v>
      </c>
      <c r="AF172" s="372">
        <f t="shared" si="263"/>
        <v>0</v>
      </c>
      <c r="AG172" s="212">
        <v>12</v>
      </c>
      <c r="AH172" s="372">
        <f t="shared" si="264"/>
        <v>0.15584415584415584</v>
      </c>
      <c r="AI172" s="212">
        <f t="shared" si="265"/>
        <v>684</v>
      </c>
      <c r="AJ172" s="212">
        <f t="shared" si="266"/>
        <v>18</v>
      </c>
      <c r="AK172" s="372">
        <f t="shared" si="267"/>
        <v>2.6315789473684209E-2</v>
      </c>
      <c r="AL172" s="341">
        <f t="shared" si="268"/>
        <v>0</v>
      </c>
      <c r="AM172" s="341">
        <f t="shared" si="269"/>
        <v>5.3739364084191667E-3</v>
      </c>
      <c r="AN172" s="341">
        <f t="shared" si="270"/>
        <v>8.0609046126287505E-3</v>
      </c>
      <c r="AO172" s="341">
        <f t="shared" si="271"/>
        <v>1.3434841021047918E-2</v>
      </c>
      <c r="AP172" s="214">
        <v>1461</v>
      </c>
      <c r="AQ172" s="214">
        <v>3</v>
      </c>
      <c r="AR172" s="341">
        <f t="shared" si="272"/>
        <v>1.3434841021047917E-3</v>
      </c>
      <c r="AT172" s="1">
        <v>28</v>
      </c>
      <c r="AU172" s="1">
        <v>7</v>
      </c>
      <c r="AV172" s="1">
        <v>8</v>
      </c>
      <c r="AW172" s="1">
        <v>13</v>
      </c>
      <c r="AX172" s="1">
        <v>37</v>
      </c>
      <c r="AY172" s="1">
        <v>8</v>
      </c>
      <c r="AZ172" s="1">
        <v>11</v>
      </c>
      <c r="BA172" s="1">
        <v>18</v>
      </c>
      <c r="BB172" s="1">
        <v>29</v>
      </c>
      <c r="BC172" s="1">
        <v>14</v>
      </c>
      <c r="BD172" s="1">
        <v>8</v>
      </c>
      <c r="BE172" s="1">
        <v>7</v>
      </c>
      <c r="BF172" s="1">
        <v>33</v>
      </c>
      <c r="BG172" s="1">
        <v>10</v>
      </c>
      <c r="BH172" s="1">
        <v>8</v>
      </c>
      <c r="BI172" s="1">
        <v>15</v>
      </c>
      <c r="BJ172" s="1">
        <v>45</v>
      </c>
      <c r="BK172" s="1">
        <v>21</v>
      </c>
      <c r="BL172" s="1">
        <v>11</v>
      </c>
      <c r="BM172" s="1">
        <v>13</v>
      </c>
      <c r="BN172" s="125">
        <v>0.25</v>
      </c>
      <c r="BO172" s="124">
        <v>0.2857142857142857</v>
      </c>
      <c r="BP172" s="126">
        <v>0.4642857142857143</v>
      </c>
      <c r="BQ172" s="125">
        <v>0.21621621621621623</v>
      </c>
      <c r="BR172" s="124">
        <v>0.29729729729729731</v>
      </c>
      <c r="BS172" s="126">
        <v>0.48648648648648651</v>
      </c>
      <c r="BT172" s="125">
        <v>0.48275862068965519</v>
      </c>
      <c r="BU172" s="124">
        <v>0.27586206896551724</v>
      </c>
      <c r="BV172" s="126">
        <v>0.2413793103448276</v>
      </c>
      <c r="BW172" s="125">
        <v>0.30303030303030304</v>
      </c>
      <c r="BX172" s="124">
        <v>0.24242424242424243</v>
      </c>
      <c r="BY172" s="126">
        <v>0.45454545454545453</v>
      </c>
      <c r="BZ172" s="125">
        <f t="shared" si="273"/>
        <v>0.46666666666666667</v>
      </c>
      <c r="CA172" s="124">
        <f t="shared" si="274"/>
        <v>0.24444444444444444</v>
      </c>
      <c r="CB172" s="126">
        <f t="shared" si="275"/>
        <v>0.28888888888888886</v>
      </c>
      <c r="CD172" s="215">
        <f t="shared" si="276"/>
        <v>4650</v>
      </c>
      <c r="CE172" s="216">
        <f t="shared" si="277"/>
        <v>0.55698924731182797</v>
      </c>
      <c r="CF172" s="216">
        <f t="shared" si="278"/>
        <v>0.36989247311827955</v>
      </c>
      <c r="CG172" s="216">
        <f t="shared" si="279"/>
        <v>7.3118279569892475E-2</v>
      </c>
      <c r="CH172" s="216">
        <f t="shared" si="280"/>
        <v>3.0107526881720432E-2</v>
      </c>
      <c r="CI172" s="216">
        <f t="shared" si="281"/>
        <v>0</v>
      </c>
      <c r="CJ172" s="216">
        <f t="shared" si="282"/>
        <v>4.3010752688172046E-2</v>
      </c>
      <c r="CK172" s="217">
        <f t="shared" si="283"/>
        <v>2590</v>
      </c>
      <c r="CL172" s="218">
        <f t="shared" si="284"/>
        <v>1720</v>
      </c>
      <c r="CM172" s="219">
        <f t="shared" si="285"/>
        <v>340</v>
      </c>
      <c r="CN172" s="219">
        <f t="shared" si="286"/>
        <v>140</v>
      </c>
      <c r="CO172" s="219">
        <f t="shared" si="287"/>
        <v>0</v>
      </c>
      <c r="CP172" s="219">
        <f t="shared" si="288"/>
        <v>200</v>
      </c>
      <c r="CR172" s="243">
        <v>1217.95</v>
      </c>
      <c r="CS172" s="243">
        <v>2458</v>
      </c>
      <c r="CT172" s="247">
        <f t="shared" si="258"/>
        <v>0.49550447518307567</v>
      </c>
      <c r="CV172" s="247">
        <f t="shared" si="259"/>
        <v>2.9824806562428145E-2</v>
      </c>
      <c r="CW172" s="211">
        <f t="shared" si="260"/>
        <v>0.27883632307835299</v>
      </c>
      <c r="CY172" s="300">
        <v>1.93631669535284E-2</v>
      </c>
      <c r="CZ172" s="300">
        <v>1.3664596273291925E-2</v>
      </c>
      <c r="DA172" s="300">
        <v>1.131928181108509E-2</v>
      </c>
      <c r="DB172" s="300">
        <v>1.3729128014842301E-2</v>
      </c>
      <c r="DC172" s="300">
        <v>1.0355029585798817E-2</v>
      </c>
      <c r="DE172" s="332">
        <v>143</v>
      </c>
      <c r="DF172" s="332">
        <v>8</v>
      </c>
      <c r="DG172" s="332">
        <v>131</v>
      </c>
      <c r="DH172" s="332">
        <v>11</v>
      </c>
      <c r="DL172" s="212">
        <v>2324</v>
      </c>
      <c r="DM172" s="212">
        <v>45</v>
      </c>
      <c r="DN172" s="213">
        <v>1.93631669535284E-2</v>
      </c>
      <c r="DO172" s="212">
        <v>829</v>
      </c>
      <c r="DP172" s="212">
        <v>35</v>
      </c>
      <c r="DQ172" s="213">
        <v>1.5060240963855422E-2</v>
      </c>
      <c r="DR172" s="214">
        <v>1495</v>
      </c>
      <c r="DS172" s="214">
        <v>10</v>
      </c>
      <c r="DT172" s="213">
        <v>4.3029259896729772E-3</v>
      </c>
      <c r="DV172" s="215">
        <f t="shared" si="289"/>
        <v>4630</v>
      </c>
      <c r="DW172" s="216">
        <v>0.58695652173913049</v>
      </c>
      <c r="DX172" s="216">
        <v>0.34782608695652173</v>
      </c>
      <c r="DY172" s="216">
        <v>6.5217391304347824E-2</v>
      </c>
      <c r="DZ172" s="216">
        <v>2.1739130434782608E-2</v>
      </c>
      <c r="EA172" s="216">
        <v>0</v>
      </c>
      <c r="EB172" s="216">
        <v>4.3478260869565216E-2</v>
      </c>
      <c r="EC172" s="217">
        <f t="shared" si="290"/>
        <v>2690</v>
      </c>
      <c r="ED172" s="218">
        <v>1600</v>
      </c>
      <c r="EE172" s="219">
        <f t="shared" si="291"/>
        <v>340</v>
      </c>
      <c r="EF172" s="219">
        <f t="shared" si="292"/>
        <v>70</v>
      </c>
      <c r="EG172" s="219">
        <f t="shared" si="293"/>
        <v>10</v>
      </c>
      <c r="EH172" s="219">
        <f t="shared" si="294"/>
        <v>260</v>
      </c>
      <c r="EI172" s="216">
        <v>6.3829787234042548E-2</v>
      </c>
      <c r="EJ172" s="511">
        <v>1.7174999999999999E-2</v>
      </c>
      <c r="EK172" s="3">
        <v>0.27</v>
      </c>
      <c r="EL172" s="3">
        <v>0.45700000000000002</v>
      </c>
      <c r="EM172" s="496">
        <f t="shared" si="295"/>
        <v>0.27299999999999996</v>
      </c>
      <c r="EN172" s="528">
        <v>5.4101799999999999E-2</v>
      </c>
      <c r="EO172" s="545">
        <f t="shared" si="296"/>
        <v>4620</v>
      </c>
      <c r="EP172" s="314">
        <f t="shared" si="297"/>
        <v>1110</v>
      </c>
      <c r="EQ172" s="542">
        <v>1070</v>
      </c>
      <c r="ER172" s="543">
        <v>20</v>
      </c>
      <c r="ES172" s="544">
        <v>20</v>
      </c>
      <c r="ET172" s="242">
        <v>0</v>
      </c>
      <c r="EU172" s="242">
        <v>0</v>
      </c>
      <c r="EV172" s="314">
        <f t="shared" si="298"/>
        <v>20</v>
      </c>
      <c r="EW172" s="314">
        <f t="shared" si="299"/>
        <v>2120</v>
      </c>
      <c r="EX172" s="542">
        <v>1370</v>
      </c>
      <c r="EY172" s="543">
        <v>590</v>
      </c>
      <c r="EZ172" s="544">
        <v>160</v>
      </c>
      <c r="FA172" s="242">
        <v>30</v>
      </c>
      <c r="FB172" s="242">
        <v>10</v>
      </c>
      <c r="FC172" s="314">
        <f t="shared" si="300"/>
        <v>120</v>
      </c>
      <c r="FD172" s="314">
        <f t="shared" si="301"/>
        <v>1390</v>
      </c>
      <c r="FE172" s="542">
        <v>250</v>
      </c>
      <c r="FF172" s="543">
        <v>980</v>
      </c>
      <c r="FG172" s="544">
        <v>160</v>
      </c>
      <c r="FH172" s="242">
        <v>40</v>
      </c>
      <c r="FI172" s="242">
        <f>VLOOKUP($A172,'[3]Tabel 3'!$E$3350:$K$3691,7,FALSE)</f>
        <v>0</v>
      </c>
      <c r="FJ172" s="314">
        <f t="shared" si="302"/>
        <v>120</v>
      </c>
      <c r="FK172" s="545">
        <f t="shared" si="303"/>
        <v>4650</v>
      </c>
      <c r="FL172" s="314">
        <f t="shared" si="304"/>
        <v>1090</v>
      </c>
      <c r="FM172" s="542">
        <v>1060</v>
      </c>
      <c r="FN172" s="543">
        <v>20</v>
      </c>
      <c r="FO172" s="544">
        <v>10</v>
      </c>
      <c r="FP172" s="242">
        <v>0</v>
      </c>
      <c r="FQ172" s="242">
        <v>0</v>
      </c>
      <c r="FR172" s="314">
        <f t="shared" si="305"/>
        <v>10</v>
      </c>
      <c r="FS172" s="314">
        <f t="shared" si="306"/>
        <v>2110</v>
      </c>
      <c r="FT172" s="542">
        <v>1270</v>
      </c>
      <c r="FU172" s="543">
        <v>670</v>
      </c>
      <c r="FV172" s="544">
        <v>170</v>
      </c>
      <c r="FW172" s="242">
        <v>60</v>
      </c>
      <c r="FX172" s="242">
        <v>0</v>
      </c>
      <c r="FY172" s="314">
        <f t="shared" si="307"/>
        <v>110</v>
      </c>
      <c r="FZ172" s="314">
        <f t="shared" si="308"/>
        <v>1450</v>
      </c>
      <c r="GA172" s="542">
        <v>260</v>
      </c>
      <c r="GB172" s="543">
        <v>1030</v>
      </c>
      <c r="GC172" s="544">
        <v>160</v>
      </c>
      <c r="GD172" s="242">
        <v>80</v>
      </c>
      <c r="GE172" s="242">
        <v>0</v>
      </c>
      <c r="GF172" s="314">
        <f t="shared" si="309"/>
        <v>80</v>
      </c>
    </row>
    <row r="173" spans="1:188" hidden="1" x14ac:dyDescent="0.25">
      <c r="A173" s="622" t="s">
        <v>314</v>
      </c>
      <c r="B173" s="622" t="s">
        <v>53</v>
      </c>
      <c r="C173" s="622" t="s">
        <v>87</v>
      </c>
      <c r="D173" s="1">
        <v>0.6</v>
      </c>
      <c r="E173" s="206">
        <v>13100</v>
      </c>
      <c r="F173" s="207">
        <v>4.9000000000000002E-2</v>
      </c>
      <c r="G173" s="208">
        <f>IF(AND(F173&gt;=$F$3-'Selectie Benchmark Gemeenten'!$D$7*'gemeenten info'!$F$7,F173&lt;=$F$3+'Selectie Benchmark Gemeenten'!$D$7*'gemeenten info'!$F$7),1,0)</f>
        <v>0</v>
      </c>
      <c r="H173" s="206">
        <v>30713</v>
      </c>
      <c r="I173" s="206">
        <v>525</v>
      </c>
      <c r="J173" s="209">
        <f t="shared" si="261"/>
        <v>7.5186846038863969E-2</v>
      </c>
      <c r="K173" s="208">
        <f>IF(AND(J173&gt;=$J$3-'Selectie Benchmark Gemeenten'!$D$8*'gemeenten info'!$J$7,J173&lt;=$J$3+'Selectie Benchmark Gemeenten'!$D$8*'gemeenten info'!$J$7),1,0)</f>
        <v>0</v>
      </c>
      <c r="L173" s="23">
        <v>0</v>
      </c>
      <c r="M173" s="210">
        <v>4.8002931476731403E-2</v>
      </c>
      <c r="N173" s="208">
        <f>IF(AND(M173&gt;=$M$3-'Selectie Benchmark Gemeenten'!$D$9*'gemeenten info'!$M$7,M173&lt;=$M$3+'Selectie Benchmark Gemeenten'!$D$9*'gemeenten info'!$M$7),1,0)</f>
        <v>0</v>
      </c>
      <c r="O173" s="29">
        <f t="shared" si="255"/>
        <v>0</v>
      </c>
      <c r="P173" s="29">
        <f t="shared" si="256"/>
        <v>0</v>
      </c>
      <c r="Q173" s="29">
        <f t="shared" si="257"/>
        <v>0</v>
      </c>
      <c r="S173" s="78">
        <v>8.5980000000000008</v>
      </c>
      <c r="T173" s="78">
        <v>24.198</v>
      </c>
      <c r="U173" s="211">
        <v>0.39500000000000002</v>
      </c>
      <c r="V173" s="211">
        <v>6.8000000000000005E-2</v>
      </c>
      <c r="X173" s="212">
        <v>2384</v>
      </c>
      <c r="Y173" s="212">
        <v>51</v>
      </c>
      <c r="Z173" s="341">
        <f t="shared" si="262"/>
        <v>2.139261744966443E-2</v>
      </c>
      <c r="AA173" s="212">
        <v>596</v>
      </c>
      <c r="AB173" s="212">
        <v>38</v>
      </c>
      <c r="AC173" s="212">
        <v>15</v>
      </c>
      <c r="AD173" s="212">
        <v>83</v>
      </c>
      <c r="AE173" s="212">
        <v>6</v>
      </c>
      <c r="AF173" s="372">
        <f t="shared" si="263"/>
        <v>0.4</v>
      </c>
      <c r="AG173" s="212">
        <v>5</v>
      </c>
      <c r="AH173" s="372">
        <f t="shared" si="264"/>
        <v>6.0240963855421686E-2</v>
      </c>
      <c r="AI173" s="212">
        <f t="shared" si="265"/>
        <v>498</v>
      </c>
      <c r="AJ173" s="212">
        <f t="shared" si="266"/>
        <v>27</v>
      </c>
      <c r="AK173" s="372">
        <f t="shared" si="267"/>
        <v>5.4216867469879519E-2</v>
      </c>
      <c r="AL173" s="341">
        <f t="shared" si="268"/>
        <v>2.5167785234899327E-3</v>
      </c>
      <c r="AM173" s="341">
        <f t="shared" si="269"/>
        <v>2.0973154362416107E-3</v>
      </c>
      <c r="AN173" s="341">
        <f t="shared" si="270"/>
        <v>1.1325503355704697E-2</v>
      </c>
      <c r="AO173" s="341">
        <f t="shared" si="271"/>
        <v>1.5939597315436243E-2</v>
      </c>
      <c r="AP173" s="214">
        <v>1788</v>
      </c>
      <c r="AQ173" s="214">
        <v>13</v>
      </c>
      <c r="AR173" s="341">
        <f t="shared" si="272"/>
        <v>5.4530201342281879E-3</v>
      </c>
      <c r="AT173" s="1">
        <v>29</v>
      </c>
      <c r="AU173" s="1">
        <v>14</v>
      </c>
      <c r="AV173" s="1">
        <v>7</v>
      </c>
      <c r="AW173" s="1">
        <v>8</v>
      </c>
      <c r="AX173" s="1">
        <v>36</v>
      </c>
      <c r="AY173" s="1">
        <v>11</v>
      </c>
      <c r="AZ173" s="1">
        <v>13</v>
      </c>
      <c r="BA173" s="1">
        <v>12</v>
      </c>
      <c r="BB173" s="1">
        <v>36</v>
      </c>
      <c r="BC173" s="1">
        <v>24</v>
      </c>
      <c r="BD173" s="1">
        <v>0</v>
      </c>
      <c r="BE173" s="1">
        <v>12</v>
      </c>
      <c r="BF173" s="1">
        <v>31</v>
      </c>
      <c r="BG173" s="1">
        <v>12</v>
      </c>
      <c r="BH173" s="1">
        <v>10</v>
      </c>
      <c r="BI173" s="1">
        <v>9</v>
      </c>
      <c r="BJ173" s="1">
        <v>48</v>
      </c>
      <c r="BK173" s="1">
        <v>20</v>
      </c>
      <c r="BL173" s="1">
        <v>6</v>
      </c>
      <c r="BM173" s="1">
        <v>22</v>
      </c>
      <c r="BN173" s="125">
        <v>0.48275862068965519</v>
      </c>
      <c r="BO173" s="124">
        <v>0.2413793103448276</v>
      </c>
      <c r="BP173" s="126">
        <v>0.27586206896551724</v>
      </c>
      <c r="BQ173" s="125">
        <v>0.30555555555555558</v>
      </c>
      <c r="BR173" s="124">
        <v>0.3611111111111111</v>
      </c>
      <c r="BS173" s="126">
        <v>0.33333333333333331</v>
      </c>
      <c r="BT173" s="125">
        <v>0.66666666666666663</v>
      </c>
      <c r="BU173" s="124">
        <v>0</v>
      </c>
      <c r="BV173" s="126">
        <v>0.33333333333333331</v>
      </c>
      <c r="BW173" s="125">
        <v>0.38709677419354838</v>
      </c>
      <c r="BX173" s="124">
        <v>0.32258064516129031</v>
      </c>
      <c r="BY173" s="126">
        <v>0.29032258064516131</v>
      </c>
      <c r="BZ173" s="125">
        <f t="shared" si="273"/>
        <v>0.41666666666666669</v>
      </c>
      <c r="CA173" s="124">
        <f t="shared" si="274"/>
        <v>0.125</v>
      </c>
      <c r="CB173" s="126">
        <f t="shared" si="275"/>
        <v>0.45833333333333331</v>
      </c>
      <c r="CD173" s="215">
        <f t="shared" si="276"/>
        <v>4010</v>
      </c>
      <c r="CE173" s="216">
        <f t="shared" si="277"/>
        <v>0.63591022443890277</v>
      </c>
      <c r="CF173" s="216">
        <f t="shared" si="278"/>
        <v>0.30922693266832918</v>
      </c>
      <c r="CG173" s="216">
        <f t="shared" si="279"/>
        <v>5.4862842892768077E-2</v>
      </c>
      <c r="CH173" s="216">
        <f t="shared" si="280"/>
        <v>1.7456359102244388E-2</v>
      </c>
      <c r="CI173" s="216">
        <f t="shared" si="281"/>
        <v>0</v>
      </c>
      <c r="CJ173" s="216">
        <f t="shared" si="282"/>
        <v>3.7406483790523692E-2</v>
      </c>
      <c r="CK173" s="217">
        <f t="shared" si="283"/>
        <v>2550</v>
      </c>
      <c r="CL173" s="218">
        <f t="shared" si="284"/>
        <v>1240</v>
      </c>
      <c r="CM173" s="219">
        <f t="shared" si="285"/>
        <v>220</v>
      </c>
      <c r="CN173" s="219">
        <f t="shared" si="286"/>
        <v>70</v>
      </c>
      <c r="CO173" s="219">
        <f t="shared" si="287"/>
        <v>0</v>
      </c>
      <c r="CP173" s="219">
        <f t="shared" si="288"/>
        <v>150</v>
      </c>
      <c r="CR173" s="243">
        <v>1083.32</v>
      </c>
      <c r="CS173" s="243">
        <v>2982</v>
      </c>
      <c r="CT173" s="247">
        <f t="shared" si="258"/>
        <v>0.36328638497652582</v>
      </c>
      <c r="CV173" s="247">
        <f t="shared" si="259"/>
        <v>5.8886372664493716E-2</v>
      </c>
      <c r="CW173" s="211">
        <f t="shared" si="260"/>
        <v>0.43658402958498838</v>
      </c>
      <c r="CY173" s="300">
        <v>1.9688269073010665E-2</v>
      </c>
      <c r="CZ173" s="300">
        <v>1.2653061224489797E-2</v>
      </c>
      <c r="DA173" s="300">
        <v>1.4331210191082803E-2</v>
      </c>
      <c r="DB173" s="300">
        <v>1.4405762304921969E-2</v>
      </c>
      <c r="DC173" s="300">
        <v>1.1453396524486572E-2</v>
      </c>
      <c r="DE173" s="332" t="s">
        <v>640</v>
      </c>
      <c r="DF173" s="332" t="s">
        <v>640</v>
      </c>
      <c r="DG173" s="332" t="s">
        <v>640</v>
      </c>
      <c r="DH173" s="332" t="s">
        <v>640</v>
      </c>
      <c r="DL173" s="212">
        <v>2438</v>
      </c>
      <c r="DM173" s="212">
        <v>48</v>
      </c>
      <c r="DN173" s="213">
        <v>1.9688269073010665E-2</v>
      </c>
      <c r="DO173" s="212">
        <v>639</v>
      </c>
      <c r="DP173" s="212">
        <v>41</v>
      </c>
      <c r="DQ173" s="213">
        <v>1.6817063166529943E-2</v>
      </c>
      <c r="DR173" s="214">
        <v>1799</v>
      </c>
      <c r="DS173" s="214">
        <v>7</v>
      </c>
      <c r="DT173" s="213">
        <v>2.871205906480722E-3</v>
      </c>
      <c r="DV173" s="215">
        <f t="shared" si="289"/>
        <v>3860</v>
      </c>
      <c r="DW173" s="216">
        <v>0.66666666666666663</v>
      </c>
      <c r="DX173" s="216">
        <v>0.28205128205128205</v>
      </c>
      <c r="DY173" s="216">
        <v>5.128205128205128E-2</v>
      </c>
      <c r="DZ173" s="216">
        <v>2.564102564102564E-2</v>
      </c>
      <c r="EA173" s="216">
        <v>0</v>
      </c>
      <c r="EB173" s="216">
        <v>2.564102564102564E-2</v>
      </c>
      <c r="EC173" s="217">
        <f t="shared" si="290"/>
        <v>2570</v>
      </c>
      <c r="ED173" s="218">
        <v>1100</v>
      </c>
      <c r="EE173" s="219">
        <f t="shared" si="291"/>
        <v>190</v>
      </c>
      <c r="EF173" s="219">
        <f t="shared" si="292"/>
        <v>30</v>
      </c>
      <c r="EG173" s="219">
        <f t="shared" si="293"/>
        <v>0</v>
      </c>
      <c r="EH173" s="219">
        <f t="shared" si="294"/>
        <v>160</v>
      </c>
      <c r="EI173" s="216">
        <v>5.128205128205128E-2</v>
      </c>
      <c r="EJ173" s="511">
        <v>1.6475E-2</v>
      </c>
      <c r="EK173" s="3">
        <v>0.19500000000000001</v>
      </c>
      <c r="EL173" s="3">
        <v>0.40200000000000002</v>
      </c>
      <c r="EM173" s="496">
        <f t="shared" si="295"/>
        <v>0.40299999999999991</v>
      </c>
      <c r="EN173" s="528">
        <v>5.1739400000000005E-2</v>
      </c>
      <c r="EO173" s="545">
        <f t="shared" si="296"/>
        <v>3850</v>
      </c>
      <c r="EP173" s="314">
        <f t="shared" si="297"/>
        <v>1150</v>
      </c>
      <c r="EQ173" s="542">
        <v>1120</v>
      </c>
      <c r="ER173" s="543">
        <v>10</v>
      </c>
      <c r="ES173" s="544">
        <v>20</v>
      </c>
      <c r="ET173" s="242">
        <v>0</v>
      </c>
      <c r="EU173" s="242">
        <v>0</v>
      </c>
      <c r="EV173" s="314">
        <f t="shared" si="298"/>
        <v>20</v>
      </c>
      <c r="EW173" s="314">
        <f t="shared" si="299"/>
        <v>1740</v>
      </c>
      <c r="EX173" s="542">
        <v>1240</v>
      </c>
      <c r="EY173" s="543">
        <v>420</v>
      </c>
      <c r="EZ173" s="544">
        <v>80</v>
      </c>
      <c r="FA173" s="242">
        <v>10</v>
      </c>
      <c r="FB173" s="242">
        <v>0</v>
      </c>
      <c r="FC173" s="314">
        <f t="shared" si="300"/>
        <v>70</v>
      </c>
      <c r="FD173" s="314">
        <f t="shared" si="301"/>
        <v>960</v>
      </c>
      <c r="FE173" s="542">
        <v>210</v>
      </c>
      <c r="FF173" s="543">
        <v>660</v>
      </c>
      <c r="FG173" s="544">
        <v>90</v>
      </c>
      <c r="FH173" s="242">
        <v>20</v>
      </c>
      <c r="FI173" s="242">
        <f>VLOOKUP($A173,'[3]Tabel 3'!$E$3350:$K$3691,7,FALSE)</f>
        <v>0</v>
      </c>
      <c r="FJ173" s="314">
        <f t="shared" si="302"/>
        <v>70</v>
      </c>
      <c r="FK173" s="545">
        <f t="shared" si="303"/>
        <v>4010</v>
      </c>
      <c r="FL173" s="314">
        <f t="shared" si="304"/>
        <v>1150</v>
      </c>
      <c r="FM173" s="542">
        <v>1120</v>
      </c>
      <c r="FN173" s="543">
        <v>20</v>
      </c>
      <c r="FO173" s="544">
        <v>10</v>
      </c>
      <c r="FP173" s="242">
        <v>0</v>
      </c>
      <c r="FQ173" s="242">
        <v>0</v>
      </c>
      <c r="FR173" s="314">
        <f t="shared" si="305"/>
        <v>10</v>
      </c>
      <c r="FS173" s="314">
        <f t="shared" si="306"/>
        <v>1790</v>
      </c>
      <c r="FT173" s="542">
        <v>1210</v>
      </c>
      <c r="FU173" s="543">
        <v>470</v>
      </c>
      <c r="FV173" s="544">
        <v>110</v>
      </c>
      <c r="FW173" s="242">
        <v>30</v>
      </c>
      <c r="FX173" s="242">
        <v>0</v>
      </c>
      <c r="FY173" s="314">
        <f t="shared" si="307"/>
        <v>80</v>
      </c>
      <c r="FZ173" s="314">
        <f t="shared" si="308"/>
        <v>1070</v>
      </c>
      <c r="GA173" s="542">
        <v>220</v>
      </c>
      <c r="GB173" s="543">
        <v>750</v>
      </c>
      <c r="GC173" s="544">
        <v>100</v>
      </c>
      <c r="GD173" s="242">
        <v>40</v>
      </c>
      <c r="GE173" s="242">
        <v>0</v>
      </c>
      <c r="GF173" s="314">
        <f t="shared" si="309"/>
        <v>60</v>
      </c>
    </row>
    <row r="174" spans="1:188" hidden="1" x14ac:dyDescent="0.25">
      <c r="A174" s="622" t="s">
        <v>315</v>
      </c>
      <c r="B174" s="622" t="s">
        <v>132</v>
      </c>
      <c r="C174" s="622" t="s">
        <v>133</v>
      </c>
      <c r="D174" s="1">
        <v>1.2</v>
      </c>
      <c r="E174" s="206">
        <v>19600</v>
      </c>
      <c r="F174" s="207">
        <v>0.06</v>
      </c>
      <c r="G174" s="208">
        <f>IF(AND(F174&gt;=$F$3-'Selectie Benchmark Gemeenten'!$D$7*'gemeenten info'!$F$7,F174&lt;=$F$3+'Selectie Benchmark Gemeenten'!$D$7*'gemeenten info'!$F$7),1,0)</f>
        <v>0</v>
      </c>
      <c r="H174" s="206">
        <v>46963</v>
      </c>
      <c r="I174" s="206">
        <v>758</v>
      </c>
      <c r="J174" s="209">
        <f t="shared" si="261"/>
        <v>0.11001494768310911</v>
      </c>
      <c r="K174" s="208">
        <f>IF(AND(J174&gt;=$J$3-'Selectie Benchmark Gemeenten'!$D$8*'gemeenten info'!$J$7,J174&lt;=$J$3+'Selectie Benchmark Gemeenten'!$D$8*'gemeenten info'!$J$7),1,0)</f>
        <v>0</v>
      </c>
      <c r="L174" s="23">
        <v>0</v>
      </c>
      <c r="M174" s="210">
        <v>0.10436634717784878</v>
      </c>
      <c r="N174" s="208">
        <f>IF(AND(M174&gt;=$M$3-'Selectie Benchmark Gemeenten'!$D$9*'gemeenten info'!$M$7,M174&lt;=$M$3+'Selectie Benchmark Gemeenten'!$D$9*'gemeenten info'!$M$7),1,0)</f>
        <v>1</v>
      </c>
      <c r="O174" s="29">
        <f t="shared" si="255"/>
        <v>0</v>
      </c>
      <c r="P174" s="29">
        <f t="shared" si="256"/>
        <v>0</v>
      </c>
      <c r="Q174" s="29">
        <f t="shared" si="257"/>
        <v>0</v>
      </c>
      <c r="S174" s="78">
        <v>8.2439999999999998</v>
      </c>
      <c r="T174" s="78">
        <v>1.863</v>
      </c>
      <c r="U174" s="211">
        <v>0.501</v>
      </c>
      <c r="V174" s="211">
        <v>5.3999999999999999E-2</v>
      </c>
      <c r="X174" s="212">
        <v>3879</v>
      </c>
      <c r="Y174" s="212">
        <v>83</v>
      </c>
      <c r="Z174" s="341">
        <f t="shared" si="262"/>
        <v>2.139726733694251E-2</v>
      </c>
      <c r="AA174" s="212">
        <v>1153</v>
      </c>
      <c r="AB174" s="212">
        <v>75</v>
      </c>
      <c r="AC174" s="212">
        <v>11</v>
      </c>
      <c r="AD174" s="212">
        <v>140</v>
      </c>
      <c r="AE174" s="212">
        <v>7</v>
      </c>
      <c r="AF174" s="372">
        <f t="shared" si="263"/>
        <v>0.63636363636363635</v>
      </c>
      <c r="AG174" s="212">
        <v>12</v>
      </c>
      <c r="AH174" s="372">
        <f t="shared" si="264"/>
        <v>8.5714285714285715E-2</v>
      </c>
      <c r="AI174" s="212">
        <f t="shared" si="265"/>
        <v>1002</v>
      </c>
      <c r="AJ174" s="212">
        <f t="shared" si="266"/>
        <v>56</v>
      </c>
      <c r="AK174" s="372">
        <f t="shared" si="267"/>
        <v>5.588822355289421E-2</v>
      </c>
      <c r="AL174" s="341">
        <f t="shared" si="268"/>
        <v>1.8045888115493685E-3</v>
      </c>
      <c r="AM174" s="341">
        <f t="shared" si="269"/>
        <v>3.0935808197989174E-3</v>
      </c>
      <c r="AN174" s="341">
        <f t="shared" si="270"/>
        <v>1.4436710492394948E-2</v>
      </c>
      <c r="AO174" s="341">
        <f t="shared" si="271"/>
        <v>1.9334880123743233E-2</v>
      </c>
      <c r="AP174" s="214">
        <v>2726</v>
      </c>
      <c r="AQ174" s="214">
        <v>8</v>
      </c>
      <c r="AR174" s="341">
        <f t="shared" si="272"/>
        <v>2.0623872131992783E-3</v>
      </c>
      <c r="AT174" s="1">
        <v>60</v>
      </c>
      <c r="AU174" s="1">
        <v>17</v>
      </c>
      <c r="AV174" s="1">
        <v>15</v>
      </c>
      <c r="AW174" s="1">
        <v>28</v>
      </c>
      <c r="AX174" s="1">
        <v>72</v>
      </c>
      <c r="AY174" s="1">
        <v>23</v>
      </c>
      <c r="AZ174" s="1">
        <v>22</v>
      </c>
      <c r="BA174" s="1">
        <v>27</v>
      </c>
      <c r="BB174" s="1">
        <v>54</v>
      </c>
      <c r="BC174" s="1">
        <v>16</v>
      </c>
      <c r="BD174" s="1">
        <v>13</v>
      </c>
      <c r="BE174" s="1">
        <v>25</v>
      </c>
      <c r="BF174" s="1">
        <v>45</v>
      </c>
      <c r="BG174" s="1">
        <v>18</v>
      </c>
      <c r="BH174" s="1">
        <v>10</v>
      </c>
      <c r="BI174" s="1">
        <v>17</v>
      </c>
      <c r="BJ174" s="1">
        <v>52</v>
      </c>
      <c r="BK174" s="1">
        <v>23</v>
      </c>
      <c r="BL174" s="1">
        <v>12</v>
      </c>
      <c r="BM174" s="1">
        <v>17</v>
      </c>
      <c r="BN174" s="125">
        <v>0.28333333333333333</v>
      </c>
      <c r="BO174" s="124">
        <v>0.25</v>
      </c>
      <c r="BP174" s="126">
        <v>0.46666666666666667</v>
      </c>
      <c r="BQ174" s="125">
        <v>0.31944444444444442</v>
      </c>
      <c r="BR174" s="124">
        <v>0.30555555555555558</v>
      </c>
      <c r="BS174" s="126">
        <v>0.375</v>
      </c>
      <c r="BT174" s="125">
        <v>0.29629629629629628</v>
      </c>
      <c r="BU174" s="124">
        <v>0.24074074074074073</v>
      </c>
      <c r="BV174" s="126">
        <v>0.46296296296296297</v>
      </c>
      <c r="BW174" s="125">
        <v>0.4</v>
      </c>
      <c r="BX174" s="124">
        <v>0.22222222222222221</v>
      </c>
      <c r="BY174" s="126">
        <v>0.37777777777777777</v>
      </c>
      <c r="BZ174" s="125">
        <f t="shared" si="273"/>
        <v>0.44230769230769229</v>
      </c>
      <c r="CA174" s="124">
        <f t="shared" si="274"/>
        <v>0.23076923076923078</v>
      </c>
      <c r="CB174" s="126">
        <f t="shared" si="275"/>
        <v>0.32692307692307693</v>
      </c>
      <c r="CD174" s="215">
        <f t="shared" si="276"/>
        <v>6260</v>
      </c>
      <c r="CE174" s="216">
        <f t="shared" si="277"/>
        <v>0.62939297124600635</v>
      </c>
      <c r="CF174" s="216">
        <f t="shared" si="278"/>
        <v>0.31469648562300317</v>
      </c>
      <c r="CG174" s="216">
        <f t="shared" si="279"/>
        <v>5.5910543130990413E-2</v>
      </c>
      <c r="CH174" s="216">
        <f t="shared" si="280"/>
        <v>2.3961661341853034E-2</v>
      </c>
      <c r="CI174" s="216">
        <f t="shared" si="281"/>
        <v>3.1948881789137379E-3</v>
      </c>
      <c r="CJ174" s="216">
        <f t="shared" si="282"/>
        <v>2.8753993610223641E-2</v>
      </c>
      <c r="CK174" s="217">
        <f t="shared" si="283"/>
        <v>3940</v>
      </c>
      <c r="CL174" s="218">
        <f t="shared" si="284"/>
        <v>1970</v>
      </c>
      <c r="CM174" s="219">
        <f t="shared" si="285"/>
        <v>350</v>
      </c>
      <c r="CN174" s="219">
        <f t="shared" si="286"/>
        <v>150</v>
      </c>
      <c r="CO174" s="219">
        <f t="shared" si="287"/>
        <v>20</v>
      </c>
      <c r="CP174" s="219">
        <f t="shared" si="288"/>
        <v>180</v>
      </c>
      <c r="CR174" s="243">
        <v>1883.6</v>
      </c>
      <c r="CS174" s="243">
        <v>4426</v>
      </c>
      <c r="CT174" s="247">
        <f t="shared" si="258"/>
        <v>0.42557614098508811</v>
      </c>
      <c r="CV174" s="247">
        <f t="shared" si="259"/>
        <v>5.0278352746500075E-2</v>
      </c>
      <c r="CW174" s="211">
        <f t="shared" si="260"/>
        <v>0.35662112228237519</v>
      </c>
      <c r="CY174" s="300">
        <v>1.2855377008652658E-2</v>
      </c>
      <c r="CZ174" s="300">
        <v>1.1108368304122439E-2</v>
      </c>
      <c r="DA174" s="300">
        <v>1.2993262752646775E-2</v>
      </c>
      <c r="DB174" s="300">
        <v>1.7142857142857144E-2</v>
      </c>
      <c r="DC174" s="300">
        <v>1.4091122592766557E-2</v>
      </c>
      <c r="DE174" s="332">
        <v>146</v>
      </c>
      <c r="DF174" s="332">
        <v>26</v>
      </c>
      <c r="DG174" s="332">
        <v>122</v>
      </c>
      <c r="DH174" s="332">
        <v>12</v>
      </c>
      <c r="DL174" s="212">
        <v>4045</v>
      </c>
      <c r="DM174" s="212">
        <v>52</v>
      </c>
      <c r="DN174" s="213">
        <v>1.2855377008652658E-2</v>
      </c>
      <c r="DO174" s="212">
        <v>1238</v>
      </c>
      <c r="DP174" s="212">
        <v>46</v>
      </c>
      <c r="DQ174" s="213">
        <v>1.1372064276885044E-2</v>
      </c>
      <c r="DR174" s="214">
        <v>2807</v>
      </c>
      <c r="DS174" s="214">
        <v>6</v>
      </c>
      <c r="DT174" s="213">
        <v>1.4833127317676143E-3</v>
      </c>
      <c r="DV174" s="215">
        <f t="shared" si="289"/>
        <v>6260</v>
      </c>
      <c r="DW174" s="216">
        <v>0.640625</v>
      </c>
      <c r="DX174" s="216">
        <v>0.296875</v>
      </c>
      <c r="DY174" s="216">
        <v>6.25E-2</v>
      </c>
      <c r="DZ174" s="216">
        <v>3.125E-2</v>
      </c>
      <c r="EA174" s="216">
        <v>0</v>
      </c>
      <c r="EB174" s="216">
        <v>3.125E-2</v>
      </c>
      <c r="EC174" s="217">
        <f t="shared" si="290"/>
        <v>4050</v>
      </c>
      <c r="ED174" s="218">
        <v>1900</v>
      </c>
      <c r="EE174" s="219">
        <f t="shared" si="291"/>
        <v>310</v>
      </c>
      <c r="EF174" s="219">
        <f t="shared" si="292"/>
        <v>60</v>
      </c>
      <c r="EG174" s="219">
        <f t="shared" si="293"/>
        <v>0</v>
      </c>
      <c r="EH174" s="219">
        <f t="shared" si="294"/>
        <v>250</v>
      </c>
      <c r="EI174" s="216">
        <v>4.9180327868852458E-2</v>
      </c>
      <c r="EJ174" s="511">
        <v>1.84E-2</v>
      </c>
      <c r="EK174" s="3">
        <v>0.26100000000000001</v>
      </c>
      <c r="EL174" s="3">
        <v>0.45399999999999996</v>
      </c>
      <c r="EM174" s="496">
        <f t="shared" si="295"/>
        <v>0.28500000000000003</v>
      </c>
      <c r="EN174" s="528">
        <v>5.8236000000000003E-2</v>
      </c>
      <c r="EO174" s="545">
        <f t="shared" si="296"/>
        <v>6220</v>
      </c>
      <c r="EP174" s="314">
        <f t="shared" si="297"/>
        <v>1770</v>
      </c>
      <c r="EQ174" s="542">
        <v>1740</v>
      </c>
      <c r="ER174" s="543">
        <v>20</v>
      </c>
      <c r="ES174" s="544">
        <v>10</v>
      </c>
      <c r="ET174" s="242">
        <v>0</v>
      </c>
      <c r="EU174" s="242">
        <v>0</v>
      </c>
      <c r="EV174" s="314">
        <f t="shared" si="298"/>
        <v>10</v>
      </c>
      <c r="EW174" s="314">
        <f t="shared" si="299"/>
        <v>2810</v>
      </c>
      <c r="EX174" s="542">
        <v>1970</v>
      </c>
      <c r="EY174" s="543">
        <v>690</v>
      </c>
      <c r="EZ174" s="544">
        <v>150</v>
      </c>
      <c r="FA174" s="242">
        <v>30</v>
      </c>
      <c r="FB174" s="242">
        <v>0</v>
      </c>
      <c r="FC174" s="314">
        <f t="shared" si="300"/>
        <v>120</v>
      </c>
      <c r="FD174" s="314">
        <f t="shared" si="301"/>
        <v>1640</v>
      </c>
      <c r="FE174" s="542">
        <v>340</v>
      </c>
      <c r="FF174" s="543">
        <v>1150</v>
      </c>
      <c r="FG174" s="544">
        <v>150</v>
      </c>
      <c r="FH174" s="242">
        <v>30</v>
      </c>
      <c r="FI174" s="242">
        <f>VLOOKUP($A174,'[3]Tabel 3'!$E$3350:$K$3691,7,FALSE)</f>
        <v>0</v>
      </c>
      <c r="FJ174" s="314">
        <f t="shared" si="302"/>
        <v>120</v>
      </c>
      <c r="FK174" s="545">
        <f t="shared" si="303"/>
        <v>6260</v>
      </c>
      <c r="FL174" s="314">
        <f t="shared" si="304"/>
        <v>1760</v>
      </c>
      <c r="FM174" s="542">
        <v>1720</v>
      </c>
      <c r="FN174" s="543">
        <v>30</v>
      </c>
      <c r="FO174" s="544">
        <v>10</v>
      </c>
      <c r="FP174" s="242">
        <v>0</v>
      </c>
      <c r="FQ174" s="242">
        <v>0</v>
      </c>
      <c r="FR174" s="314">
        <f t="shared" si="305"/>
        <v>10</v>
      </c>
      <c r="FS174" s="314">
        <f t="shared" si="306"/>
        <v>2880</v>
      </c>
      <c r="FT174" s="542">
        <v>1910</v>
      </c>
      <c r="FU174" s="543">
        <v>780</v>
      </c>
      <c r="FV174" s="544">
        <v>190</v>
      </c>
      <c r="FW174" s="242">
        <v>80</v>
      </c>
      <c r="FX174" s="242">
        <v>10</v>
      </c>
      <c r="FY174" s="314">
        <f t="shared" si="307"/>
        <v>100</v>
      </c>
      <c r="FZ174" s="314">
        <f t="shared" si="308"/>
        <v>1620</v>
      </c>
      <c r="GA174" s="542">
        <v>310</v>
      </c>
      <c r="GB174" s="543">
        <v>1160</v>
      </c>
      <c r="GC174" s="544">
        <v>150</v>
      </c>
      <c r="GD174" s="242">
        <v>70</v>
      </c>
      <c r="GE174" s="242">
        <v>10</v>
      </c>
      <c r="GF174" s="314">
        <f t="shared" si="309"/>
        <v>70</v>
      </c>
    </row>
    <row r="175" spans="1:188" hidden="1" x14ac:dyDescent="0.25">
      <c r="A175" s="622" t="s">
        <v>316</v>
      </c>
      <c r="B175" s="622" t="s">
        <v>105</v>
      </c>
      <c r="C175" s="622" t="s">
        <v>106</v>
      </c>
      <c r="D175" s="1">
        <v>0.6</v>
      </c>
      <c r="E175" s="206">
        <v>10100</v>
      </c>
      <c r="F175" s="207">
        <v>5.9000000000000004E-2</v>
      </c>
      <c r="G175" s="208">
        <f>IF(AND(F175&gt;=$F$3-'Selectie Benchmark Gemeenten'!$D$7*'gemeenten info'!$F$7,F175&lt;=$F$3+'Selectie Benchmark Gemeenten'!$D$7*'gemeenten info'!$F$7),1,0)</f>
        <v>0</v>
      </c>
      <c r="H175" s="206">
        <v>23015</v>
      </c>
      <c r="I175" s="206">
        <v>1466</v>
      </c>
      <c r="J175" s="209">
        <f t="shared" si="261"/>
        <v>0.21584454409566517</v>
      </c>
      <c r="K175" s="208">
        <f>IF(AND(J175&gt;=$J$3-'Selectie Benchmark Gemeenten'!$D$8*'gemeenten info'!$J$7,J175&lt;=$J$3+'Selectie Benchmark Gemeenten'!$D$8*'gemeenten info'!$J$7),1,0)</f>
        <v>1</v>
      </c>
      <c r="L175" s="23">
        <v>0</v>
      </c>
      <c r="M175" s="210">
        <v>5.3866666666666667E-2</v>
      </c>
      <c r="N175" s="208">
        <f>IF(AND(M175&gt;=$M$3-'Selectie Benchmark Gemeenten'!$D$9*'gemeenten info'!$M$7,M175&lt;=$M$3+'Selectie Benchmark Gemeenten'!$D$9*'gemeenten info'!$M$7),1,0)</f>
        <v>0</v>
      </c>
      <c r="O175" s="29">
        <f t="shared" si="255"/>
        <v>0</v>
      </c>
      <c r="P175" s="29">
        <f t="shared" si="256"/>
        <v>0</v>
      </c>
      <c r="Q175" s="29">
        <f t="shared" si="257"/>
        <v>0</v>
      </c>
      <c r="S175" s="78">
        <v>8.0830000000000002</v>
      </c>
      <c r="T175" s="78">
        <v>2.1829999999999998</v>
      </c>
      <c r="U175" s="211">
        <v>0.51400000000000001</v>
      </c>
      <c r="V175" s="211">
        <v>5.1999999999999998E-2</v>
      </c>
      <c r="X175" s="212">
        <v>1748</v>
      </c>
      <c r="Y175" s="212">
        <v>30</v>
      </c>
      <c r="Z175" s="341">
        <f t="shared" si="262"/>
        <v>1.7162471395881007E-2</v>
      </c>
      <c r="AA175" s="212">
        <v>536</v>
      </c>
      <c r="AB175" s="212">
        <v>26</v>
      </c>
      <c r="AC175" s="212">
        <v>14</v>
      </c>
      <c r="AD175" s="212">
        <v>93</v>
      </c>
      <c r="AE175" s="212">
        <v>5</v>
      </c>
      <c r="AF175" s="372">
        <f t="shared" si="263"/>
        <v>0.35714285714285715</v>
      </c>
      <c r="AG175" s="212">
        <v>7</v>
      </c>
      <c r="AH175" s="372">
        <f t="shared" si="264"/>
        <v>7.5268817204301078E-2</v>
      </c>
      <c r="AI175" s="212">
        <f t="shared" si="265"/>
        <v>429</v>
      </c>
      <c r="AJ175" s="212">
        <f t="shared" si="266"/>
        <v>14</v>
      </c>
      <c r="AK175" s="372">
        <f t="shared" si="267"/>
        <v>3.2634032634032632E-2</v>
      </c>
      <c r="AL175" s="341">
        <f t="shared" si="268"/>
        <v>2.860411899313501E-3</v>
      </c>
      <c r="AM175" s="341">
        <f t="shared" si="269"/>
        <v>4.0045766590389017E-3</v>
      </c>
      <c r="AN175" s="341">
        <f t="shared" si="270"/>
        <v>8.0091533180778034E-3</v>
      </c>
      <c r="AO175" s="341">
        <f t="shared" si="271"/>
        <v>1.4874141876430207E-2</v>
      </c>
      <c r="AP175" s="214">
        <v>1212</v>
      </c>
      <c r="AQ175" s="214">
        <v>4</v>
      </c>
      <c r="AR175" s="341">
        <f t="shared" si="272"/>
        <v>2.2883295194508009E-3</v>
      </c>
      <c r="AT175" s="1">
        <v>37</v>
      </c>
      <c r="AU175" s="1">
        <v>19</v>
      </c>
      <c r="AV175" s="1">
        <v>10</v>
      </c>
      <c r="AW175" s="1">
        <v>8</v>
      </c>
      <c r="AX175" s="1">
        <v>31</v>
      </c>
      <c r="AY175" s="1">
        <v>14</v>
      </c>
      <c r="AZ175" s="1">
        <v>7</v>
      </c>
      <c r="BA175" s="1">
        <v>10</v>
      </c>
      <c r="BB175" s="1">
        <v>16</v>
      </c>
      <c r="BC175" s="1">
        <v>7</v>
      </c>
      <c r="BD175" s="1">
        <v>6</v>
      </c>
      <c r="BE175" s="1">
        <v>3</v>
      </c>
      <c r="BF175" s="1">
        <v>19</v>
      </c>
      <c r="BG175" s="1">
        <v>7</v>
      </c>
      <c r="BH175" s="1">
        <v>0</v>
      </c>
      <c r="BI175" s="1">
        <v>12</v>
      </c>
      <c r="BJ175" s="1">
        <v>24</v>
      </c>
      <c r="BK175" s="1">
        <v>11</v>
      </c>
      <c r="BL175" s="1">
        <v>9</v>
      </c>
      <c r="BM175" s="1">
        <v>4</v>
      </c>
      <c r="BN175" s="125">
        <v>0.51351351351351349</v>
      </c>
      <c r="BO175" s="124">
        <v>0.27027027027027029</v>
      </c>
      <c r="BP175" s="126">
        <v>0.21621621621621623</v>
      </c>
      <c r="BQ175" s="125">
        <v>0.45161290322580644</v>
      </c>
      <c r="BR175" s="124">
        <v>0.22580645161290322</v>
      </c>
      <c r="BS175" s="126">
        <v>0.32258064516129031</v>
      </c>
      <c r="BT175" s="125">
        <v>0.4375</v>
      </c>
      <c r="BU175" s="124">
        <v>0.375</v>
      </c>
      <c r="BV175" s="126">
        <v>0.1875</v>
      </c>
      <c r="BW175" s="125">
        <v>0.36842105263157893</v>
      </c>
      <c r="BX175" s="124">
        <v>0</v>
      </c>
      <c r="BY175" s="126">
        <v>0.63157894736842102</v>
      </c>
      <c r="BZ175" s="125">
        <f t="shared" si="273"/>
        <v>0.45833333333333331</v>
      </c>
      <c r="CA175" s="124">
        <f t="shared" si="274"/>
        <v>0.375</v>
      </c>
      <c r="CB175" s="126">
        <f t="shared" si="275"/>
        <v>0.16666666666666666</v>
      </c>
      <c r="CD175" s="215">
        <f t="shared" si="276"/>
        <v>2950</v>
      </c>
      <c r="CE175" s="216">
        <f t="shared" si="277"/>
        <v>0.61355932203389829</v>
      </c>
      <c r="CF175" s="216">
        <f t="shared" si="278"/>
        <v>0.33559322033898303</v>
      </c>
      <c r="CG175" s="216">
        <f t="shared" si="279"/>
        <v>5.0847457627118647E-2</v>
      </c>
      <c r="CH175" s="216">
        <f t="shared" si="280"/>
        <v>1.6949152542372881E-2</v>
      </c>
      <c r="CI175" s="216">
        <f t="shared" si="281"/>
        <v>0</v>
      </c>
      <c r="CJ175" s="216">
        <f t="shared" si="282"/>
        <v>3.3898305084745763E-2</v>
      </c>
      <c r="CK175" s="217">
        <f t="shared" si="283"/>
        <v>1810</v>
      </c>
      <c r="CL175" s="218">
        <f t="shared" si="284"/>
        <v>990</v>
      </c>
      <c r="CM175" s="219">
        <f t="shared" si="285"/>
        <v>150</v>
      </c>
      <c r="CN175" s="219">
        <f t="shared" si="286"/>
        <v>50</v>
      </c>
      <c r="CO175" s="219">
        <f t="shared" si="287"/>
        <v>0</v>
      </c>
      <c r="CP175" s="219">
        <f t="shared" si="288"/>
        <v>100</v>
      </c>
      <c r="CR175" s="243">
        <v>1039.05</v>
      </c>
      <c r="CS175" s="243">
        <v>2154</v>
      </c>
      <c r="CT175" s="247">
        <f t="shared" si="258"/>
        <v>0.48238161559888576</v>
      </c>
      <c r="CV175" s="247">
        <f t="shared" si="259"/>
        <v>3.5578618340529992E-2</v>
      </c>
      <c r="CW175" s="211">
        <f t="shared" si="260"/>
        <v>0.29088934569289843</v>
      </c>
      <c r="CY175" s="300">
        <v>1.3753581661891117E-2</v>
      </c>
      <c r="CZ175" s="300">
        <v>1.0807736063708761E-2</v>
      </c>
      <c r="DA175" s="300">
        <v>9.0090090090090089E-3</v>
      </c>
      <c r="DB175" s="300">
        <v>1.6949152542372881E-2</v>
      </c>
      <c r="DC175" s="300">
        <v>2.0108695652173911E-2</v>
      </c>
      <c r="DE175" s="332">
        <v>109</v>
      </c>
      <c r="DF175" s="332">
        <v>38</v>
      </c>
      <c r="DG175" s="332">
        <v>114</v>
      </c>
      <c r="DH175" s="332">
        <v>30</v>
      </c>
      <c r="DL175" s="212">
        <v>1745</v>
      </c>
      <c r="DM175" s="212">
        <v>24</v>
      </c>
      <c r="DN175" s="213">
        <v>1.3753581661891117E-2</v>
      </c>
      <c r="DO175" s="212">
        <v>531</v>
      </c>
      <c r="DP175" s="212">
        <v>22</v>
      </c>
      <c r="DQ175" s="213">
        <v>1.2607449856733524E-2</v>
      </c>
      <c r="DR175" s="214">
        <v>1214</v>
      </c>
      <c r="DS175" s="214">
        <v>2</v>
      </c>
      <c r="DT175" s="213">
        <v>1.146131805157593E-3</v>
      </c>
      <c r="DV175" s="215">
        <f t="shared" si="289"/>
        <v>2880</v>
      </c>
      <c r="DW175" s="216">
        <v>0.62068965517241381</v>
      </c>
      <c r="DX175" s="216">
        <v>0.31034482758620691</v>
      </c>
      <c r="DY175" s="216">
        <v>6.8965517241379309E-2</v>
      </c>
      <c r="DZ175" s="216">
        <v>3.4482758620689655E-2</v>
      </c>
      <c r="EA175" s="216">
        <v>0</v>
      </c>
      <c r="EB175" s="216">
        <v>3.4482758620689655E-2</v>
      </c>
      <c r="EC175" s="217">
        <f t="shared" si="290"/>
        <v>1840</v>
      </c>
      <c r="ED175" s="218">
        <v>900</v>
      </c>
      <c r="EE175" s="219">
        <f t="shared" si="291"/>
        <v>140</v>
      </c>
      <c r="EF175" s="219">
        <f t="shared" si="292"/>
        <v>30</v>
      </c>
      <c r="EG175" s="219">
        <f t="shared" si="293"/>
        <v>0</v>
      </c>
      <c r="EH175" s="219">
        <f t="shared" si="294"/>
        <v>110</v>
      </c>
      <c r="EI175" s="216">
        <v>3.4482758620689655E-2</v>
      </c>
      <c r="EJ175" s="511">
        <v>1.8225000000000002E-2</v>
      </c>
      <c r="EK175" s="3">
        <v>0.25</v>
      </c>
      <c r="EL175" s="3">
        <v>0.45600000000000002</v>
      </c>
      <c r="EM175" s="496">
        <f t="shared" si="295"/>
        <v>0.29399999999999998</v>
      </c>
      <c r="EN175" s="528">
        <v>5.7645400000000006E-2</v>
      </c>
      <c r="EO175" s="545">
        <f t="shared" si="296"/>
        <v>2930</v>
      </c>
      <c r="EP175" s="314">
        <f t="shared" si="297"/>
        <v>780</v>
      </c>
      <c r="EQ175" s="542">
        <v>770</v>
      </c>
      <c r="ER175" s="543">
        <v>10</v>
      </c>
      <c r="ES175" s="544">
        <v>0</v>
      </c>
      <c r="ET175" s="242">
        <v>0</v>
      </c>
      <c r="EU175" s="242">
        <v>0</v>
      </c>
      <c r="EV175" s="314">
        <f t="shared" si="298"/>
        <v>0</v>
      </c>
      <c r="EW175" s="314">
        <f t="shared" si="299"/>
        <v>1310</v>
      </c>
      <c r="EX175" s="542">
        <v>880</v>
      </c>
      <c r="EY175" s="543">
        <v>360</v>
      </c>
      <c r="EZ175" s="544">
        <v>70</v>
      </c>
      <c r="FA175" s="242">
        <v>20</v>
      </c>
      <c r="FB175" s="242">
        <v>0</v>
      </c>
      <c r="FC175" s="314">
        <f t="shared" si="300"/>
        <v>50</v>
      </c>
      <c r="FD175" s="314">
        <f t="shared" si="301"/>
        <v>840</v>
      </c>
      <c r="FE175" s="542">
        <v>190</v>
      </c>
      <c r="FF175" s="543">
        <v>580</v>
      </c>
      <c r="FG175" s="544">
        <v>70</v>
      </c>
      <c r="FH175" s="242">
        <v>10</v>
      </c>
      <c r="FI175" s="242">
        <f>VLOOKUP($A175,'[3]Tabel 3'!$E$3350:$K$3691,7,FALSE)</f>
        <v>0</v>
      </c>
      <c r="FJ175" s="314">
        <f t="shared" si="302"/>
        <v>60</v>
      </c>
      <c r="FK175" s="545">
        <f t="shared" si="303"/>
        <v>2950</v>
      </c>
      <c r="FL175" s="314">
        <f t="shared" si="304"/>
        <v>770</v>
      </c>
      <c r="FM175" s="542">
        <v>760</v>
      </c>
      <c r="FN175" s="543">
        <v>10</v>
      </c>
      <c r="FO175" s="544">
        <v>0</v>
      </c>
      <c r="FP175" s="242">
        <v>0</v>
      </c>
      <c r="FQ175" s="242">
        <v>0</v>
      </c>
      <c r="FR175" s="314">
        <f t="shared" si="305"/>
        <v>0</v>
      </c>
      <c r="FS175" s="314">
        <f t="shared" si="306"/>
        <v>1330</v>
      </c>
      <c r="FT175" s="542">
        <v>880</v>
      </c>
      <c r="FU175" s="543">
        <v>380</v>
      </c>
      <c r="FV175" s="544">
        <v>70</v>
      </c>
      <c r="FW175" s="242">
        <v>20</v>
      </c>
      <c r="FX175" s="242">
        <v>0</v>
      </c>
      <c r="FY175" s="314">
        <f t="shared" si="307"/>
        <v>50</v>
      </c>
      <c r="FZ175" s="314">
        <f t="shared" si="308"/>
        <v>850</v>
      </c>
      <c r="GA175" s="542">
        <v>170</v>
      </c>
      <c r="GB175" s="543">
        <v>600</v>
      </c>
      <c r="GC175" s="544">
        <v>80</v>
      </c>
      <c r="GD175" s="242">
        <v>30</v>
      </c>
      <c r="GE175" s="242">
        <v>0</v>
      </c>
      <c r="GF175" s="314">
        <f t="shared" si="309"/>
        <v>50</v>
      </c>
    </row>
    <row r="176" spans="1:188" hidden="1" x14ac:dyDescent="0.25">
      <c r="A176" s="622" t="s">
        <v>317</v>
      </c>
      <c r="B176" s="622" t="s">
        <v>80</v>
      </c>
      <c r="C176" s="622" t="s">
        <v>81</v>
      </c>
      <c r="D176" s="1">
        <v>1</v>
      </c>
      <c r="E176" s="206">
        <v>14900</v>
      </c>
      <c r="F176" s="207">
        <v>6.7000000000000004E-2</v>
      </c>
      <c r="G176" s="208">
        <f>IF(AND(F176&gt;=$F$3-'Selectie Benchmark Gemeenten'!$D$7*'gemeenten info'!$F$7,F176&lt;=$F$3+'Selectie Benchmark Gemeenten'!$D$7*'gemeenten info'!$F$7),1,0)</f>
        <v>0</v>
      </c>
      <c r="H176" s="206">
        <v>34069</v>
      </c>
      <c r="I176" s="206">
        <v>160</v>
      </c>
      <c r="J176" s="209">
        <f t="shared" si="261"/>
        <v>2.062780269058296E-2</v>
      </c>
      <c r="K176" s="208">
        <f>IF(AND(J176&gt;=$J$3-'Selectie Benchmark Gemeenten'!$D$8*'gemeenten info'!$J$7,J176&lt;=$J$3+'Selectie Benchmark Gemeenten'!$D$8*'gemeenten info'!$J$7),1,0)</f>
        <v>0</v>
      </c>
      <c r="L176" s="23">
        <v>0</v>
      </c>
      <c r="M176" s="210">
        <v>7.6136944302503826E-2</v>
      </c>
      <c r="N176" s="208">
        <f>IF(AND(M176&gt;=$M$3-'Selectie Benchmark Gemeenten'!$D$9*'gemeenten info'!$M$7,M176&lt;=$M$3+'Selectie Benchmark Gemeenten'!$D$9*'gemeenten info'!$M$7),1,0)</f>
        <v>1</v>
      </c>
      <c r="O176" s="29">
        <f t="shared" si="255"/>
        <v>0</v>
      </c>
      <c r="P176" s="29">
        <f t="shared" si="256"/>
        <v>0</v>
      </c>
      <c r="Q176" s="29">
        <f t="shared" si="257"/>
        <v>0</v>
      </c>
      <c r="S176" s="78">
        <v>8.3109999999999999</v>
      </c>
      <c r="T176" s="78">
        <v>-5.298</v>
      </c>
      <c r="U176" s="211">
        <v>0.48</v>
      </c>
      <c r="V176" s="211">
        <v>9.0999999999999998E-2</v>
      </c>
      <c r="X176" s="212">
        <v>2651</v>
      </c>
      <c r="Y176" s="212">
        <v>43</v>
      </c>
      <c r="Z176" s="341">
        <f t="shared" si="262"/>
        <v>1.6220294228592985E-2</v>
      </c>
      <c r="AA176" s="212">
        <v>807</v>
      </c>
      <c r="AB176" s="212">
        <v>34</v>
      </c>
      <c r="AC176" s="212">
        <v>25</v>
      </c>
      <c r="AD176" s="212">
        <v>106</v>
      </c>
      <c r="AE176" s="212">
        <v>0</v>
      </c>
      <c r="AF176" s="372">
        <f t="shared" si="263"/>
        <v>0</v>
      </c>
      <c r="AG176" s="212">
        <v>11</v>
      </c>
      <c r="AH176" s="372">
        <f t="shared" si="264"/>
        <v>0.10377358490566038</v>
      </c>
      <c r="AI176" s="212">
        <f t="shared" si="265"/>
        <v>676</v>
      </c>
      <c r="AJ176" s="212">
        <f t="shared" si="266"/>
        <v>23</v>
      </c>
      <c r="AK176" s="372">
        <f t="shared" si="267"/>
        <v>3.4023668639053255E-2</v>
      </c>
      <c r="AL176" s="341">
        <f t="shared" si="268"/>
        <v>0</v>
      </c>
      <c r="AM176" s="341">
        <f t="shared" si="269"/>
        <v>4.1493775933609959E-3</v>
      </c>
      <c r="AN176" s="341">
        <f t="shared" si="270"/>
        <v>8.6759713315729906E-3</v>
      </c>
      <c r="AO176" s="341">
        <f t="shared" si="271"/>
        <v>1.2825348924933987E-2</v>
      </c>
      <c r="AP176" s="214">
        <v>1844</v>
      </c>
      <c r="AQ176" s="214">
        <v>9</v>
      </c>
      <c r="AR176" s="341">
        <f t="shared" si="272"/>
        <v>3.3949453036589967E-3</v>
      </c>
      <c r="AT176" s="1">
        <v>34</v>
      </c>
      <c r="AU176" s="1">
        <v>12</v>
      </c>
      <c r="AV176" s="1">
        <v>10</v>
      </c>
      <c r="AW176" s="1">
        <v>12</v>
      </c>
      <c r="AX176" s="1">
        <v>48</v>
      </c>
      <c r="AY176" s="1">
        <v>14</v>
      </c>
      <c r="AZ176" s="1">
        <v>18</v>
      </c>
      <c r="BA176" s="1">
        <v>16</v>
      </c>
      <c r="BB176" s="1">
        <v>24</v>
      </c>
      <c r="BC176" s="1">
        <v>7</v>
      </c>
      <c r="BD176" s="1">
        <v>8</v>
      </c>
      <c r="BE176" s="1">
        <v>9</v>
      </c>
      <c r="BF176" s="1">
        <v>23</v>
      </c>
      <c r="BG176" s="1">
        <v>9</v>
      </c>
      <c r="BH176" s="1">
        <v>0</v>
      </c>
      <c r="BI176" s="1">
        <v>14</v>
      </c>
      <c r="BJ176" s="1">
        <v>38</v>
      </c>
      <c r="BK176" s="1">
        <v>11</v>
      </c>
      <c r="BL176" s="1">
        <v>11</v>
      </c>
      <c r="BM176" s="1">
        <v>16</v>
      </c>
      <c r="BN176" s="125">
        <v>0.35294117647058826</v>
      </c>
      <c r="BO176" s="124">
        <v>0.29411764705882354</v>
      </c>
      <c r="BP176" s="126">
        <v>0.35294117647058826</v>
      </c>
      <c r="BQ176" s="125">
        <v>0.29166666666666669</v>
      </c>
      <c r="BR176" s="124">
        <v>0.375</v>
      </c>
      <c r="BS176" s="126">
        <v>0.33333333333333331</v>
      </c>
      <c r="BT176" s="125">
        <v>0.29166666666666669</v>
      </c>
      <c r="BU176" s="124">
        <v>0.33333333333333331</v>
      </c>
      <c r="BV176" s="126">
        <v>0.375</v>
      </c>
      <c r="BW176" s="125">
        <v>0.39130434782608697</v>
      </c>
      <c r="BX176" s="124">
        <v>0</v>
      </c>
      <c r="BY176" s="126">
        <v>0.60869565217391308</v>
      </c>
      <c r="BZ176" s="125">
        <f t="shared" si="273"/>
        <v>0.28947368421052633</v>
      </c>
      <c r="CA176" s="124">
        <f t="shared" si="274"/>
        <v>0.28947368421052633</v>
      </c>
      <c r="CB176" s="126">
        <f t="shared" si="275"/>
        <v>0.42105263157894735</v>
      </c>
      <c r="CD176" s="215">
        <f t="shared" si="276"/>
        <v>4070</v>
      </c>
      <c r="CE176" s="216">
        <f t="shared" si="277"/>
        <v>0.67321867321867324</v>
      </c>
      <c r="CF176" s="216">
        <f t="shared" si="278"/>
        <v>0.27272727272727271</v>
      </c>
      <c r="CG176" s="216">
        <f t="shared" si="279"/>
        <v>5.4054054054054057E-2</v>
      </c>
      <c r="CH176" s="216">
        <f t="shared" si="280"/>
        <v>1.7199017199017199E-2</v>
      </c>
      <c r="CI176" s="216">
        <f t="shared" si="281"/>
        <v>0</v>
      </c>
      <c r="CJ176" s="216">
        <f t="shared" si="282"/>
        <v>3.6855036855036855E-2</v>
      </c>
      <c r="CK176" s="217">
        <f t="shared" si="283"/>
        <v>2740</v>
      </c>
      <c r="CL176" s="218">
        <f t="shared" si="284"/>
        <v>1110</v>
      </c>
      <c r="CM176" s="219">
        <f t="shared" si="285"/>
        <v>220</v>
      </c>
      <c r="CN176" s="219">
        <f t="shared" si="286"/>
        <v>70</v>
      </c>
      <c r="CO176" s="219">
        <f t="shared" si="287"/>
        <v>0</v>
      </c>
      <c r="CP176" s="219">
        <f t="shared" si="288"/>
        <v>150</v>
      </c>
      <c r="CR176" s="243">
        <v>1202.33</v>
      </c>
      <c r="CS176" s="243">
        <v>2708</v>
      </c>
      <c r="CT176" s="247">
        <f t="shared" si="258"/>
        <v>0.4439918759231905</v>
      </c>
      <c r="CV176" s="247">
        <f t="shared" si="259"/>
        <v>3.6532862667512087E-2</v>
      </c>
      <c r="CW176" s="211">
        <f t="shared" si="260"/>
        <v>0.24209394371034304</v>
      </c>
      <c r="CY176" s="300">
        <v>1.3991163475699559E-2</v>
      </c>
      <c r="CZ176" s="300">
        <v>8.3454281567489109E-3</v>
      </c>
      <c r="DA176" s="300">
        <v>8.6673889490790895E-3</v>
      </c>
      <c r="DB176" s="300">
        <v>1.6895459345300949E-2</v>
      </c>
      <c r="DC176" s="300">
        <v>1.1871508379888268E-2</v>
      </c>
      <c r="DE176" s="332">
        <v>121</v>
      </c>
      <c r="DF176" s="332">
        <v>8</v>
      </c>
      <c r="DG176" s="332">
        <v>83</v>
      </c>
      <c r="DH176" s="332">
        <v>7</v>
      </c>
      <c r="DL176" s="212">
        <v>2716</v>
      </c>
      <c r="DM176" s="212">
        <v>38</v>
      </c>
      <c r="DN176" s="213">
        <v>1.3991163475699559E-2</v>
      </c>
      <c r="DO176" s="212">
        <v>795</v>
      </c>
      <c r="DP176" s="212">
        <v>34</v>
      </c>
      <c r="DQ176" s="213">
        <v>1.2518409425625921E-2</v>
      </c>
      <c r="DR176" s="214">
        <v>1921</v>
      </c>
      <c r="DS176" s="214">
        <v>4</v>
      </c>
      <c r="DT176" s="213">
        <v>1.4727540500736377E-3</v>
      </c>
      <c r="DV176" s="215">
        <f t="shared" si="289"/>
        <v>4050</v>
      </c>
      <c r="DW176" s="216">
        <v>0.68292682926829273</v>
      </c>
      <c r="DX176" s="216">
        <v>0.26829268292682928</v>
      </c>
      <c r="DY176" s="216">
        <v>4.878048780487805E-2</v>
      </c>
      <c r="DZ176" s="216">
        <v>2.4390243902439025E-2</v>
      </c>
      <c r="EA176" s="216">
        <v>0</v>
      </c>
      <c r="EB176" s="216">
        <v>2.4390243902439025E-2</v>
      </c>
      <c r="EC176" s="217">
        <f t="shared" si="290"/>
        <v>2770</v>
      </c>
      <c r="ED176" s="218">
        <v>1100</v>
      </c>
      <c r="EE176" s="219">
        <f t="shared" si="291"/>
        <v>180</v>
      </c>
      <c r="EF176" s="219">
        <f t="shared" si="292"/>
        <v>40</v>
      </c>
      <c r="EG176" s="219">
        <f t="shared" si="293"/>
        <v>0</v>
      </c>
      <c r="EH176" s="219">
        <f t="shared" si="294"/>
        <v>140</v>
      </c>
      <c r="EI176" s="216">
        <v>0.05</v>
      </c>
      <c r="EJ176" s="511">
        <v>1.9625E-2</v>
      </c>
      <c r="EK176" s="3">
        <v>0.21299999999999999</v>
      </c>
      <c r="EL176" s="3">
        <v>0.43099999999999999</v>
      </c>
      <c r="EM176" s="496">
        <f t="shared" si="295"/>
        <v>0.35600000000000004</v>
      </c>
      <c r="EN176" s="528">
        <v>6.2370200000000001E-2</v>
      </c>
      <c r="EO176" s="545">
        <f t="shared" si="296"/>
        <v>4020</v>
      </c>
      <c r="EP176" s="314">
        <f t="shared" si="297"/>
        <v>1310</v>
      </c>
      <c r="EQ176" s="542">
        <v>1290</v>
      </c>
      <c r="ER176" s="543">
        <v>10</v>
      </c>
      <c r="ES176" s="544">
        <v>10</v>
      </c>
      <c r="ET176" s="242">
        <v>0</v>
      </c>
      <c r="EU176" s="242">
        <v>0</v>
      </c>
      <c r="EV176" s="314">
        <f t="shared" si="298"/>
        <v>10</v>
      </c>
      <c r="EW176" s="314">
        <f t="shared" si="299"/>
        <v>1740</v>
      </c>
      <c r="EX176" s="542">
        <v>1260</v>
      </c>
      <c r="EY176" s="543">
        <v>410</v>
      </c>
      <c r="EZ176" s="544">
        <v>70</v>
      </c>
      <c r="FA176" s="242">
        <v>20</v>
      </c>
      <c r="FB176" s="242">
        <v>0</v>
      </c>
      <c r="FC176" s="314">
        <f t="shared" si="300"/>
        <v>50</v>
      </c>
      <c r="FD176" s="314">
        <f t="shared" si="301"/>
        <v>970</v>
      </c>
      <c r="FE176" s="542">
        <v>220</v>
      </c>
      <c r="FF176" s="543">
        <v>650</v>
      </c>
      <c r="FG176" s="544">
        <v>100</v>
      </c>
      <c r="FH176" s="242">
        <v>20</v>
      </c>
      <c r="FI176" s="242">
        <f>VLOOKUP($A176,'[3]Tabel 3'!$E$3350:$K$3691,7,FALSE)</f>
        <v>0</v>
      </c>
      <c r="FJ176" s="314">
        <f t="shared" si="302"/>
        <v>80</v>
      </c>
      <c r="FK176" s="545">
        <f t="shared" si="303"/>
        <v>4070</v>
      </c>
      <c r="FL176" s="314">
        <f t="shared" si="304"/>
        <v>1300</v>
      </c>
      <c r="FM176" s="542">
        <v>1280</v>
      </c>
      <c r="FN176" s="543">
        <v>10</v>
      </c>
      <c r="FO176" s="544">
        <v>10</v>
      </c>
      <c r="FP176" s="242">
        <v>0</v>
      </c>
      <c r="FQ176" s="242">
        <v>0</v>
      </c>
      <c r="FR176" s="314">
        <f t="shared" si="305"/>
        <v>10</v>
      </c>
      <c r="FS176" s="314">
        <f t="shared" si="306"/>
        <v>1780</v>
      </c>
      <c r="FT176" s="542">
        <v>1230</v>
      </c>
      <c r="FU176" s="543">
        <v>430</v>
      </c>
      <c r="FV176" s="544">
        <v>120</v>
      </c>
      <c r="FW176" s="242">
        <v>30</v>
      </c>
      <c r="FX176" s="242">
        <v>0</v>
      </c>
      <c r="FY176" s="314">
        <f t="shared" si="307"/>
        <v>90</v>
      </c>
      <c r="FZ176" s="314">
        <f t="shared" si="308"/>
        <v>990</v>
      </c>
      <c r="GA176" s="542">
        <v>230</v>
      </c>
      <c r="GB176" s="543">
        <v>670</v>
      </c>
      <c r="GC176" s="544">
        <v>90</v>
      </c>
      <c r="GD176" s="242">
        <v>40</v>
      </c>
      <c r="GE176" s="242">
        <v>0</v>
      </c>
      <c r="GF176" s="314">
        <f t="shared" si="309"/>
        <v>50</v>
      </c>
    </row>
    <row r="177" spans="1:188" hidden="1" x14ac:dyDescent="0.25">
      <c r="A177" s="622" t="s">
        <v>318</v>
      </c>
      <c r="B177" s="622" t="s">
        <v>121</v>
      </c>
      <c r="C177" s="622" t="s">
        <v>122</v>
      </c>
      <c r="D177" s="1">
        <v>0.7</v>
      </c>
      <c r="E177" s="206">
        <v>10200</v>
      </c>
      <c r="F177" s="207">
        <v>6.5000000000000002E-2</v>
      </c>
      <c r="G177" s="208">
        <f>IF(AND(F177&gt;=$F$3-'Selectie Benchmark Gemeenten'!$D$7*'gemeenten info'!$F$7,F177&lt;=$F$3+'Selectie Benchmark Gemeenten'!$D$7*'gemeenten info'!$F$7),1,0)</f>
        <v>0</v>
      </c>
      <c r="H177" s="206">
        <v>23768</v>
      </c>
      <c r="I177" s="206">
        <v>476</v>
      </c>
      <c r="J177" s="209">
        <f t="shared" si="261"/>
        <v>6.7862481315396114E-2</v>
      </c>
      <c r="K177" s="208">
        <f>IF(AND(J177&gt;=$J$3-'Selectie Benchmark Gemeenten'!$D$8*'gemeenten info'!$J$7,J177&lt;=$J$3+'Selectie Benchmark Gemeenten'!$D$8*'gemeenten info'!$J$7),1,0)</f>
        <v>0</v>
      </c>
      <c r="L177" s="23">
        <v>0</v>
      </c>
      <c r="M177" s="210">
        <v>5.5314533622559656E-2</v>
      </c>
      <c r="N177" s="208">
        <f>IF(AND(M177&gt;=$M$3-'Selectie Benchmark Gemeenten'!$D$9*'gemeenten info'!$M$7,M177&lt;=$M$3+'Selectie Benchmark Gemeenten'!$D$9*'gemeenten info'!$M$7),1,0)</f>
        <v>0</v>
      </c>
      <c r="O177" s="29">
        <f t="shared" si="255"/>
        <v>0</v>
      </c>
      <c r="P177" s="29">
        <f t="shared" si="256"/>
        <v>0</v>
      </c>
      <c r="Q177" s="29">
        <f t="shared" si="257"/>
        <v>0</v>
      </c>
      <c r="S177" s="78">
        <v>7.9290000000000003</v>
      </c>
      <c r="T177" s="78">
        <v>-25.777999999999999</v>
      </c>
      <c r="U177" s="211">
        <v>0.52500000000000002</v>
      </c>
      <c r="V177" s="211">
        <v>7.1999999999999995E-2</v>
      </c>
      <c r="X177" s="212">
        <v>1622</v>
      </c>
      <c r="Y177" s="212">
        <v>33</v>
      </c>
      <c r="Z177" s="341">
        <f t="shared" si="262"/>
        <v>2.0345252774352653E-2</v>
      </c>
      <c r="AA177" s="212">
        <v>517</v>
      </c>
      <c r="AB177" s="212">
        <v>31</v>
      </c>
      <c r="AC177" s="212">
        <v>6</v>
      </c>
      <c r="AD177" s="212">
        <v>70</v>
      </c>
      <c r="AE177" s="212">
        <v>0</v>
      </c>
      <c r="AF177" s="372">
        <f t="shared" si="263"/>
        <v>0</v>
      </c>
      <c r="AG177" s="212">
        <v>9</v>
      </c>
      <c r="AH177" s="372">
        <f t="shared" si="264"/>
        <v>0.12857142857142856</v>
      </c>
      <c r="AI177" s="212">
        <f t="shared" si="265"/>
        <v>441</v>
      </c>
      <c r="AJ177" s="212">
        <f t="shared" si="266"/>
        <v>22</v>
      </c>
      <c r="AK177" s="372">
        <f t="shared" si="267"/>
        <v>4.9886621315192746E-2</v>
      </c>
      <c r="AL177" s="341">
        <f t="shared" si="268"/>
        <v>0</v>
      </c>
      <c r="AM177" s="341">
        <f t="shared" si="269"/>
        <v>5.5487053020961772E-3</v>
      </c>
      <c r="AN177" s="341">
        <f t="shared" si="270"/>
        <v>1.3563501849568433E-2</v>
      </c>
      <c r="AO177" s="341">
        <f t="shared" si="271"/>
        <v>1.9112207151664611E-2</v>
      </c>
      <c r="AP177" s="214">
        <v>1105</v>
      </c>
      <c r="AQ177" s="214">
        <v>2</v>
      </c>
      <c r="AR177" s="341">
        <f t="shared" si="272"/>
        <v>1.2330456226880395E-3</v>
      </c>
      <c r="AT177" s="1">
        <v>33</v>
      </c>
      <c r="AU177" s="1">
        <v>13</v>
      </c>
      <c r="AV177" s="1">
        <v>11</v>
      </c>
      <c r="AW177" s="1">
        <v>9</v>
      </c>
      <c r="AX177" s="1">
        <v>26</v>
      </c>
      <c r="AY177" s="1">
        <v>9</v>
      </c>
      <c r="AZ177" s="1">
        <v>0</v>
      </c>
      <c r="BA177" s="1">
        <v>17</v>
      </c>
      <c r="BB177" s="1">
        <v>28</v>
      </c>
      <c r="BC177" s="1">
        <v>17</v>
      </c>
      <c r="BD177" s="1">
        <v>0</v>
      </c>
      <c r="BE177" s="1">
        <v>11</v>
      </c>
      <c r="BF177" s="1">
        <v>31</v>
      </c>
      <c r="BG177" s="1">
        <v>11</v>
      </c>
      <c r="BH177" s="1">
        <v>8</v>
      </c>
      <c r="BI177" s="1">
        <v>12</v>
      </c>
      <c r="BJ177" s="1">
        <v>37</v>
      </c>
      <c r="BK177" s="1">
        <v>20</v>
      </c>
      <c r="BL177" s="1">
        <v>8</v>
      </c>
      <c r="BM177" s="1">
        <v>9</v>
      </c>
      <c r="BN177" s="125">
        <v>0.39393939393939392</v>
      </c>
      <c r="BO177" s="124">
        <v>0.33333333333333331</v>
      </c>
      <c r="BP177" s="126">
        <v>0.27272727272727271</v>
      </c>
      <c r="BQ177" s="125">
        <v>0.34615384615384615</v>
      </c>
      <c r="BR177" s="124">
        <v>0</v>
      </c>
      <c r="BS177" s="126">
        <v>0.65384615384615385</v>
      </c>
      <c r="BT177" s="125">
        <v>0.6071428571428571</v>
      </c>
      <c r="BU177" s="124">
        <v>0</v>
      </c>
      <c r="BV177" s="126">
        <v>0.39285714285714285</v>
      </c>
      <c r="BW177" s="125">
        <v>0.35483870967741937</v>
      </c>
      <c r="BX177" s="124">
        <v>0.25806451612903225</v>
      </c>
      <c r="BY177" s="126">
        <v>0.38709677419354838</v>
      </c>
      <c r="BZ177" s="125">
        <f t="shared" si="273"/>
        <v>0.54054054054054057</v>
      </c>
      <c r="CA177" s="124">
        <f t="shared" si="274"/>
        <v>0.21621621621621623</v>
      </c>
      <c r="CB177" s="126">
        <f t="shared" si="275"/>
        <v>0.24324324324324326</v>
      </c>
      <c r="CD177" s="215">
        <f t="shared" si="276"/>
        <v>2980</v>
      </c>
      <c r="CE177" s="216">
        <f t="shared" si="277"/>
        <v>0.57718120805369133</v>
      </c>
      <c r="CF177" s="216">
        <f t="shared" si="278"/>
        <v>0.36241610738255031</v>
      </c>
      <c r="CG177" s="216">
        <f t="shared" si="279"/>
        <v>6.0402684563758392E-2</v>
      </c>
      <c r="CH177" s="216">
        <f t="shared" si="280"/>
        <v>2.6845637583892617E-2</v>
      </c>
      <c r="CI177" s="216">
        <f t="shared" si="281"/>
        <v>0</v>
      </c>
      <c r="CJ177" s="216">
        <f t="shared" si="282"/>
        <v>3.3557046979865772E-2</v>
      </c>
      <c r="CK177" s="217">
        <f t="shared" si="283"/>
        <v>1720</v>
      </c>
      <c r="CL177" s="218">
        <f t="shared" si="284"/>
        <v>1080</v>
      </c>
      <c r="CM177" s="219">
        <f t="shared" si="285"/>
        <v>180</v>
      </c>
      <c r="CN177" s="219">
        <f t="shared" si="286"/>
        <v>80</v>
      </c>
      <c r="CO177" s="219">
        <f t="shared" si="287"/>
        <v>0</v>
      </c>
      <c r="CP177" s="219">
        <f t="shared" si="288"/>
        <v>100</v>
      </c>
      <c r="CR177" s="243">
        <v>1404.73</v>
      </c>
      <c r="CS177" s="243">
        <v>2031</v>
      </c>
      <c r="CT177" s="247">
        <f t="shared" si="258"/>
        <v>0.69164451009354999</v>
      </c>
      <c r="CV177" s="247">
        <f t="shared" si="259"/>
        <v>2.9415765581079806E-2</v>
      </c>
      <c r="CW177" s="211">
        <f t="shared" si="260"/>
        <v>0.31300388883619462</v>
      </c>
      <c r="CY177" s="300">
        <v>2.1803182086034177E-2</v>
      </c>
      <c r="CZ177" s="300">
        <v>1.7765042979942695E-2</v>
      </c>
      <c r="DA177" s="300">
        <v>1.5478164731896076E-2</v>
      </c>
      <c r="DB177" s="300">
        <v>1.4199890770071E-2</v>
      </c>
      <c r="DC177" s="300">
        <v>1.7647058823529412E-2</v>
      </c>
      <c r="DE177" s="332">
        <v>34</v>
      </c>
      <c r="DF177" s="332">
        <v>0</v>
      </c>
      <c r="DG177" s="332">
        <v>47</v>
      </c>
      <c r="DH177" s="332">
        <v>4</v>
      </c>
      <c r="DL177" s="212">
        <v>1697</v>
      </c>
      <c r="DM177" s="212">
        <v>37</v>
      </c>
      <c r="DN177" s="213">
        <v>2.1803182086034177E-2</v>
      </c>
      <c r="DO177" s="212">
        <v>548</v>
      </c>
      <c r="DP177" s="212">
        <v>29</v>
      </c>
      <c r="DQ177" s="213">
        <v>1.7088980553918678E-2</v>
      </c>
      <c r="DR177" s="214">
        <v>1149</v>
      </c>
      <c r="DS177" s="214">
        <v>8</v>
      </c>
      <c r="DT177" s="213">
        <v>4.7142015321154978E-3</v>
      </c>
      <c r="DV177" s="215">
        <f t="shared" si="289"/>
        <v>2970</v>
      </c>
      <c r="DW177" s="216">
        <v>0.6</v>
      </c>
      <c r="DX177" s="216">
        <v>0.33333333333333331</v>
      </c>
      <c r="DY177" s="216">
        <v>6.6666666666666666E-2</v>
      </c>
      <c r="DZ177" s="216">
        <v>3.3333333333333333E-2</v>
      </c>
      <c r="EA177" s="216">
        <v>0</v>
      </c>
      <c r="EB177" s="216">
        <v>3.3333333333333333E-2</v>
      </c>
      <c r="EC177" s="217">
        <f t="shared" si="290"/>
        <v>1820</v>
      </c>
      <c r="ED177" s="218">
        <v>1000</v>
      </c>
      <c r="EE177" s="219">
        <f t="shared" si="291"/>
        <v>150</v>
      </c>
      <c r="EF177" s="219">
        <f t="shared" si="292"/>
        <v>40</v>
      </c>
      <c r="EG177" s="219">
        <f t="shared" si="293"/>
        <v>0</v>
      </c>
      <c r="EH177" s="219">
        <f t="shared" si="294"/>
        <v>110</v>
      </c>
      <c r="EI177" s="216">
        <v>3.4482758620689655E-2</v>
      </c>
      <c r="EJ177" s="511">
        <v>1.9275E-2</v>
      </c>
      <c r="EK177" s="3">
        <v>0.27100000000000002</v>
      </c>
      <c r="EL177" s="3">
        <v>0.48499999999999999</v>
      </c>
      <c r="EM177" s="496">
        <f t="shared" si="295"/>
        <v>0.24399999999999999</v>
      </c>
      <c r="EN177" s="528">
        <v>6.1189E-2</v>
      </c>
      <c r="EO177" s="545">
        <f t="shared" si="296"/>
        <v>2980</v>
      </c>
      <c r="EP177" s="314">
        <f t="shared" si="297"/>
        <v>770</v>
      </c>
      <c r="EQ177" s="542">
        <v>770</v>
      </c>
      <c r="ER177" s="543">
        <v>0</v>
      </c>
      <c r="ES177" s="544">
        <v>0</v>
      </c>
      <c r="ET177" s="242">
        <v>0</v>
      </c>
      <c r="EU177" s="242">
        <v>0</v>
      </c>
      <c r="EV177" s="314">
        <f t="shared" si="298"/>
        <v>0</v>
      </c>
      <c r="EW177" s="314">
        <f t="shared" si="299"/>
        <v>1310</v>
      </c>
      <c r="EX177" s="542">
        <v>890</v>
      </c>
      <c r="EY177" s="543">
        <v>350</v>
      </c>
      <c r="EZ177" s="544">
        <v>70</v>
      </c>
      <c r="FA177" s="242">
        <v>20</v>
      </c>
      <c r="FB177" s="242">
        <v>0</v>
      </c>
      <c r="FC177" s="314">
        <f t="shared" si="300"/>
        <v>50</v>
      </c>
      <c r="FD177" s="314">
        <f t="shared" si="301"/>
        <v>900</v>
      </c>
      <c r="FE177" s="542">
        <v>160</v>
      </c>
      <c r="FF177" s="543">
        <v>660</v>
      </c>
      <c r="FG177" s="544">
        <v>80</v>
      </c>
      <c r="FH177" s="242">
        <v>20</v>
      </c>
      <c r="FI177" s="242">
        <f>VLOOKUP($A177,'[3]Tabel 3'!$E$3350:$K$3691,7,FALSE)</f>
        <v>0</v>
      </c>
      <c r="FJ177" s="314">
        <f t="shared" si="302"/>
        <v>60</v>
      </c>
      <c r="FK177" s="545">
        <f t="shared" si="303"/>
        <v>2980</v>
      </c>
      <c r="FL177" s="314">
        <f t="shared" si="304"/>
        <v>740</v>
      </c>
      <c r="FM177" s="542">
        <v>720</v>
      </c>
      <c r="FN177" s="543">
        <v>10</v>
      </c>
      <c r="FO177" s="544">
        <v>10</v>
      </c>
      <c r="FP177" s="242">
        <v>0</v>
      </c>
      <c r="FQ177" s="242">
        <v>0</v>
      </c>
      <c r="FR177" s="314">
        <f t="shared" si="305"/>
        <v>10</v>
      </c>
      <c r="FS177" s="314">
        <f t="shared" si="306"/>
        <v>1340</v>
      </c>
      <c r="FT177" s="542">
        <v>840</v>
      </c>
      <c r="FU177" s="543">
        <v>410</v>
      </c>
      <c r="FV177" s="544">
        <v>90</v>
      </c>
      <c r="FW177" s="242">
        <v>40</v>
      </c>
      <c r="FX177" s="242">
        <v>0</v>
      </c>
      <c r="FY177" s="314">
        <f t="shared" si="307"/>
        <v>50</v>
      </c>
      <c r="FZ177" s="314">
        <f t="shared" si="308"/>
        <v>900</v>
      </c>
      <c r="GA177" s="542">
        <v>160</v>
      </c>
      <c r="GB177" s="543">
        <v>660</v>
      </c>
      <c r="GC177" s="544">
        <v>80</v>
      </c>
      <c r="GD177" s="242">
        <v>40</v>
      </c>
      <c r="GE177" s="242">
        <v>0</v>
      </c>
      <c r="GF177" s="314">
        <f t="shared" si="309"/>
        <v>40</v>
      </c>
    </row>
    <row r="178" spans="1:188" hidden="1" x14ac:dyDescent="0.25">
      <c r="A178" s="622" t="s">
        <v>319</v>
      </c>
      <c r="B178" s="622" t="s">
        <v>92</v>
      </c>
      <c r="C178" s="622" t="s">
        <v>93</v>
      </c>
      <c r="D178" s="1">
        <v>0.3</v>
      </c>
      <c r="E178" s="206">
        <v>5600</v>
      </c>
      <c r="F178" s="207">
        <v>5.2000000000000005E-2</v>
      </c>
      <c r="G178" s="208">
        <f>IF(AND(F178&gt;=$F$3-'Selectie Benchmark Gemeenten'!$D$7*'gemeenten info'!$F$7,F178&lt;=$F$3+'Selectie Benchmark Gemeenten'!$D$7*'gemeenten info'!$F$7),1,0)</f>
        <v>0</v>
      </c>
      <c r="H178" s="206">
        <v>14512</v>
      </c>
      <c r="I178" s="206">
        <v>192</v>
      </c>
      <c r="J178" s="209">
        <f t="shared" si="261"/>
        <v>2.5411061285500747E-2</v>
      </c>
      <c r="K178" s="208">
        <f>IF(AND(J178&gt;=$J$3-'Selectie Benchmark Gemeenten'!$D$8*'gemeenten info'!$J$7,J178&lt;=$J$3+'Selectie Benchmark Gemeenten'!$D$8*'gemeenten info'!$J$7),1,0)</f>
        <v>0</v>
      </c>
      <c r="L178" s="23">
        <v>0</v>
      </c>
      <c r="M178" s="210">
        <v>1.3542926239419589E-2</v>
      </c>
      <c r="N178" s="208">
        <f>IF(AND(M178&gt;=$M$3-'Selectie Benchmark Gemeenten'!$D$9*'gemeenten info'!$M$7,M178&lt;=$M$3+'Selectie Benchmark Gemeenten'!$D$9*'gemeenten info'!$M$7),1,0)</f>
        <v>0</v>
      </c>
      <c r="O178" s="29">
        <f t="shared" si="255"/>
        <v>0</v>
      </c>
      <c r="P178" s="29">
        <f t="shared" si="256"/>
        <v>0</v>
      </c>
      <c r="Q178" s="29">
        <f t="shared" si="257"/>
        <v>0</v>
      </c>
      <c r="S178" s="78">
        <v>8.298</v>
      </c>
      <c r="T178" s="78">
        <v>-9.16</v>
      </c>
      <c r="U178" s="211">
        <v>0.53500000000000003</v>
      </c>
      <c r="V178" s="211">
        <v>7.2999999999999995E-2</v>
      </c>
      <c r="X178" s="212">
        <v>1224</v>
      </c>
      <c r="Y178" s="212">
        <v>22</v>
      </c>
      <c r="Z178" s="341">
        <f t="shared" si="262"/>
        <v>1.7973856209150325E-2</v>
      </c>
      <c r="AA178" s="212">
        <v>451</v>
      </c>
      <c r="AB178" s="212">
        <v>15</v>
      </c>
      <c r="AC178" s="212">
        <v>5</v>
      </c>
      <c r="AD178" s="212">
        <v>83</v>
      </c>
      <c r="AE178" s="212">
        <v>0</v>
      </c>
      <c r="AF178" s="372">
        <f t="shared" si="263"/>
        <v>0</v>
      </c>
      <c r="AG178" s="212">
        <v>5</v>
      </c>
      <c r="AH178" s="372">
        <f t="shared" si="264"/>
        <v>6.0240963855421686E-2</v>
      </c>
      <c r="AI178" s="212">
        <f t="shared" si="265"/>
        <v>363</v>
      </c>
      <c r="AJ178" s="212">
        <f t="shared" si="266"/>
        <v>10</v>
      </c>
      <c r="AK178" s="372">
        <f t="shared" si="267"/>
        <v>2.7548209366391185E-2</v>
      </c>
      <c r="AL178" s="341">
        <f t="shared" si="268"/>
        <v>0</v>
      </c>
      <c r="AM178" s="341">
        <f t="shared" si="269"/>
        <v>4.0849673202614381E-3</v>
      </c>
      <c r="AN178" s="341">
        <f t="shared" si="270"/>
        <v>8.1699346405228763E-3</v>
      </c>
      <c r="AO178" s="341">
        <f t="shared" si="271"/>
        <v>1.2254901960784314E-2</v>
      </c>
      <c r="AP178" s="214">
        <v>773</v>
      </c>
      <c r="AQ178" s="214">
        <v>7</v>
      </c>
      <c r="AR178" s="341">
        <f t="shared" si="272"/>
        <v>5.7189542483660127E-3</v>
      </c>
      <c r="AT178" s="1">
        <v>19</v>
      </c>
      <c r="AU178" s="1">
        <v>13</v>
      </c>
      <c r="AV178" s="1">
        <v>0</v>
      </c>
      <c r="AW178" s="1">
        <v>6</v>
      </c>
      <c r="AX178" s="1">
        <v>26</v>
      </c>
      <c r="AY178" s="1">
        <v>11</v>
      </c>
      <c r="AZ178" s="1">
        <v>6</v>
      </c>
      <c r="BA178" s="1">
        <v>9</v>
      </c>
      <c r="BB178" s="1">
        <v>14</v>
      </c>
      <c r="BC178" s="1">
        <v>7</v>
      </c>
      <c r="BD178" s="1">
        <v>0</v>
      </c>
      <c r="BE178" s="1">
        <v>7</v>
      </c>
      <c r="BF178" s="1">
        <v>18</v>
      </c>
      <c r="BG178" s="1">
        <v>9</v>
      </c>
      <c r="BH178" s="1">
        <v>0</v>
      </c>
      <c r="BI178" s="1">
        <v>9</v>
      </c>
      <c r="BJ178" s="1">
        <v>27</v>
      </c>
      <c r="BK178" s="1">
        <v>9</v>
      </c>
      <c r="BL178" s="1">
        <v>5</v>
      </c>
      <c r="BM178" s="1">
        <v>13</v>
      </c>
      <c r="BN178" s="125">
        <v>0.68421052631578949</v>
      </c>
      <c r="BO178" s="124">
        <v>0</v>
      </c>
      <c r="BP178" s="126">
        <v>0.31578947368421051</v>
      </c>
      <c r="BQ178" s="125">
        <v>0.42307692307692307</v>
      </c>
      <c r="BR178" s="124">
        <v>0.23076923076923078</v>
      </c>
      <c r="BS178" s="126">
        <v>0.34615384615384615</v>
      </c>
      <c r="BT178" s="125">
        <v>0.5</v>
      </c>
      <c r="BU178" s="124">
        <v>0</v>
      </c>
      <c r="BV178" s="126">
        <v>0.5</v>
      </c>
      <c r="BW178" s="125">
        <v>0.5</v>
      </c>
      <c r="BX178" s="124">
        <v>0</v>
      </c>
      <c r="BY178" s="126">
        <v>0.5</v>
      </c>
      <c r="BZ178" s="125">
        <f t="shared" si="273"/>
        <v>0.33333333333333331</v>
      </c>
      <c r="CA178" s="124">
        <f t="shared" si="274"/>
        <v>0.18518518518518517</v>
      </c>
      <c r="CB178" s="126">
        <f t="shared" si="275"/>
        <v>0.48148148148148145</v>
      </c>
      <c r="CD178" s="215">
        <f t="shared" si="276"/>
        <v>2360</v>
      </c>
      <c r="CE178" s="216">
        <f t="shared" si="277"/>
        <v>0.55932203389830504</v>
      </c>
      <c r="CF178" s="216">
        <f t="shared" si="278"/>
        <v>0.3940677966101695</v>
      </c>
      <c r="CG178" s="216">
        <f t="shared" si="279"/>
        <v>4.6610169491525424E-2</v>
      </c>
      <c r="CH178" s="216">
        <f t="shared" si="280"/>
        <v>1.6949152542372881E-2</v>
      </c>
      <c r="CI178" s="216">
        <f t="shared" si="281"/>
        <v>0</v>
      </c>
      <c r="CJ178" s="216">
        <f t="shared" si="282"/>
        <v>2.9661016949152543E-2</v>
      </c>
      <c r="CK178" s="217">
        <f t="shared" si="283"/>
        <v>1320</v>
      </c>
      <c r="CL178" s="218">
        <f t="shared" si="284"/>
        <v>930</v>
      </c>
      <c r="CM178" s="219">
        <f t="shared" si="285"/>
        <v>110</v>
      </c>
      <c r="CN178" s="219">
        <f t="shared" si="286"/>
        <v>40</v>
      </c>
      <c r="CO178" s="219">
        <f t="shared" si="287"/>
        <v>0</v>
      </c>
      <c r="CP178" s="219">
        <f t="shared" si="288"/>
        <v>70</v>
      </c>
      <c r="CR178" s="243">
        <v>1028.07</v>
      </c>
      <c r="CS178" s="243">
        <v>1321</v>
      </c>
      <c r="CT178" s="247">
        <f t="shared" si="258"/>
        <v>0.77825132475397418</v>
      </c>
      <c r="CV178" s="247">
        <f t="shared" si="259"/>
        <v>2.309518228553268E-2</v>
      </c>
      <c r="CW178" s="211">
        <f t="shared" si="260"/>
        <v>0.34565108094519853</v>
      </c>
      <c r="CY178" s="300">
        <v>2.0785219399538105E-2</v>
      </c>
      <c r="CZ178" s="300">
        <v>1.3372956909361069E-2</v>
      </c>
      <c r="DA178" s="300">
        <v>9.8591549295774655E-3</v>
      </c>
      <c r="DB178" s="300">
        <v>1.7473118279569891E-2</v>
      </c>
      <c r="DC178" s="300">
        <v>1.2777404169468728E-2</v>
      </c>
      <c r="DE178" s="332" t="s">
        <v>640</v>
      </c>
      <c r="DF178" s="332" t="s">
        <v>640</v>
      </c>
      <c r="DG178" s="332" t="s">
        <v>640</v>
      </c>
      <c r="DH178" s="332" t="s">
        <v>640</v>
      </c>
      <c r="DL178" s="212">
        <v>1299</v>
      </c>
      <c r="DM178" s="212">
        <v>27</v>
      </c>
      <c r="DN178" s="213">
        <v>2.0785219399538105E-2</v>
      </c>
      <c r="DO178" s="212">
        <v>468</v>
      </c>
      <c r="DP178" s="212">
        <v>19</v>
      </c>
      <c r="DQ178" s="213">
        <v>1.4626635873749037E-2</v>
      </c>
      <c r="DR178" s="214">
        <v>831</v>
      </c>
      <c r="DS178" s="214">
        <v>8</v>
      </c>
      <c r="DT178" s="213">
        <v>6.1585835257890681E-3</v>
      </c>
      <c r="DV178" s="215">
        <f t="shared" si="289"/>
        <v>2360</v>
      </c>
      <c r="DW178" s="216">
        <v>0.58333333333333337</v>
      </c>
      <c r="DX178" s="216">
        <v>0.375</v>
      </c>
      <c r="DY178" s="216">
        <v>4.1666666666666664E-2</v>
      </c>
      <c r="DZ178" s="216">
        <v>0</v>
      </c>
      <c r="EA178" s="216">
        <v>0</v>
      </c>
      <c r="EB178" s="216">
        <v>4.1666666666666664E-2</v>
      </c>
      <c r="EC178" s="217">
        <f t="shared" si="290"/>
        <v>1360</v>
      </c>
      <c r="ED178" s="218">
        <v>900</v>
      </c>
      <c r="EE178" s="219">
        <f t="shared" si="291"/>
        <v>100</v>
      </c>
      <c r="EF178" s="219">
        <f t="shared" si="292"/>
        <v>30</v>
      </c>
      <c r="EG178" s="219">
        <f t="shared" si="293"/>
        <v>0</v>
      </c>
      <c r="EH178" s="219">
        <f t="shared" si="294"/>
        <v>70</v>
      </c>
      <c r="EI178" s="216">
        <v>4.1666666666666664E-2</v>
      </c>
      <c r="EJ178" s="511">
        <v>1.7000000000000001E-2</v>
      </c>
      <c r="EK178" s="3">
        <v>0.34600000000000003</v>
      </c>
      <c r="EL178" s="3">
        <v>0.45200000000000001</v>
      </c>
      <c r="EM178" s="496">
        <f t="shared" si="295"/>
        <v>0.2019999999999999</v>
      </c>
      <c r="EN178" s="528">
        <v>5.3511200000000009E-2</v>
      </c>
      <c r="EO178" s="545">
        <f t="shared" si="296"/>
        <v>2380</v>
      </c>
      <c r="EP178" s="314">
        <f t="shared" si="297"/>
        <v>600</v>
      </c>
      <c r="EQ178" s="542">
        <v>600</v>
      </c>
      <c r="ER178" s="543">
        <v>0</v>
      </c>
      <c r="ES178" s="544">
        <v>0</v>
      </c>
      <c r="ET178" s="242">
        <v>0</v>
      </c>
      <c r="EU178" s="242">
        <v>0</v>
      </c>
      <c r="EV178" s="314">
        <f t="shared" si="298"/>
        <v>0</v>
      </c>
      <c r="EW178" s="314">
        <f t="shared" si="299"/>
        <v>1040</v>
      </c>
      <c r="EX178" s="542">
        <v>640</v>
      </c>
      <c r="EY178" s="543">
        <v>360</v>
      </c>
      <c r="EZ178" s="544">
        <v>40</v>
      </c>
      <c r="FA178" s="242">
        <v>10</v>
      </c>
      <c r="FB178" s="242">
        <v>0</v>
      </c>
      <c r="FC178" s="314">
        <f t="shared" si="300"/>
        <v>30</v>
      </c>
      <c r="FD178" s="314">
        <f t="shared" si="301"/>
        <v>740</v>
      </c>
      <c r="FE178" s="542">
        <v>120</v>
      </c>
      <c r="FF178" s="543">
        <v>560</v>
      </c>
      <c r="FG178" s="544">
        <v>60</v>
      </c>
      <c r="FH178" s="242">
        <v>20</v>
      </c>
      <c r="FI178" s="242">
        <f>VLOOKUP($A178,'[3]Tabel 3'!$E$3350:$K$3691,7,FALSE)</f>
        <v>0</v>
      </c>
      <c r="FJ178" s="314">
        <f t="shared" si="302"/>
        <v>40</v>
      </c>
      <c r="FK178" s="545">
        <f t="shared" si="303"/>
        <v>2360</v>
      </c>
      <c r="FL178" s="314">
        <f t="shared" si="304"/>
        <v>590</v>
      </c>
      <c r="FM178" s="542">
        <v>580</v>
      </c>
      <c r="FN178" s="543">
        <v>10</v>
      </c>
      <c r="FO178" s="544">
        <v>0</v>
      </c>
      <c r="FP178" s="242">
        <v>0</v>
      </c>
      <c r="FQ178" s="242">
        <v>0</v>
      </c>
      <c r="FR178" s="314">
        <f t="shared" si="305"/>
        <v>0</v>
      </c>
      <c r="FS178" s="314">
        <f t="shared" si="306"/>
        <v>1060</v>
      </c>
      <c r="FT178" s="542">
        <v>630</v>
      </c>
      <c r="FU178" s="543">
        <v>370</v>
      </c>
      <c r="FV178" s="544">
        <v>60</v>
      </c>
      <c r="FW178" s="242">
        <v>20</v>
      </c>
      <c r="FX178" s="242">
        <v>0</v>
      </c>
      <c r="FY178" s="314">
        <f t="shared" si="307"/>
        <v>40</v>
      </c>
      <c r="FZ178" s="314">
        <f t="shared" si="308"/>
        <v>710</v>
      </c>
      <c r="GA178" s="542">
        <v>110</v>
      </c>
      <c r="GB178" s="543">
        <v>550</v>
      </c>
      <c r="GC178" s="544">
        <v>50</v>
      </c>
      <c r="GD178" s="242">
        <v>20</v>
      </c>
      <c r="GE178" s="242">
        <v>0</v>
      </c>
      <c r="GF178" s="314">
        <f t="shared" si="309"/>
        <v>30</v>
      </c>
    </row>
    <row r="179" spans="1:188" hidden="1" x14ac:dyDescent="0.25">
      <c r="A179" s="622" t="s">
        <v>320</v>
      </c>
      <c r="B179" s="622" t="s">
        <v>82</v>
      </c>
      <c r="C179" s="622" t="s">
        <v>83</v>
      </c>
      <c r="D179" s="1">
        <v>0.7</v>
      </c>
      <c r="E179" s="206">
        <v>9400</v>
      </c>
      <c r="F179" s="207">
        <v>6.9000000000000006E-2</v>
      </c>
      <c r="G179" s="208">
        <f>IF(AND(F179&gt;=$F$3-'Selectie Benchmark Gemeenten'!$D$7*'gemeenten info'!$F$7,F179&lt;=$F$3+'Selectie Benchmark Gemeenten'!$D$7*'gemeenten info'!$F$7),1,0)</f>
        <v>0</v>
      </c>
      <c r="H179" s="206">
        <v>23084</v>
      </c>
      <c r="I179" s="206">
        <v>234</v>
      </c>
      <c r="J179" s="209">
        <f t="shared" si="261"/>
        <v>3.1689088191330345E-2</v>
      </c>
      <c r="K179" s="208">
        <f>IF(AND(J179&gt;=$J$3-'Selectie Benchmark Gemeenten'!$D$8*'gemeenten info'!$J$7,J179&lt;=$J$3+'Selectie Benchmark Gemeenten'!$D$8*'gemeenten info'!$J$7),1,0)</f>
        <v>0</v>
      </c>
      <c r="L179" s="23">
        <v>0</v>
      </c>
      <c r="M179" s="210">
        <v>3.523238380809595E-2</v>
      </c>
      <c r="N179" s="208">
        <f>IF(AND(M179&gt;=$M$3-'Selectie Benchmark Gemeenten'!$D$9*'gemeenten info'!$M$7,M179&lt;=$M$3+'Selectie Benchmark Gemeenten'!$D$9*'gemeenten info'!$M$7),1,0)</f>
        <v>0</v>
      </c>
      <c r="O179" s="29">
        <f t="shared" si="255"/>
        <v>0</v>
      </c>
      <c r="P179" s="29">
        <f t="shared" si="256"/>
        <v>0</v>
      </c>
      <c r="Q179" s="29">
        <f t="shared" si="257"/>
        <v>0</v>
      </c>
      <c r="S179" s="78">
        <v>7.5410000000000004</v>
      </c>
      <c r="T179" s="78">
        <v>-27.027000000000001</v>
      </c>
      <c r="U179" s="211">
        <v>0.57999999999999996</v>
      </c>
      <c r="V179" s="211">
        <v>0.09</v>
      </c>
      <c r="X179" s="212">
        <v>1805</v>
      </c>
      <c r="Y179" s="212">
        <v>36</v>
      </c>
      <c r="Z179" s="341">
        <f t="shared" si="262"/>
        <v>1.9944598337950138E-2</v>
      </c>
      <c r="AA179" s="212">
        <v>616</v>
      </c>
      <c r="AB179" s="212">
        <v>30</v>
      </c>
      <c r="AC179" s="212">
        <v>15</v>
      </c>
      <c r="AD179" s="212">
        <v>88</v>
      </c>
      <c r="AE179" s="212">
        <v>0</v>
      </c>
      <c r="AF179" s="372">
        <f t="shared" si="263"/>
        <v>0</v>
      </c>
      <c r="AG179" s="212">
        <v>9</v>
      </c>
      <c r="AH179" s="372">
        <f t="shared" si="264"/>
        <v>0.10227272727272728</v>
      </c>
      <c r="AI179" s="212">
        <f t="shared" si="265"/>
        <v>513</v>
      </c>
      <c r="AJ179" s="212">
        <f t="shared" si="266"/>
        <v>21</v>
      </c>
      <c r="AK179" s="372">
        <f t="shared" si="267"/>
        <v>4.0935672514619881E-2</v>
      </c>
      <c r="AL179" s="341">
        <f t="shared" si="268"/>
        <v>0</v>
      </c>
      <c r="AM179" s="341">
        <f t="shared" si="269"/>
        <v>4.9861495844875344E-3</v>
      </c>
      <c r="AN179" s="341">
        <f t="shared" si="270"/>
        <v>1.1634349030470914E-2</v>
      </c>
      <c r="AO179" s="341">
        <f t="shared" si="271"/>
        <v>1.662049861495845E-2</v>
      </c>
      <c r="AP179" s="214">
        <v>1189</v>
      </c>
      <c r="AQ179" s="214">
        <v>6</v>
      </c>
      <c r="AR179" s="341">
        <f t="shared" si="272"/>
        <v>3.3240997229916896E-3</v>
      </c>
      <c r="AT179" s="1">
        <v>20</v>
      </c>
      <c r="AU179" s="1">
        <v>6</v>
      </c>
      <c r="AV179" s="1">
        <v>0</v>
      </c>
      <c r="AW179" s="1">
        <v>14</v>
      </c>
      <c r="AX179" s="1">
        <v>25</v>
      </c>
      <c r="AY179" s="1">
        <v>8</v>
      </c>
      <c r="AZ179" s="1">
        <v>9</v>
      </c>
      <c r="BA179" s="1">
        <v>8</v>
      </c>
      <c r="BB179" s="1">
        <v>22</v>
      </c>
      <c r="BC179" s="1">
        <v>11</v>
      </c>
      <c r="BD179" s="1">
        <v>0</v>
      </c>
      <c r="BE179" s="1">
        <v>11</v>
      </c>
      <c r="BF179" s="1">
        <v>26</v>
      </c>
      <c r="BG179" s="1">
        <v>8</v>
      </c>
      <c r="BH179" s="1">
        <v>7</v>
      </c>
      <c r="BI179" s="1">
        <v>11</v>
      </c>
      <c r="BJ179" s="1">
        <v>26</v>
      </c>
      <c r="BK179" s="1">
        <v>10</v>
      </c>
      <c r="BL179" s="1">
        <v>5</v>
      </c>
      <c r="BM179" s="1">
        <v>11</v>
      </c>
      <c r="BN179" s="125">
        <v>0.3</v>
      </c>
      <c r="BO179" s="124">
        <v>0</v>
      </c>
      <c r="BP179" s="126">
        <v>0.7</v>
      </c>
      <c r="BQ179" s="125">
        <v>0.32</v>
      </c>
      <c r="BR179" s="124">
        <v>0.36</v>
      </c>
      <c r="BS179" s="126">
        <v>0.32</v>
      </c>
      <c r="BT179" s="125">
        <v>0.5</v>
      </c>
      <c r="BU179" s="124">
        <v>0</v>
      </c>
      <c r="BV179" s="126">
        <v>0.5</v>
      </c>
      <c r="BW179" s="125">
        <v>0.30769230769230771</v>
      </c>
      <c r="BX179" s="124">
        <v>0.26923076923076922</v>
      </c>
      <c r="BY179" s="126">
        <v>0.42307692307692307</v>
      </c>
      <c r="BZ179" s="125">
        <f t="shared" si="273"/>
        <v>0.38461538461538464</v>
      </c>
      <c r="CA179" s="124">
        <f t="shared" si="274"/>
        <v>0.19230769230769232</v>
      </c>
      <c r="CB179" s="126">
        <f t="shared" si="275"/>
        <v>0.42307692307692307</v>
      </c>
      <c r="CD179" s="215">
        <f t="shared" si="276"/>
        <v>3100</v>
      </c>
      <c r="CE179" s="216">
        <f t="shared" si="277"/>
        <v>0.60967741935483866</v>
      </c>
      <c r="CF179" s="216">
        <f t="shared" si="278"/>
        <v>0.32580645161290323</v>
      </c>
      <c r="CG179" s="216">
        <f t="shared" si="279"/>
        <v>6.4516129032258063E-2</v>
      </c>
      <c r="CH179" s="216">
        <f t="shared" si="280"/>
        <v>3.2258064516129031E-2</v>
      </c>
      <c r="CI179" s="216">
        <f t="shared" si="281"/>
        <v>0</v>
      </c>
      <c r="CJ179" s="216">
        <f t="shared" si="282"/>
        <v>3.2258064516129031E-2</v>
      </c>
      <c r="CK179" s="217">
        <f t="shared" si="283"/>
        <v>1890</v>
      </c>
      <c r="CL179" s="218">
        <f t="shared" si="284"/>
        <v>1010</v>
      </c>
      <c r="CM179" s="219">
        <f t="shared" si="285"/>
        <v>200</v>
      </c>
      <c r="CN179" s="219">
        <f t="shared" si="286"/>
        <v>100</v>
      </c>
      <c r="CO179" s="219">
        <f t="shared" si="287"/>
        <v>0</v>
      </c>
      <c r="CP179" s="219">
        <f t="shared" si="288"/>
        <v>100</v>
      </c>
      <c r="CR179" s="243">
        <v>1437.53</v>
      </c>
      <c r="CS179" s="243">
        <v>1978</v>
      </c>
      <c r="CT179" s="247">
        <f t="shared" si="258"/>
        <v>0.72675935288169868</v>
      </c>
      <c r="CV179" s="247">
        <f t="shared" si="259"/>
        <v>2.7443194585480214E-2</v>
      </c>
      <c r="CW179" s="211">
        <f t="shared" si="260"/>
        <v>0.28905214982536431</v>
      </c>
      <c r="CY179" s="300">
        <v>1.4325068870523415E-2</v>
      </c>
      <c r="CZ179" s="300">
        <v>1.4215418261344996E-2</v>
      </c>
      <c r="DA179" s="300">
        <v>1.1689691817215728E-2</v>
      </c>
      <c r="DB179" s="300">
        <v>1.2860082304526749E-2</v>
      </c>
      <c r="DC179" s="300">
        <v>1.0183299389002037E-2</v>
      </c>
      <c r="DE179" s="332">
        <v>74</v>
      </c>
      <c r="DF179" s="332">
        <v>6</v>
      </c>
      <c r="DG179" s="332">
        <v>77</v>
      </c>
      <c r="DH179" s="332">
        <v>8</v>
      </c>
      <c r="DL179" s="212">
        <v>1815</v>
      </c>
      <c r="DM179" s="212">
        <v>26</v>
      </c>
      <c r="DN179" s="213">
        <v>1.4325068870523415E-2</v>
      </c>
      <c r="DO179" s="212">
        <v>653</v>
      </c>
      <c r="DP179" s="212">
        <v>23</v>
      </c>
      <c r="DQ179" s="213">
        <v>1.2672176308539946E-2</v>
      </c>
      <c r="DR179" s="214">
        <v>1162</v>
      </c>
      <c r="DS179" s="214">
        <v>3</v>
      </c>
      <c r="DT179" s="213">
        <v>1.652892561983471E-3</v>
      </c>
      <c r="DV179" s="215">
        <f t="shared" si="289"/>
        <v>3020</v>
      </c>
      <c r="DW179" s="216">
        <v>0.6333333333333333</v>
      </c>
      <c r="DX179" s="216">
        <v>0.3</v>
      </c>
      <c r="DY179" s="216">
        <v>6.6666666666666666E-2</v>
      </c>
      <c r="DZ179" s="216">
        <v>3.3333333333333333E-2</v>
      </c>
      <c r="EA179" s="216">
        <v>0</v>
      </c>
      <c r="EB179" s="216">
        <v>3.3333333333333333E-2</v>
      </c>
      <c r="EC179" s="217">
        <f t="shared" si="290"/>
        <v>1940</v>
      </c>
      <c r="ED179" s="218">
        <v>900</v>
      </c>
      <c r="EE179" s="219">
        <f t="shared" si="291"/>
        <v>180</v>
      </c>
      <c r="EF179" s="219">
        <f t="shared" si="292"/>
        <v>80</v>
      </c>
      <c r="EG179" s="219">
        <f t="shared" si="293"/>
        <v>0</v>
      </c>
      <c r="EH179" s="219">
        <f t="shared" si="294"/>
        <v>100</v>
      </c>
      <c r="EI179" s="216">
        <v>6.4516129032258063E-2</v>
      </c>
      <c r="EJ179" s="511">
        <v>1.9975E-2</v>
      </c>
      <c r="EK179" s="3">
        <v>0.3</v>
      </c>
      <c r="EL179" s="3">
        <v>0.45799999999999996</v>
      </c>
      <c r="EM179" s="496">
        <f t="shared" si="295"/>
        <v>0.24199999999999999</v>
      </c>
      <c r="EN179" s="528">
        <v>6.3551400000000008E-2</v>
      </c>
      <c r="EO179" s="545">
        <f t="shared" si="296"/>
        <v>3070</v>
      </c>
      <c r="EP179" s="314">
        <f t="shared" si="297"/>
        <v>820</v>
      </c>
      <c r="EQ179" s="542">
        <v>810</v>
      </c>
      <c r="ER179" s="543">
        <v>10</v>
      </c>
      <c r="ES179" s="544">
        <v>0</v>
      </c>
      <c r="ET179" s="242">
        <v>0</v>
      </c>
      <c r="EU179" s="242">
        <v>0</v>
      </c>
      <c r="EV179" s="314">
        <f t="shared" si="298"/>
        <v>0</v>
      </c>
      <c r="EW179" s="314">
        <f t="shared" si="299"/>
        <v>1350</v>
      </c>
      <c r="EX179" s="542">
        <v>940</v>
      </c>
      <c r="EY179" s="543">
        <v>320</v>
      </c>
      <c r="EZ179" s="544">
        <v>90</v>
      </c>
      <c r="FA179" s="242">
        <v>40</v>
      </c>
      <c r="FB179" s="242">
        <v>0</v>
      </c>
      <c r="FC179" s="314">
        <f t="shared" si="300"/>
        <v>50</v>
      </c>
      <c r="FD179" s="314">
        <f t="shared" si="301"/>
        <v>900</v>
      </c>
      <c r="FE179" s="542">
        <v>190</v>
      </c>
      <c r="FF179" s="543">
        <v>620</v>
      </c>
      <c r="FG179" s="544">
        <v>90</v>
      </c>
      <c r="FH179" s="242">
        <v>40</v>
      </c>
      <c r="FI179" s="242">
        <f>VLOOKUP($A179,'[3]Tabel 3'!$E$3350:$K$3691,7,FALSE)</f>
        <v>0</v>
      </c>
      <c r="FJ179" s="314">
        <f t="shared" si="302"/>
        <v>50</v>
      </c>
      <c r="FK179" s="545">
        <f t="shared" si="303"/>
        <v>3100</v>
      </c>
      <c r="FL179" s="314">
        <f t="shared" si="304"/>
        <v>820</v>
      </c>
      <c r="FM179" s="542">
        <v>800</v>
      </c>
      <c r="FN179" s="543">
        <v>10</v>
      </c>
      <c r="FO179" s="544">
        <v>10</v>
      </c>
      <c r="FP179" s="242">
        <v>0</v>
      </c>
      <c r="FQ179" s="242">
        <v>0</v>
      </c>
      <c r="FR179" s="314">
        <f t="shared" si="305"/>
        <v>10</v>
      </c>
      <c r="FS179" s="314">
        <f t="shared" si="306"/>
        <v>1380</v>
      </c>
      <c r="FT179" s="542">
        <v>930</v>
      </c>
      <c r="FU179" s="543">
        <v>350</v>
      </c>
      <c r="FV179" s="544">
        <v>100</v>
      </c>
      <c r="FW179" s="242">
        <v>50</v>
      </c>
      <c r="FX179" s="242">
        <v>0</v>
      </c>
      <c r="FY179" s="314">
        <f t="shared" si="307"/>
        <v>50</v>
      </c>
      <c r="FZ179" s="314">
        <f t="shared" si="308"/>
        <v>900</v>
      </c>
      <c r="GA179" s="542">
        <v>160</v>
      </c>
      <c r="GB179" s="543">
        <v>650</v>
      </c>
      <c r="GC179" s="544">
        <v>90</v>
      </c>
      <c r="GD179" s="242">
        <v>50</v>
      </c>
      <c r="GE179" s="242">
        <v>0</v>
      </c>
      <c r="GF179" s="314">
        <f t="shared" si="309"/>
        <v>40</v>
      </c>
    </row>
    <row r="180" spans="1:188" hidden="1" x14ac:dyDescent="0.25">
      <c r="A180" s="622" t="s">
        <v>321</v>
      </c>
      <c r="B180" s="622" t="s">
        <v>85</v>
      </c>
      <c r="C180" s="622" t="s">
        <v>86</v>
      </c>
      <c r="D180" s="1">
        <v>0.6</v>
      </c>
      <c r="E180" s="206">
        <v>10600</v>
      </c>
      <c r="F180" s="207">
        <v>0.06</v>
      </c>
      <c r="G180" s="208">
        <f>IF(AND(F180&gt;=$F$3-'Selectie Benchmark Gemeenten'!$D$7*'gemeenten info'!$F$7,F180&lt;=$F$3+'Selectie Benchmark Gemeenten'!$D$7*'gemeenten info'!$F$7),1,0)</f>
        <v>0</v>
      </c>
      <c r="H180" s="206">
        <v>25504</v>
      </c>
      <c r="I180" s="206">
        <v>387</v>
      </c>
      <c r="J180" s="209">
        <f t="shared" si="261"/>
        <v>5.4559043348281017E-2</v>
      </c>
      <c r="K180" s="208">
        <f>IF(AND(J180&gt;=$J$3-'Selectie Benchmark Gemeenten'!$D$8*'gemeenten info'!$J$7,J180&lt;=$J$3+'Selectie Benchmark Gemeenten'!$D$8*'gemeenten info'!$J$7),1,0)</f>
        <v>0</v>
      </c>
      <c r="L180" s="23">
        <v>0</v>
      </c>
      <c r="M180" s="210">
        <v>0.10321324245374879</v>
      </c>
      <c r="N180" s="208">
        <f>IF(AND(M180&gt;=$M$3-'Selectie Benchmark Gemeenten'!$D$9*'gemeenten info'!$M$7,M180&lt;=$M$3+'Selectie Benchmark Gemeenten'!$D$9*'gemeenten info'!$M$7),1,0)</f>
        <v>1</v>
      </c>
      <c r="O180" s="29">
        <f t="shared" si="255"/>
        <v>0</v>
      </c>
      <c r="P180" s="29">
        <f t="shared" si="256"/>
        <v>0</v>
      </c>
      <c r="Q180" s="29">
        <f t="shared" si="257"/>
        <v>0</v>
      </c>
      <c r="S180" s="78">
        <v>7.7789999999999999</v>
      </c>
      <c r="T180" s="78">
        <v>-18.216999999999999</v>
      </c>
      <c r="U180" s="211">
        <v>0.50700000000000001</v>
      </c>
      <c r="V180" s="211">
        <v>7.5999999999999998E-2</v>
      </c>
      <c r="X180" s="212">
        <v>1843</v>
      </c>
      <c r="Y180" s="212">
        <v>43</v>
      </c>
      <c r="Z180" s="341">
        <f t="shared" si="262"/>
        <v>2.3331524688008681E-2</v>
      </c>
      <c r="AA180" s="212">
        <v>562</v>
      </c>
      <c r="AB180" s="212">
        <v>42</v>
      </c>
      <c r="AC180" s="212">
        <v>13</v>
      </c>
      <c r="AD180" s="212">
        <v>110</v>
      </c>
      <c r="AE180" s="212">
        <v>0</v>
      </c>
      <c r="AF180" s="372">
        <f t="shared" si="263"/>
        <v>0</v>
      </c>
      <c r="AG180" s="212">
        <v>19</v>
      </c>
      <c r="AH180" s="372">
        <f t="shared" si="264"/>
        <v>0.17272727272727273</v>
      </c>
      <c r="AI180" s="212">
        <f t="shared" si="265"/>
        <v>439</v>
      </c>
      <c r="AJ180" s="212">
        <f t="shared" si="266"/>
        <v>23</v>
      </c>
      <c r="AK180" s="372">
        <f t="shared" si="267"/>
        <v>5.2391799544419138E-2</v>
      </c>
      <c r="AL180" s="341">
        <f t="shared" si="268"/>
        <v>0</v>
      </c>
      <c r="AM180" s="341">
        <f t="shared" si="269"/>
        <v>1.0309278350515464E-2</v>
      </c>
      <c r="AN180" s="341">
        <f t="shared" si="270"/>
        <v>1.2479652740097666E-2</v>
      </c>
      <c r="AO180" s="341">
        <f t="shared" si="271"/>
        <v>2.278893109061313E-2</v>
      </c>
      <c r="AP180" s="214">
        <v>1281</v>
      </c>
      <c r="AQ180" s="214">
        <v>1</v>
      </c>
      <c r="AR180" s="341">
        <f t="shared" si="272"/>
        <v>5.4259359739555074E-4</v>
      </c>
      <c r="AT180" s="1">
        <v>25</v>
      </c>
      <c r="AU180" s="1">
        <v>14</v>
      </c>
      <c r="AV180" s="1">
        <v>6</v>
      </c>
      <c r="AW180" s="1">
        <v>5</v>
      </c>
      <c r="AX180" s="1">
        <v>29</v>
      </c>
      <c r="AY180" s="1">
        <v>14</v>
      </c>
      <c r="AZ180" s="1">
        <v>6</v>
      </c>
      <c r="BA180" s="1">
        <v>9</v>
      </c>
      <c r="BB180" s="1">
        <v>29</v>
      </c>
      <c r="BC180" s="1">
        <v>8</v>
      </c>
      <c r="BD180" s="1">
        <v>6</v>
      </c>
      <c r="BE180" s="1">
        <v>15</v>
      </c>
      <c r="BF180" s="1">
        <v>17</v>
      </c>
      <c r="BG180" s="1">
        <v>9</v>
      </c>
      <c r="BH180" s="1">
        <v>0</v>
      </c>
      <c r="BI180" s="1">
        <v>8</v>
      </c>
      <c r="BJ180" s="1">
        <v>32</v>
      </c>
      <c r="BK180" s="1">
        <v>14</v>
      </c>
      <c r="BL180" s="1">
        <v>10</v>
      </c>
      <c r="BM180" s="1">
        <v>8</v>
      </c>
      <c r="BN180" s="125">
        <v>0.56000000000000005</v>
      </c>
      <c r="BO180" s="124">
        <v>0.24</v>
      </c>
      <c r="BP180" s="126">
        <v>0.2</v>
      </c>
      <c r="BQ180" s="125">
        <v>0.48275862068965519</v>
      </c>
      <c r="BR180" s="124">
        <v>0.20689655172413793</v>
      </c>
      <c r="BS180" s="126">
        <v>0.31034482758620691</v>
      </c>
      <c r="BT180" s="125">
        <v>0.27586206896551724</v>
      </c>
      <c r="BU180" s="124">
        <v>0.20689655172413793</v>
      </c>
      <c r="BV180" s="126">
        <v>0.51724137931034486</v>
      </c>
      <c r="BW180" s="125">
        <v>0.52941176470588236</v>
      </c>
      <c r="BX180" s="124">
        <v>0</v>
      </c>
      <c r="BY180" s="126">
        <v>0.47058823529411764</v>
      </c>
      <c r="BZ180" s="125">
        <f t="shared" si="273"/>
        <v>0.4375</v>
      </c>
      <c r="CA180" s="124">
        <f t="shared" si="274"/>
        <v>0.3125</v>
      </c>
      <c r="CB180" s="126">
        <f t="shared" si="275"/>
        <v>0.25</v>
      </c>
      <c r="CD180" s="215">
        <f t="shared" si="276"/>
        <v>3510</v>
      </c>
      <c r="CE180" s="216">
        <f t="shared" si="277"/>
        <v>0.52991452991452992</v>
      </c>
      <c r="CF180" s="216">
        <f t="shared" si="278"/>
        <v>0.40170940170940173</v>
      </c>
      <c r="CG180" s="216">
        <f t="shared" si="279"/>
        <v>6.8376068376068383E-2</v>
      </c>
      <c r="CH180" s="216">
        <f t="shared" si="280"/>
        <v>1.9943019943019943E-2</v>
      </c>
      <c r="CI180" s="216">
        <f t="shared" si="281"/>
        <v>0</v>
      </c>
      <c r="CJ180" s="216">
        <f t="shared" si="282"/>
        <v>4.843304843304843E-2</v>
      </c>
      <c r="CK180" s="217">
        <f t="shared" si="283"/>
        <v>1860</v>
      </c>
      <c r="CL180" s="218">
        <f t="shared" si="284"/>
        <v>1410</v>
      </c>
      <c r="CM180" s="219">
        <f t="shared" si="285"/>
        <v>240</v>
      </c>
      <c r="CN180" s="219">
        <f t="shared" si="286"/>
        <v>70</v>
      </c>
      <c r="CO180" s="219">
        <f t="shared" si="287"/>
        <v>0</v>
      </c>
      <c r="CP180" s="219">
        <f t="shared" si="288"/>
        <v>170</v>
      </c>
      <c r="CR180" s="243">
        <v>1490.77</v>
      </c>
      <c r="CS180" s="243">
        <v>2340</v>
      </c>
      <c r="CT180" s="247">
        <f t="shared" si="258"/>
        <v>0.63708119658119655</v>
      </c>
      <c r="CV180" s="247">
        <f t="shared" si="259"/>
        <v>3.6622529142617787E-2</v>
      </c>
      <c r="CW180" s="211">
        <f t="shared" si="260"/>
        <v>0.38885874480014471</v>
      </c>
      <c r="CY180" s="300">
        <v>1.7003188097768331E-2</v>
      </c>
      <c r="CZ180" s="300">
        <v>8.7674058793192362E-3</v>
      </c>
      <c r="DA180" s="300">
        <v>1.4413518886679921E-2</v>
      </c>
      <c r="DB180" s="300">
        <v>1.4111922141119221E-2</v>
      </c>
      <c r="DC180" s="300">
        <v>1.2112403100775194E-2</v>
      </c>
      <c r="DE180" s="332" t="s">
        <v>640</v>
      </c>
      <c r="DF180" s="332" t="s">
        <v>640</v>
      </c>
      <c r="DG180" s="332" t="s">
        <v>640</v>
      </c>
      <c r="DH180" s="332" t="s">
        <v>640</v>
      </c>
      <c r="DL180" s="212">
        <v>1882</v>
      </c>
      <c r="DM180" s="212">
        <v>32</v>
      </c>
      <c r="DN180" s="213">
        <v>1.7003188097768331E-2</v>
      </c>
      <c r="DO180" s="212">
        <v>627</v>
      </c>
      <c r="DP180" s="212">
        <v>27</v>
      </c>
      <c r="DQ180" s="213">
        <v>1.4346439957492029E-2</v>
      </c>
      <c r="DR180" s="214">
        <v>1255</v>
      </c>
      <c r="DS180" s="214">
        <v>5</v>
      </c>
      <c r="DT180" s="213">
        <v>2.6567481402763019E-3</v>
      </c>
      <c r="DV180" s="215">
        <f t="shared" si="289"/>
        <v>3500</v>
      </c>
      <c r="DW180" s="216">
        <v>0.54285714285714282</v>
      </c>
      <c r="DX180" s="216">
        <v>0.4</v>
      </c>
      <c r="DY180" s="216">
        <v>5.7142857142857141E-2</v>
      </c>
      <c r="DZ180" s="216">
        <v>2.8571428571428571E-2</v>
      </c>
      <c r="EA180" s="216">
        <v>0</v>
      </c>
      <c r="EB180" s="216">
        <v>2.8571428571428571E-2</v>
      </c>
      <c r="EC180" s="217">
        <f t="shared" si="290"/>
        <v>1900</v>
      </c>
      <c r="ED180" s="218">
        <v>1400</v>
      </c>
      <c r="EE180" s="219">
        <f t="shared" si="291"/>
        <v>200</v>
      </c>
      <c r="EF180" s="219">
        <f t="shared" si="292"/>
        <v>40</v>
      </c>
      <c r="EG180" s="219">
        <f t="shared" si="293"/>
        <v>0</v>
      </c>
      <c r="EH180" s="219">
        <f t="shared" si="294"/>
        <v>160</v>
      </c>
      <c r="EI180" s="216">
        <v>5.7142857142857141E-2</v>
      </c>
      <c r="EJ180" s="511">
        <v>1.84E-2</v>
      </c>
      <c r="EK180" s="3">
        <v>0.34200000000000003</v>
      </c>
      <c r="EL180" s="3">
        <v>0.44</v>
      </c>
      <c r="EM180" s="496">
        <f t="shared" si="295"/>
        <v>0.21799999999999992</v>
      </c>
      <c r="EN180" s="528">
        <v>5.8236000000000003E-2</v>
      </c>
      <c r="EO180" s="545">
        <f t="shared" si="296"/>
        <v>3480</v>
      </c>
      <c r="EP180" s="314">
        <f t="shared" si="297"/>
        <v>880</v>
      </c>
      <c r="EQ180" s="542">
        <v>860</v>
      </c>
      <c r="ER180" s="543">
        <v>10</v>
      </c>
      <c r="ES180" s="544">
        <v>10</v>
      </c>
      <c r="ET180" s="242">
        <v>0</v>
      </c>
      <c r="EU180" s="242">
        <v>0</v>
      </c>
      <c r="EV180" s="314">
        <f t="shared" si="298"/>
        <v>10</v>
      </c>
      <c r="EW180" s="314">
        <f t="shared" si="299"/>
        <v>1500</v>
      </c>
      <c r="EX180" s="542">
        <v>890</v>
      </c>
      <c r="EY180" s="543">
        <v>520</v>
      </c>
      <c r="EZ180" s="544">
        <v>90</v>
      </c>
      <c r="FA180" s="242">
        <v>20</v>
      </c>
      <c r="FB180" s="242">
        <v>0</v>
      </c>
      <c r="FC180" s="314">
        <f t="shared" si="300"/>
        <v>70</v>
      </c>
      <c r="FD180" s="314">
        <f t="shared" si="301"/>
        <v>1100</v>
      </c>
      <c r="FE180" s="542">
        <v>150</v>
      </c>
      <c r="FF180" s="543">
        <v>850</v>
      </c>
      <c r="FG180" s="544">
        <v>100</v>
      </c>
      <c r="FH180" s="242">
        <v>20</v>
      </c>
      <c r="FI180" s="242">
        <f>VLOOKUP($A180,'[3]Tabel 3'!$E$3350:$K$3691,7,FALSE)</f>
        <v>0</v>
      </c>
      <c r="FJ180" s="314">
        <f t="shared" si="302"/>
        <v>80</v>
      </c>
      <c r="FK180" s="545">
        <f t="shared" si="303"/>
        <v>3510</v>
      </c>
      <c r="FL180" s="314">
        <f t="shared" si="304"/>
        <v>870</v>
      </c>
      <c r="FM180" s="542">
        <v>850</v>
      </c>
      <c r="FN180" s="543">
        <v>10</v>
      </c>
      <c r="FO180" s="544">
        <v>10</v>
      </c>
      <c r="FP180" s="242">
        <v>0</v>
      </c>
      <c r="FQ180" s="242">
        <v>0</v>
      </c>
      <c r="FR180" s="314">
        <f t="shared" si="305"/>
        <v>10</v>
      </c>
      <c r="FS180" s="314">
        <f t="shared" si="306"/>
        <v>1530</v>
      </c>
      <c r="FT180" s="542">
        <v>850</v>
      </c>
      <c r="FU180" s="543">
        <v>560</v>
      </c>
      <c r="FV180" s="544">
        <v>120</v>
      </c>
      <c r="FW180" s="242">
        <v>30</v>
      </c>
      <c r="FX180" s="242">
        <v>0</v>
      </c>
      <c r="FY180" s="314">
        <f t="shared" si="307"/>
        <v>90</v>
      </c>
      <c r="FZ180" s="314">
        <f t="shared" si="308"/>
        <v>1110</v>
      </c>
      <c r="GA180" s="542">
        <v>160</v>
      </c>
      <c r="GB180" s="543">
        <v>840</v>
      </c>
      <c r="GC180" s="544">
        <v>110</v>
      </c>
      <c r="GD180" s="242">
        <v>40</v>
      </c>
      <c r="GE180" s="242">
        <v>0</v>
      </c>
      <c r="GF180" s="314">
        <f t="shared" si="309"/>
        <v>70</v>
      </c>
    </row>
    <row r="181" spans="1:188" hidden="1" x14ac:dyDescent="0.25">
      <c r="A181" s="622" t="s">
        <v>322</v>
      </c>
      <c r="B181" s="622" t="s">
        <v>126</v>
      </c>
      <c r="C181" s="622" t="s">
        <v>127</v>
      </c>
      <c r="D181" s="1">
        <v>0.7</v>
      </c>
      <c r="E181" s="206">
        <v>10600</v>
      </c>
      <c r="F181" s="207">
        <v>6.2E-2</v>
      </c>
      <c r="G181" s="208">
        <f>IF(AND(F181&gt;=$F$3-'Selectie Benchmark Gemeenten'!$D$7*'gemeenten info'!$F$7,F181&lt;=$F$3+'Selectie Benchmark Gemeenten'!$D$7*'gemeenten info'!$F$7),1,0)</f>
        <v>0</v>
      </c>
      <c r="H181" s="206">
        <v>24028</v>
      </c>
      <c r="I181" s="206">
        <v>526</v>
      </c>
      <c r="J181" s="209">
        <f t="shared" si="261"/>
        <v>7.5336322869955161E-2</v>
      </c>
      <c r="K181" s="208">
        <f>IF(AND(J181&gt;=$J$3-'Selectie Benchmark Gemeenten'!$D$8*'gemeenten info'!$J$7,J181&lt;=$J$3+'Selectie Benchmark Gemeenten'!$D$8*'gemeenten info'!$J$7),1,0)</f>
        <v>0</v>
      </c>
      <c r="L181" s="23">
        <v>0</v>
      </c>
      <c r="M181" s="210">
        <v>4.6552481335090032E-2</v>
      </c>
      <c r="N181" s="208">
        <f>IF(AND(M181&gt;=$M$3-'Selectie Benchmark Gemeenten'!$D$9*'gemeenten info'!$M$7,M181&lt;=$M$3+'Selectie Benchmark Gemeenten'!$D$9*'gemeenten info'!$M$7),1,0)</f>
        <v>0</v>
      </c>
      <c r="O181" s="29">
        <f t="shared" si="255"/>
        <v>0</v>
      </c>
      <c r="P181" s="29">
        <f t="shared" si="256"/>
        <v>0</v>
      </c>
      <c r="Q181" s="29">
        <f t="shared" si="257"/>
        <v>0</v>
      </c>
      <c r="S181" s="78">
        <v>7.8369999999999997</v>
      </c>
      <c r="T181" s="78">
        <v>-14.673999999999999</v>
      </c>
      <c r="U181" s="211">
        <v>0.47199999999999998</v>
      </c>
      <c r="V181" s="211">
        <v>4.7E-2</v>
      </c>
      <c r="X181" s="212">
        <v>1227</v>
      </c>
      <c r="Y181" s="212">
        <v>29</v>
      </c>
      <c r="Z181" s="341">
        <f t="shared" si="262"/>
        <v>2.3634881825590873E-2</v>
      </c>
      <c r="AA181" s="212">
        <v>383</v>
      </c>
      <c r="AB181" s="212">
        <v>20</v>
      </c>
      <c r="AC181" s="212">
        <v>5</v>
      </c>
      <c r="AD181" s="212">
        <v>41</v>
      </c>
      <c r="AE181" s="212">
        <v>0</v>
      </c>
      <c r="AF181" s="372">
        <f t="shared" si="263"/>
        <v>0</v>
      </c>
      <c r="AG181" s="212">
        <v>0</v>
      </c>
      <c r="AH181" s="372">
        <f t="shared" si="264"/>
        <v>0</v>
      </c>
      <c r="AI181" s="212">
        <f t="shared" si="265"/>
        <v>337</v>
      </c>
      <c r="AJ181" s="212">
        <f t="shared" si="266"/>
        <v>20</v>
      </c>
      <c r="AK181" s="372">
        <f t="shared" si="267"/>
        <v>5.9347181008902079E-2</v>
      </c>
      <c r="AL181" s="341">
        <f t="shared" si="268"/>
        <v>0</v>
      </c>
      <c r="AM181" s="341">
        <f t="shared" si="269"/>
        <v>0</v>
      </c>
      <c r="AN181" s="341">
        <f t="shared" si="270"/>
        <v>1.6299918500407497E-2</v>
      </c>
      <c r="AO181" s="341">
        <f t="shared" si="271"/>
        <v>1.6299918500407497E-2</v>
      </c>
      <c r="AP181" s="214">
        <v>844</v>
      </c>
      <c r="AQ181" s="214">
        <v>9</v>
      </c>
      <c r="AR181" s="341">
        <f t="shared" si="272"/>
        <v>7.3349633251833741E-3</v>
      </c>
      <c r="AT181" s="1">
        <v>27</v>
      </c>
      <c r="AU181" s="1">
        <v>11</v>
      </c>
      <c r="AV181" s="1">
        <v>7</v>
      </c>
      <c r="AW181" s="1">
        <v>9</v>
      </c>
      <c r="AX181" s="1">
        <v>27</v>
      </c>
      <c r="AY181" s="1">
        <v>10</v>
      </c>
      <c r="AZ181" s="1">
        <v>5</v>
      </c>
      <c r="BA181" s="1">
        <v>12</v>
      </c>
      <c r="BB181" s="1">
        <v>26</v>
      </c>
      <c r="BC181" s="1">
        <v>5</v>
      </c>
      <c r="BD181" s="1">
        <v>8</v>
      </c>
      <c r="BE181" s="1">
        <v>13</v>
      </c>
      <c r="BF181" s="1">
        <v>20</v>
      </c>
      <c r="BG181" s="1">
        <v>8</v>
      </c>
      <c r="BH181" s="1">
        <v>5</v>
      </c>
      <c r="BI181" s="1">
        <v>7</v>
      </c>
      <c r="BJ181" s="1">
        <v>28</v>
      </c>
      <c r="BK181" s="1">
        <v>10</v>
      </c>
      <c r="BL181" s="1">
        <v>0</v>
      </c>
      <c r="BM181" s="1">
        <v>18</v>
      </c>
      <c r="BN181" s="125">
        <v>0.40740740740740738</v>
      </c>
      <c r="BO181" s="124">
        <v>0.25925925925925924</v>
      </c>
      <c r="BP181" s="126">
        <v>0.33333333333333331</v>
      </c>
      <c r="BQ181" s="125">
        <v>0.37037037037037035</v>
      </c>
      <c r="BR181" s="124">
        <v>0.18518518518518517</v>
      </c>
      <c r="BS181" s="126">
        <v>0.44444444444444442</v>
      </c>
      <c r="BT181" s="125">
        <v>0.19230769230769232</v>
      </c>
      <c r="BU181" s="124">
        <v>0.30769230769230771</v>
      </c>
      <c r="BV181" s="126">
        <v>0.5</v>
      </c>
      <c r="BW181" s="125">
        <v>0.4</v>
      </c>
      <c r="BX181" s="124">
        <v>0.25</v>
      </c>
      <c r="BY181" s="126">
        <v>0.35</v>
      </c>
      <c r="BZ181" s="125">
        <f t="shared" si="273"/>
        <v>0.35714285714285715</v>
      </c>
      <c r="CA181" s="124">
        <f t="shared" si="274"/>
        <v>0</v>
      </c>
      <c r="CB181" s="126">
        <f t="shared" si="275"/>
        <v>0.6428571428571429</v>
      </c>
      <c r="CD181" s="215">
        <f t="shared" si="276"/>
        <v>2780</v>
      </c>
      <c r="CE181" s="216">
        <f t="shared" si="277"/>
        <v>0.5539568345323741</v>
      </c>
      <c r="CF181" s="216">
        <f t="shared" si="278"/>
        <v>0.35611510791366907</v>
      </c>
      <c r="CG181" s="216">
        <f t="shared" si="279"/>
        <v>8.9928057553956831E-2</v>
      </c>
      <c r="CH181" s="216">
        <f t="shared" si="280"/>
        <v>4.3165467625899283E-2</v>
      </c>
      <c r="CI181" s="216">
        <f t="shared" si="281"/>
        <v>0</v>
      </c>
      <c r="CJ181" s="216">
        <f t="shared" si="282"/>
        <v>4.6762589928057555E-2</v>
      </c>
      <c r="CK181" s="217">
        <f t="shared" si="283"/>
        <v>1540</v>
      </c>
      <c r="CL181" s="218">
        <f t="shared" si="284"/>
        <v>990</v>
      </c>
      <c r="CM181" s="219">
        <f t="shared" si="285"/>
        <v>250</v>
      </c>
      <c r="CN181" s="219">
        <f t="shared" si="286"/>
        <v>120</v>
      </c>
      <c r="CO181" s="219">
        <f t="shared" si="287"/>
        <v>0</v>
      </c>
      <c r="CP181" s="219">
        <f t="shared" si="288"/>
        <v>130</v>
      </c>
      <c r="CR181" s="243">
        <v>816.63</v>
      </c>
      <c r="CS181" s="243">
        <v>1603</v>
      </c>
      <c r="CT181" s="247">
        <f t="shared" si="258"/>
        <v>0.5094385527136619</v>
      </c>
      <c r="CV181" s="247">
        <f t="shared" si="259"/>
        <v>4.6393979606948271E-2</v>
      </c>
      <c r="CW181" s="211">
        <f t="shared" si="260"/>
        <v>0.38120777138049794</v>
      </c>
      <c r="CY181" s="300">
        <v>2.1705426356589147E-2</v>
      </c>
      <c r="CZ181" s="300">
        <v>1.4577259475218658E-2</v>
      </c>
      <c r="DA181" s="300">
        <v>1.7881705639614855E-2</v>
      </c>
      <c r="DB181" s="300">
        <v>1.8354860639021073E-2</v>
      </c>
      <c r="DC181" s="300">
        <v>1.7509727626459144E-2</v>
      </c>
      <c r="DE181" s="332" t="s">
        <v>640</v>
      </c>
      <c r="DF181" s="332" t="s">
        <v>640</v>
      </c>
      <c r="DG181" s="332" t="s">
        <v>640</v>
      </c>
      <c r="DH181" s="332" t="s">
        <v>640</v>
      </c>
      <c r="DL181" s="212">
        <v>1290</v>
      </c>
      <c r="DM181" s="212">
        <v>28</v>
      </c>
      <c r="DN181" s="213">
        <v>2.1705426356589147E-2</v>
      </c>
      <c r="DO181" s="212">
        <v>422</v>
      </c>
      <c r="DP181" s="212">
        <v>19</v>
      </c>
      <c r="DQ181" s="213">
        <v>1.4728682170542635E-2</v>
      </c>
      <c r="DR181" s="214">
        <v>868</v>
      </c>
      <c r="DS181" s="214">
        <v>9</v>
      </c>
      <c r="DT181" s="213">
        <v>6.9767441860465115E-3</v>
      </c>
      <c r="DV181" s="215">
        <f t="shared" si="289"/>
        <v>2780</v>
      </c>
      <c r="DW181" s="216">
        <v>0.6071428571428571</v>
      </c>
      <c r="DX181" s="216">
        <v>0.32142857142857145</v>
      </c>
      <c r="DY181" s="216">
        <v>7.1428571428571425E-2</v>
      </c>
      <c r="DZ181" s="216">
        <v>3.5714285714285712E-2</v>
      </c>
      <c r="EA181" s="216">
        <v>0</v>
      </c>
      <c r="EB181" s="216">
        <v>3.5714285714285712E-2</v>
      </c>
      <c r="EC181" s="217">
        <f t="shared" si="290"/>
        <v>1660</v>
      </c>
      <c r="ED181" s="218">
        <v>900</v>
      </c>
      <c r="EE181" s="219">
        <f t="shared" si="291"/>
        <v>220</v>
      </c>
      <c r="EF181" s="219">
        <f t="shared" si="292"/>
        <v>70</v>
      </c>
      <c r="EG181" s="219">
        <f t="shared" si="293"/>
        <v>0</v>
      </c>
      <c r="EH181" s="219">
        <f t="shared" si="294"/>
        <v>150</v>
      </c>
      <c r="EI181" s="216">
        <v>7.1428571428571425E-2</v>
      </c>
      <c r="EJ181" s="511">
        <v>1.8749999999999999E-2</v>
      </c>
      <c r="EK181" s="3">
        <v>0.29499999999999998</v>
      </c>
      <c r="EL181" s="3">
        <v>0.42799999999999999</v>
      </c>
      <c r="EM181" s="496">
        <f t="shared" si="295"/>
        <v>0.27700000000000008</v>
      </c>
      <c r="EN181" s="528">
        <v>5.9417200000000003E-2</v>
      </c>
      <c r="EO181" s="545">
        <f t="shared" si="296"/>
        <v>2760</v>
      </c>
      <c r="EP181" s="314">
        <f t="shared" si="297"/>
        <v>660</v>
      </c>
      <c r="EQ181" s="542">
        <v>640</v>
      </c>
      <c r="ER181" s="543">
        <v>10</v>
      </c>
      <c r="ES181" s="544">
        <v>10</v>
      </c>
      <c r="ET181" s="242">
        <v>0</v>
      </c>
      <c r="EU181" s="242">
        <v>0</v>
      </c>
      <c r="EV181" s="314">
        <f t="shared" si="298"/>
        <v>10</v>
      </c>
      <c r="EW181" s="314">
        <f t="shared" si="299"/>
        <v>1210</v>
      </c>
      <c r="EX181" s="542">
        <v>840</v>
      </c>
      <c r="EY181" s="543">
        <v>270</v>
      </c>
      <c r="EZ181" s="544">
        <v>100</v>
      </c>
      <c r="FA181" s="242">
        <v>30</v>
      </c>
      <c r="FB181" s="242">
        <v>0</v>
      </c>
      <c r="FC181" s="314">
        <f t="shared" si="300"/>
        <v>70</v>
      </c>
      <c r="FD181" s="314">
        <f t="shared" si="301"/>
        <v>890</v>
      </c>
      <c r="FE181" s="542">
        <v>180</v>
      </c>
      <c r="FF181" s="543">
        <v>600</v>
      </c>
      <c r="FG181" s="544">
        <v>110</v>
      </c>
      <c r="FH181" s="242">
        <v>40</v>
      </c>
      <c r="FI181" s="242">
        <f>VLOOKUP($A181,'[3]Tabel 3'!$E$3350:$K$3691,7,FALSE)</f>
        <v>0</v>
      </c>
      <c r="FJ181" s="314">
        <f t="shared" si="302"/>
        <v>70</v>
      </c>
      <c r="FK181" s="545">
        <f t="shared" si="303"/>
        <v>2780</v>
      </c>
      <c r="FL181" s="314">
        <f t="shared" si="304"/>
        <v>640</v>
      </c>
      <c r="FM181" s="542">
        <v>610</v>
      </c>
      <c r="FN181" s="543">
        <v>20</v>
      </c>
      <c r="FO181" s="544">
        <v>10</v>
      </c>
      <c r="FP181" s="242">
        <v>0</v>
      </c>
      <c r="FQ181" s="242">
        <v>0</v>
      </c>
      <c r="FR181" s="314">
        <f t="shared" si="305"/>
        <v>10</v>
      </c>
      <c r="FS181" s="314">
        <f t="shared" si="306"/>
        <v>1210</v>
      </c>
      <c r="FT181" s="542">
        <v>740</v>
      </c>
      <c r="FU181" s="543">
        <v>350</v>
      </c>
      <c r="FV181" s="544">
        <v>120</v>
      </c>
      <c r="FW181" s="242">
        <v>60</v>
      </c>
      <c r="FX181" s="242">
        <v>0</v>
      </c>
      <c r="FY181" s="314">
        <f t="shared" si="307"/>
        <v>60</v>
      </c>
      <c r="FZ181" s="314">
        <f t="shared" si="308"/>
        <v>930</v>
      </c>
      <c r="GA181" s="542">
        <v>190</v>
      </c>
      <c r="GB181" s="543">
        <v>620</v>
      </c>
      <c r="GC181" s="544">
        <v>120</v>
      </c>
      <c r="GD181" s="242">
        <v>60</v>
      </c>
      <c r="GE181" s="242">
        <v>0</v>
      </c>
      <c r="GF181" s="314">
        <f t="shared" si="309"/>
        <v>60</v>
      </c>
    </row>
    <row r="182" spans="1:188" hidden="1" x14ac:dyDescent="0.25">
      <c r="A182" s="622" t="s">
        <v>323</v>
      </c>
      <c r="B182" s="622" t="s">
        <v>25</v>
      </c>
      <c r="C182" s="622" t="s">
        <v>123</v>
      </c>
      <c r="D182" s="1">
        <v>1.7</v>
      </c>
      <c r="E182" s="206">
        <v>24900</v>
      </c>
      <c r="F182" s="207">
        <v>6.9000000000000006E-2</v>
      </c>
      <c r="G182" s="208">
        <f>IF(AND(F182&gt;=$F$3-'Selectie Benchmark Gemeenten'!$D$7*'gemeenten info'!$F$7,F182&lt;=$F$3+'Selectie Benchmark Gemeenten'!$D$7*'gemeenten info'!$F$7),1,0)</f>
        <v>0</v>
      </c>
      <c r="H182" s="206">
        <v>58362</v>
      </c>
      <c r="I182" s="206">
        <v>425</v>
      </c>
      <c r="J182" s="209">
        <f t="shared" si="261"/>
        <v>6.023916292974589E-2</v>
      </c>
      <c r="K182" s="208">
        <f>IF(AND(J182&gt;=$J$3-'Selectie Benchmark Gemeenten'!$D$8*'gemeenten info'!$J$7,J182&lt;=$J$3+'Selectie Benchmark Gemeenten'!$D$8*'gemeenten info'!$J$7),1,0)</f>
        <v>0</v>
      </c>
      <c r="L182" s="23">
        <v>0</v>
      </c>
      <c r="M182" s="210">
        <v>8.7032506116742403E-2</v>
      </c>
      <c r="N182" s="208">
        <f>IF(AND(M182&gt;=$M$3-'Selectie Benchmark Gemeenten'!$D$9*'gemeenten info'!$M$7,M182&lt;=$M$3+'Selectie Benchmark Gemeenten'!$D$9*'gemeenten info'!$M$7),1,0)</f>
        <v>1</v>
      </c>
      <c r="O182" s="29">
        <f t="shared" si="255"/>
        <v>0</v>
      </c>
      <c r="P182" s="29">
        <f t="shared" si="256"/>
        <v>0</v>
      </c>
      <c r="Q182" s="29">
        <f t="shared" si="257"/>
        <v>0</v>
      </c>
      <c r="S182" s="78">
        <v>8.0020000000000007</v>
      </c>
      <c r="T182" s="78">
        <v>8.9770000000000003</v>
      </c>
      <c r="U182" s="211">
        <v>0.54500000000000004</v>
      </c>
      <c r="V182" s="211">
        <v>8.5000000000000006E-2</v>
      </c>
      <c r="X182" s="212">
        <v>4296</v>
      </c>
      <c r="Y182" s="212">
        <v>90</v>
      </c>
      <c r="Z182" s="341">
        <f t="shared" si="262"/>
        <v>2.094972067039106E-2</v>
      </c>
      <c r="AA182" s="212">
        <v>1447</v>
      </c>
      <c r="AB182" s="212">
        <v>81</v>
      </c>
      <c r="AC182" s="212">
        <v>18</v>
      </c>
      <c r="AD182" s="212">
        <v>239</v>
      </c>
      <c r="AE182" s="212">
        <v>0</v>
      </c>
      <c r="AF182" s="372">
        <f t="shared" si="263"/>
        <v>0</v>
      </c>
      <c r="AG182" s="212">
        <v>32</v>
      </c>
      <c r="AH182" s="372">
        <f t="shared" si="264"/>
        <v>0.13389121338912133</v>
      </c>
      <c r="AI182" s="212">
        <f t="shared" si="265"/>
        <v>1190</v>
      </c>
      <c r="AJ182" s="212">
        <f t="shared" si="266"/>
        <v>49</v>
      </c>
      <c r="AK182" s="372">
        <f t="shared" si="267"/>
        <v>4.1176470588235294E-2</v>
      </c>
      <c r="AL182" s="341">
        <f t="shared" si="268"/>
        <v>0</v>
      </c>
      <c r="AM182" s="341">
        <f t="shared" si="269"/>
        <v>7.4487895716945996E-3</v>
      </c>
      <c r="AN182" s="341">
        <f t="shared" si="270"/>
        <v>1.1405959031657356E-2</v>
      </c>
      <c r="AO182" s="341">
        <f t="shared" si="271"/>
        <v>1.8854748603351956E-2</v>
      </c>
      <c r="AP182" s="214">
        <v>2849</v>
      </c>
      <c r="AQ182" s="214">
        <v>9</v>
      </c>
      <c r="AR182" s="341">
        <f t="shared" si="272"/>
        <v>2.0949720670391061E-3</v>
      </c>
      <c r="AT182" s="1">
        <v>72</v>
      </c>
      <c r="AU182" s="1">
        <v>29</v>
      </c>
      <c r="AV182" s="1">
        <v>13</v>
      </c>
      <c r="AW182" s="1">
        <v>30</v>
      </c>
      <c r="AX182" s="1">
        <v>83</v>
      </c>
      <c r="AY182" s="1">
        <v>34</v>
      </c>
      <c r="AZ182" s="1">
        <v>22</v>
      </c>
      <c r="BA182" s="1">
        <v>27</v>
      </c>
      <c r="BB182" s="1">
        <v>71</v>
      </c>
      <c r="BC182" s="1">
        <v>36</v>
      </c>
      <c r="BD182" s="1">
        <v>16</v>
      </c>
      <c r="BE182" s="1">
        <v>19</v>
      </c>
      <c r="BF182" s="1">
        <v>65</v>
      </c>
      <c r="BG182" s="1">
        <v>35</v>
      </c>
      <c r="BH182" s="1">
        <v>13</v>
      </c>
      <c r="BI182" s="1">
        <v>17</v>
      </c>
      <c r="BJ182" s="1">
        <v>86</v>
      </c>
      <c r="BK182" s="1">
        <v>43</v>
      </c>
      <c r="BL182" s="1">
        <v>10</v>
      </c>
      <c r="BM182" s="1">
        <v>33</v>
      </c>
      <c r="BN182" s="125">
        <v>0.40277777777777779</v>
      </c>
      <c r="BO182" s="124">
        <v>0.18055555555555555</v>
      </c>
      <c r="BP182" s="126">
        <v>0.41666666666666669</v>
      </c>
      <c r="BQ182" s="125">
        <v>0.40963855421686746</v>
      </c>
      <c r="BR182" s="124">
        <v>0.26506024096385544</v>
      </c>
      <c r="BS182" s="126">
        <v>0.3253012048192771</v>
      </c>
      <c r="BT182" s="125">
        <v>0.50704225352112675</v>
      </c>
      <c r="BU182" s="124">
        <v>0.22535211267605634</v>
      </c>
      <c r="BV182" s="126">
        <v>0.26760563380281688</v>
      </c>
      <c r="BW182" s="125">
        <v>0.53846153846153844</v>
      </c>
      <c r="BX182" s="124">
        <v>0.2</v>
      </c>
      <c r="BY182" s="126">
        <v>0.26153846153846155</v>
      </c>
      <c r="BZ182" s="125">
        <f t="shared" si="273"/>
        <v>0.5</v>
      </c>
      <c r="CA182" s="124">
        <f t="shared" si="274"/>
        <v>0.11627906976744186</v>
      </c>
      <c r="CB182" s="126">
        <f t="shared" si="275"/>
        <v>0.38372093023255816</v>
      </c>
      <c r="CD182" s="215">
        <f t="shared" si="276"/>
        <v>8040</v>
      </c>
      <c r="CE182" s="216">
        <f t="shared" si="277"/>
        <v>0.56343283582089554</v>
      </c>
      <c r="CF182" s="216">
        <f t="shared" si="278"/>
        <v>0.37686567164179102</v>
      </c>
      <c r="CG182" s="216">
        <f t="shared" si="279"/>
        <v>5.9701492537313432E-2</v>
      </c>
      <c r="CH182" s="216">
        <f t="shared" si="280"/>
        <v>2.6119402985074626E-2</v>
      </c>
      <c r="CI182" s="216">
        <f t="shared" si="281"/>
        <v>1.2437810945273632E-3</v>
      </c>
      <c r="CJ182" s="216">
        <f t="shared" si="282"/>
        <v>3.2338308457711441E-2</v>
      </c>
      <c r="CK182" s="217">
        <f t="shared" si="283"/>
        <v>4530</v>
      </c>
      <c r="CL182" s="218">
        <f t="shared" si="284"/>
        <v>3030</v>
      </c>
      <c r="CM182" s="219">
        <f t="shared" si="285"/>
        <v>480</v>
      </c>
      <c r="CN182" s="219">
        <f t="shared" si="286"/>
        <v>210</v>
      </c>
      <c r="CO182" s="219">
        <f t="shared" si="287"/>
        <v>10</v>
      </c>
      <c r="CP182" s="219">
        <f t="shared" si="288"/>
        <v>260</v>
      </c>
      <c r="CR182" s="243">
        <v>3575.09</v>
      </c>
      <c r="CS182" s="243">
        <v>5412</v>
      </c>
      <c r="CT182" s="247">
        <f t="shared" si="258"/>
        <v>0.66058573540280863</v>
      </c>
      <c r="CV182" s="247">
        <f t="shared" si="259"/>
        <v>3.1713855670250653E-2</v>
      </c>
      <c r="CW182" s="211">
        <f t="shared" si="260"/>
        <v>0.30361914015059505</v>
      </c>
      <c r="CY182" s="300">
        <v>1.9492293744333637E-2</v>
      </c>
      <c r="CZ182" s="300">
        <v>1.4447655034452101E-2</v>
      </c>
      <c r="DA182" s="300">
        <v>1.52885443583118E-2</v>
      </c>
      <c r="DB182" s="300">
        <v>1.7444304329550232E-2</v>
      </c>
      <c r="DC182" s="300">
        <v>1.4882182720132286E-2</v>
      </c>
      <c r="DE182" s="332">
        <v>142</v>
      </c>
      <c r="DF182" s="332">
        <v>12</v>
      </c>
      <c r="DG182" s="332">
        <v>138</v>
      </c>
      <c r="DH182" s="332">
        <v>14</v>
      </c>
      <c r="DL182" s="212">
        <v>4412</v>
      </c>
      <c r="DM182" s="212">
        <v>86</v>
      </c>
      <c r="DN182" s="213">
        <v>1.9492293744333637E-2</v>
      </c>
      <c r="DO182" s="212">
        <v>1495</v>
      </c>
      <c r="DP182" s="212">
        <v>76</v>
      </c>
      <c r="DQ182" s="213">
        <v>1.7225747960108794E-2</v>
      </c>
      <c r="DR182" s="214">
        <v>2917</v>
      </c>
      <c r="DS182" s="214">
        <v>10</v>
      </c>
      <c r="DT182" s="213">
        <v>2.2665457842248413E-3</v>
      </c>
      <c r="DV182" s="215">
        <f t="shared" si="289"/>
        <v>7990</v>
      </c>
      <c r="DW182" s="216">
        <v>0.58750000000000002</v>
      </c>
      <c r="DX182" s="216">
        <v>0.36249999999999999</v>
      </c>
      <c r="DY182" s="216">
        <v>0.05</v>
      </c>
      <c r="DZ182" s="216">
        <v>2.5000000000000001E-2</v>
      </c>
      <c r="EA182" s="216">
        <v>0</v>
      </c>
      <c r="EB182" s="216">
        <v>2.5000000000000001E-2</v>
      </c>
      <c r="EC182" s="217">
        <f t="shared" si="290"/>
        <v>4660</v>
      </c>
      <c r="ED182" s="218">
        <v>2900</v>
      </c>
      <c r="EE182" s="219">
        <f t="shared" si="291"/>
        <v>430</v>
      </c>
      <c r="EF182" s="219">
        <f t="shared" si="292"/>
        <v>110</v>
      </c>
      <c r="EG182" s="219">
        <f t="shared" si="293"/>
        <v>10</v>
      </c>
      <c r="EH182" s="219">
        <f t="shared" si="294"/>
        <v>310</v>
      </c>
      <c r="EI182" s="216">
        <v>0.05</v>
      </c>
      <c r="EJ182" s="511">
        <v>1.9975E-2</v>
      </c>
      <c r="EK182" s="3">
        <v>0.27500000000000002</v>
      </c>
      <c r="EL182" s="3">
        <v>0.45</v>
      </c>
      <c r="EM182" s="496">
        <f t="shared" si="295"/>
        <v>0.27499999999999997</v>
      </c>
      <c r="EN182" s="528">
        <v>6.3551400000000008E-2</v>
      </c>
      <c r="EO182" s="545">
        <f t="shared" si="296"/>
        <v>8040</v>
      </c>
      <c r="EP182" s="314">
        <f t="shared" si="297"/>
        <v>2020</v>
      </c>
      <c r="EQ182" s="542">
        <v>1980</v>
      </c>
      <c r="ER182" s="543">
        <v>20</v>
      </c>
      <c r="ES182" s="544">
        <v>20</v>
      </c>
      <c r="ET182" s="242">
        <v>0</v>
      </c>
      <c r="EU182" s="242">
        <v>0</v>
      </c>
      <c r="EV182" s="314">
        <f t="shared" si="298"/>
        <v>20</v>
      </c>
      <c r="EW182" s="314">
        <f t="shared" si="299"/>
        <v>3410</v>
      </c>
      <c r="EX182" s="542">
        <v>2220</v>
      </c>
      <c r="EY182" s="543">
        <v>990</v>
      </c>
      <c r="EZ182" s="544">
        <v>200</v>
      </c>
      <c r="FA182" s="242">
        <v>50</v>
      </c>
      <c r="FB182" s="242">
        <v>10</v>
      </c>
      <c r="FC182" s="314">
        <f t="shared" si="300"/>
        <v>140</v>
      </c>
      <c r="FD182" s="314">
        <f t="shared" si="301"/>
        <v>2610</v>
      </c>
      <c r="FE182" s="542">
        <v>460</v>
      </c>
      <c r="FF182" s="543">
        <v>1940</v>
      </c>
      <c r="FG182" s="544">
        <v>210</v>
      </c>
      <c r="FH182" s="242">
        <v>60</v>
      </c>
      <c r="FI182" s="242">
        <f>VLOOKUP($A182,'[3]Tabel 3'!$E$3350:$K$3691,7,FALSE)</f>
        <v>0</v>
      </c>
      <c r="FJ182" s="314">
        <f t="shared" si="302"/>
        <v>150</v>
      </c>
      <c r="FK182" s="545">
        <f t="shared" si="303"/>
        <v>8040</v>
      </c>
      <c r="FL182" s="314">
        <f t="shared" si="304"/>
        <v>1960</v>
      </c>
      <c r="FM182" s="542">
        <v>1920</v>
      </c>
      <c r="FN182" s="543">
        <v>30</v>
      </c>
      <c r="FO182" s="544">
        <v>10</v>
      </c>
      <c r="FP182" s="242">
        <v>0</v>
      </c>
      <c r="FQ182" s="242">
        <v>0</v>
      </c>
      <c r="FR182" s="314">
        <f t="shared" si="305"/>
        <v>10</v>
      </c>
      <c r="FS182" s="314">
        <f t="shared" si="306"/>
        <v>3430</v>
      </c>
      <c r="FT182" s="542">
        <v>2140</v>
      </c>
      <c r="FU182" s="543">
        <v>1070</v>
      </c>
      <c r="FV182" s="544">
        <v>220</v>
      </c>
      <c r="FW182" s="242">
        <v>90</v>
      </c>
      <c r="FX182" s="242">
        <v>10</v>
      </c>
      <c r="FY182" s="314">
        <f t="shared" si="307"/>
        <v>120</v>
      </c>
      <c r="FZ182" s="314">
        <f t="shared" si="308"/>
        <v>2650</v>
      </c>
      <c r="GA182" s="542">
        <v>470</v>
      </c>
      <c r="GB182" s="543">
        <v>1930</v>
      </c>
      <c r="GC182" s="544">
        <v>250</v>
      </c>
      <c r="GD182" s="242">
        <v>120</v>
      </c>
      <c r="GE182" s="242">
        <v>0</v>
      </c>
      <c r="GF182" s="314">
        <f t="shared" si="309"/>
        <v>130</v>
      </c>
    </row>
    <row r="183" spans="1:188" hidden="1" x14ac:dyDescent="0.25">
      <c r="A183" s="622" t="s">
        <v>324</v>
      </c>
      <c r="B183" s="622" t="s">
        <v>110</v>
      </c>
      <c r="C183" s="622" t="s">
        <v>111</v>
      </c>
      <c r="D183" s="1">
        <v>1.4</v>
      </c>
      <c r="E183" s="206">
        <v>14900</v>
      </c>
      <c r="F183" s="207">
        <v>9.1999999999999998E-2</v>
      </c>
      <c r="G183" s="208">
        <f>IF(AND(F183&gt;=$F$3-'Selectie Benchmark Gemeenten'!$D$7*'gemeenten info'!$F$7,F183&lt;=$F$3+'Selectie Benchmark Gemeenten'!$D$7*'gemeenten info'!$F$7),1,0)</f>
        <v>0</v>
      </c>
      <c r="H183" s="206">
        <v>34148</v>
      </c>
      <c r="I183" s="206">
        <v>4044</v>
      </c>
      <c r="J183" s="209">
        <f t="shared" si="261"/>
        <v>0.6011958146487294</v>
      </c>
      <c r="K183" s="208">
        <f>IF(AND(J183&gt;=$J$3-'Selectie Benchmark Gemeenten'!$D$8*'gemeenten info'!$J$7,J183&lt;=$J$3+'Selectie Benchmark Gemeenten'!$D$8*'gemeenten info'!$J$7),1,0)</f>
        <v>0</v>
      </c>
      <c r="L183" s="23">
        <v>0</v>
      </c>
      <c r="M183" s="210">
        <v>2.5118004045853001E-2</v>
      </c>
      <c r="N183" s="208">
        <f>IF(AND(M183&gt;=$M$3-'Selectie Benchmark Gemeenten'!$D$9*'gemeenten info'!$M$7,M183&lt;=$M$3+'Selectie Benchmark Gemeenten'!$D$9*'gemeenten info'!$M$7),1,0)</f>
        <v>0</v>
      </c>
      <c r="O183" s="29">
        <f t="shared" si="255"/>
        <v>0</v>
      </c>
      <c r="P183" s="29">
        <f t="shared" si="256"/>
        <v>0</v>
      </c>
      <c r="Q183" s="29">
        <f t="shared" si="257"/>
        <v>0</v>
      </c>
      <c r="S183" s="78">
        <v>7.65</v>
      </c>
      <c r="T183" s="78">
        <v>-18.541</v>
      </c>
      <c r="U183" s="211">
        <v>0.56399999999999995</v>
      </c>
      <c r="V183" s="211">
        <v>7.5999999999999998E-2</v>
      </c>
      <c r="X183" s="212">
        <v>2478</v>
      </c>
      <c r="Y183" s="212">
        <v>43</v>
      </c>
      <c r="Z183" s="341">
        <f t="shared" si="262"/>
        <v>1.735270379338176E-2</v>
      </c>
      <c r="AA183" s="212">
        <v>799</v>
      </c>
      <c r="AB183" s="212">
        <v>37</v>
      </c>
      <c r="AC183" s="212">
        <v>18</v>
      </c>
      <c r="AD183" s="212">
        <v>173</v>
      </c>
      <c r="AE183" s="212">
        <v>0</v>
      </c>
      <c r="AF183" s="372">
        <f t="shared" si="263"/>
        <v>0</v>
      </c>
      <c r="AG183" s="212">
        <v>17</v>
      </c>
      <c r="AH183" s="372">
        <f t="shared" si="264"/>
        <v>9.8265895953757232E-2</v>
      </c>
      <c r="AI183" s="212">
        <f t="shared" si="265"/>
        <v>608</v>
      </c>
      <c r="AJ183" s="212">
        <f t="shared" si="266"/>
        <v>20</v>
      </c>
      <c r="AK183" s="372">
        <f t="shared" si="267"/>
        <v>3.2894736842105261E-2</v>
      </c>
      <c r="AL183" s="341">
        <f t="shared" si="268"/>
        <v>0</v>
      </c>
      <c r="AM183" s="341">
        <f t="shared" si="269"/>
        <v>6.8603712671509278E-3</v>
      </c>
      <c r="AN183" s="341">
        <f t="shared" si="270"/>
        <v>8.0710250201775618E-3</v>
      </c>
      <c r="AO183" s="341">
        <f t="shared" si="271"/>
        <v>1.493139628732849E-2</v>
      </c>
      <c r="AP183" s="214">
        <v>1679</v>
      </c>
      <c r="AQ183" s="214">
        <v>6</v>
      </c>
      <c r="AR183" s="341">
        <f t="shared" si="272"/>
        <v>2.4213075060532689E-3</v>
      </c>
      <c r="AT183" s="1">
        <v>47</v>
      </c>
      <c r="AU183" s="1">
        <v>18</v>
      </c>
      <c r="AV183" s="1">
        <v>13</v>
      </c>
      <c r="AW183" s="1">
        <v>16</v>
      </c>
      <c r="AX183" s="1">
        <v>60</v>
      </c>
      <c r="AY183" s="1">
        <v>18</v>
      </c>
      <c r="AZ183" s="1">
        <v>19</v>
      </c>
      <c r="BA183" s="1">
        <v>23</v>
      </c>
      <c r="BB183" s="1">
        <v>48</v>
      </c>
      <c r="BC183" s="1">
        <v>18</v>
      </c>
      <c r="BD183" s="1">
        <v>10</v>
      </c>
      <c r="BE183" s="1">
        <v>20</v>
      </c>
      <c r="BF183" s="1">
        <v>43</v>
      </c>
      <c r="BG183" s="1">
        <v>13</v>
      </c>
      <c r="BH183" s="1">
        <v>6</v>
      </c>
      <c r="BI183" s="1">
        <v>24</v>
      </c>
      <c r="BJ183" s="1">
        <v>61</v>
      </c>
      <c r="BK183" s="1">
        <v>23</v>
      </c>
      <c r="BL183" s="1">
        <v>9</v>
      </c>
      <c r="BM183" s="1">
        <v>29</v>
      </c>
      <c r="BN183" s="125">
        <v>0.38297872340425532</v>
      </c>
      <c r="BO183" s="124">
        <v>0.27659574468085107</v>
      </c>
      <c r="BP183" s="126">
        <v>0.34042553191489361</v>
      </c>
      <c r="BQ183" s="125">
        <v>0.3</v>
      </c>
      <c r="BR183" s="124">
        <v>0.31666666666666665</v>
      </c>
      <c r="BS183" s="126">
        <v>0.38333333333333336</v>
      </c>
      <c r="BT183" s="125">
        <v>0.375</v>
      </c>
      <c r="BU183" s="124">
        <v>0.20833333333333334</v>
      </c>
      <c r="BV183" s="126">
        <v>0.41666666666666669</v>
      </c>
      <c r="BW183" s="125">
        <v>0.30232558139534882</v>
      </c>
      <c r="BX183" s="124">
        <v>0.13953488372093023</v>
      </c>
      <c r="BY183" s="126">
        <v>0.55813953488372092</v>
      </c>
      <c r="BZ183" s="125">
        <f t="shared" si="273"/>
        <v>0.37704918032786883</v>
      </c>
      <c r="CA183" s="124">
        <f t="shared" si="274"/>
        <v>0.14754098360655737</v>
      </c>
      <c r="CB183" s="126">
        <f t="shared" si="275"/>
        <v>0.47540983606557374</v>
      </c>
      <c r="CD183" s="215">
        <f t="shared" si="276"/>
        <v>4530</v>
      </c>
      <c r="CE183" s="216">
        <f t="shared" si="277"/>
        <v>0.55629139072847678</v>
      </c>
      <c r="CF183" s="216">
        <f t="shared" si="278"/>
        <v>0.36203090507726271</v>
      </c>
      <c r="CG183" s="216">
        <f t="shared" si="279"/>
        <v>8.1677704194260486E-2</v>
      </c>
      <c r="CH183" s="216">
        <f t="shared" si="280"/>
        <v>2.2075055187637971E-2</v>
      </c>
      <c r="CI183" s="216">
        <f t="shared" si="281"/>
        <v>2.2075055187637969E-3</v>
      </c>
      <c r="CJ183" s="216">
        <f t="shared" si="282"/>
        <v>5.7395143487858721E-2</v>
      </c>
      <c r="CK183" s="217">
        <f t="shared" si="283"/>
        <v>2520</v>
      </c>
      <c r="CL183" s="218">
        <f t="shared" si="284"/>
        <v>1640</v>
      </c>
      <c r="CM183" s="219">
        <f t="shared" si="285"/>
        <v>370</v>
      </c>
      <c r="CN183" s="219">
        <f t="shared" si="286"/>
        <v>100</v>
      </c>
      <c r="CO183" s="219">
        <f t="shared" si="287"/>
        <v>10</v>
      </c>
      <c r="CP183" s="219">
        <f t="shared" si="288"/>
        <v>260</v>
      </c>
      <c r="CR183" s="243">
        <v>4207.28</v>
      </c>
      <c r="CS183" s="243">
        <v>3076</v>
      </c>
      <c r="CT183" s="247">
        <f t="shared" si="258"/>
        <v>1.3677763328998698</v>
      </c>
      <c r="CV183" s="247">
        <f t="shared" si="259"/>
        <v>1.268679927849877E-2</v>
      </c>
      <c r="CW183" s="211">
        <f t="shared" si="260"/>
        <v>0.18861634558023652</v>
      </c>
      <c r="CY183" s="300">
        <v>2.525879917184265E-2</v>
      </c>
      <c r="CZ183" s="300">
        <v>1.783492326835338E-2</v>
      </c>
      <c r="DA183" s="300">
        <v>1.9933554817275746E-2</v>
      </c>
      <c r="DB183" s="300">
        <v>2.4449877750611249E-2</v>
      </c>
      <c r="DC183" s="300">
        <v>1.9309778142974528E-2</v>
      </c>
      <c r="DE183" s="332">
        <v>24</v>
      </c>
      <c r="DF183" s="332">
        <v>4</v>
      </c>
      <c r="DG183" s="332">
        <v>42</v>
      </c>
      <c r="DH183" s="332">
        <v>7</v>
      </c>
      <c r="DL183" s="212">
        <v>2415</v>
      </c>
      <c r="DM183" s="212">
        <v>61</v>
      </c>
      <c r="DN183" s="213">
        <v>2.525879917184265E-2</v>
      </c>
      <c r="DO183" s="212">
        <v>806</v>
      </c>
      <c r="DP183" s="212">
        <v>56</v>
      </c>
      <c r="DQ183" s="213">
        <v>2.318840579710145E-2</v>
      </c>
      <c r="DR183" s="214">
        <v>1609</v>
      </c>
      <c r="DS183" s="214">
        <v>5</v>
      </c>
      <c r="DT183" s="213">
        <v>2.070393374741201E-3</v>
      </c>
      <c r="DV183" s="215">
        <f t="shared" si="289"/>
        <v>4310</v>
      </c>
      <c r="DW183" s="216">
        <v>0.58139534883720934</v>
      </c>
      <c r="DX183" s="216">
        <v>0.34883720930232559</v>
      </c>
      <c r="DY183" s="216">
        <v>6.9767441860465115E-2</v>
      </c>
      <c r="DZ183" s="216">
        <v>2.3255813953488372E-2</v>
      </c>
      <c r="EA183" s="216">
        <v>0</v>
      </c>
      <c r="EB183" s="216">
        <v>4.6511627906976744E-2</v>
      </c>
      <c r="EC183" s="217">
        <f t="shared" si="290"/>
        <v>2510</v>
      </c>
      <c r="ED183" s="218">
        <v>1500</v>
      </c>
      <c r="EE183" s="219">
        <f t="shared" si="291"/>
        <v>300</v>
      </c>
      <c r="EF183" s="219">
        <f t="shared" si="292"/>
        <v>60</v>
      </c>
      <c r="EG183" s="219">
        <f t="shared" si="293"/>
        <v>10</v>
      </c>
      <c r="EH183" s="219">
        <f t="shared" si="294"/>
        <v>230</v>
      </c>
      <c r="EI183" s="216">
        <v>6.9767441860465115E-2</v>
      </c>
      <c r="EJ183" s="511">
        <v>2.4E-2</v>
      </c>
      <c r="EK183" s="3">
        <v>0.317</v>
      </c>
      <c r="EL183" s="3">
        <v>0.43</v>
      </c>
      <c r="EM183" s="496">
        <f t="shared" si="295"/>
        <v>0.25300000000000006</v>
      </c>
      <c r="EN183" s="528">
        <v>7.7135200000000001E-2</v>
      </c>
      <c r="EO183" s="545">
        <f t="shared" si="296"/>
        <v>4320</v>
      </c>
      <c r="EP183" s="314">
        <f t="shared" si="297"/>
        <v>1110</v>
      </c>
      <c r="EQ183" s="542">
        <v>1100</v>
      </c>
      <c r="ER183" s="543">
        <v>10</v>
      </c>
      <c r="ES183" s="544">
        <v>0</v>
      </c>
      <c r="ET183" s="242">
        <v>0</v>
      </c>
      <c r="EU183" s="242">
        <v>0</v>
      </c>
      <c r="EV183" s="314">
        <f t="shared" si="298"/>
        <v>0</v>
      </c>
      <c r="EW183" s="314">
        <f t="shared" si="299"/>
        <v>1800</v>
      </c>
      <c r="EX183" s="542">
        <v>1150</v>
      </c>
      <c r="EY183" s="543">
        <v>510</v>
      </c>
      <c r="EZ183" s="544">
        <v>140</v>
      </c>
      <c r="FA183" s="242">
        <v>30</v>
      </c>
      <c r="FB183" s="242">
        <v>0</v>
      </c>
      <c r="FC183" s="314">
        <f t="shared" si="300"/>
        <v>110</v>
      </c>
      <c r="FD183" s="314">
        <f t="shared" si="301"/>
        <v>1410</v>
      </c>
      <c r="FE183" s="542">
        <v>260</v>
      </c>
      <c r="FF183" s="543">
        <v>990</v>
      </c>
      <c r="FG183" s="544">
        <v>160</v>
      </c>
      <c r="FH183" s="242">
        <v>30</v>
      </c>
      <c r="FI183" s="242">
        <f>VLOOKUP($A183,'[3]Tabel 3'!$E$3350:$K$3691,7,FALSE)</f>
        <v>10</v>
      </c>
      <c r="FJ183" s="314">
        <f t="shared" si="302"/>
        <v>120</v>
      </c>
      <c r="FK183" s="545">
        <f t="shared" si="303"/>
        <v>4530</v>
      </c>
      <c r="FL183" s="314">
        <f t="shared" si="304"/>
        <v>1090</v>
      </c>
      <c r="FM183" s="542">
        <v>1080</v>
      </c>
      <c r="FN183" s="543">
        <v>10</v>
      </c>
      <c r="FO183" s="544">
        <v>0</v>
      </c>
      <c r="FP183" s="242">
        <v>0</v>
      </c>
      <c r="FQ183" s="242">
        <v>0</v>
      </c>
      <c r="FR183" s="314">
        <f t="shared" si="305"/>
        <v>0</v>
      </c>
      <c r="FS183" s="314">
        <f t="shared" si="306"/>
        <v>1920</v>
      </c>
      <c r="FT183" s="542">
        <v>1160</v>
      </c>
      <c r="FU183" s="543">
        <v>580</v>
      </c>
      <c r="FV183" s="544">
        <v>180</v>
      </c>
      <c r="FW183" s="242">
        <v>40</v>
      </c>
      <c r="FX183" s="242">
        <v>0</v>
      </c>
      <c r="FY183" s="314">
        <f t="shared" si="307"/>
        <v>140</v>
      </c>
      <c r="FZ183" s="314">
        <f t="shared" si="308"/>
        <v>1520</v>
      </c>
      <c r="GA183" s="542">
        <v>280</v>
      </c>
      <c r="GB183" s="543">
        <v>1050</v>
      </c>
      <c r="GC183" s="544">
        <v>190</v>
      </c>
      <c r="GD183" s="242">
        <v>60</v>
      </c>
      <c r="GE183" s="242">
        <v>10</v>
      </c>
      <c r="GF183" s="314">
        <f t="shared" si="309"/>
        <v>120</v>
      </c>
    </row>
    <row r="184" spans="1:188" hidden="1" x14ac:dyDescent="0.25">
      <c r="A184" s="622" t="s">
        <v>325</v>
      </c>
      <c r="B184" s="622" t="s">
        <v>128</v>
      </c>
      <c r="C184" s="622" t="s">
        <v>129</v>
      </c>
      <c r="D184" s="1">
        <v>7.5</v>
      </c>
      <c r="E184" s="206">
        <v>53000</v>
      </c>
      <c r="F184" s="207">
        <v>0.14099999999999999</v>
      </c>
      <c r="G184" s="208">
        <f>IF(AND(F184&gt;=$F$3-'Selectie Benchmark Gemeenten'!$D$7*'gemeenten info'!$F$7,F184&lt;=$F$3+'Selectie Benchmark Gemeenten'!$D$7*'gemeenten info'!$F$7),1,0)</f>
        <v>0</v>
      </c>
      <c r="H184" s="206">
        <v>121151</v>
      </c>
      <c r="I184" s="206">
        <v>2172</v>
      </c>
      <c r="J184" s="209">
        <f t="shared" si="261"/>
        <v>0.32137518684603888</v>
      </c>
      <c r="K184" s="208">
        <f>IF(AND(J184&gt;=$J$3-'Selectie Benchmark Gemeenten'!$D$8*'gemeenten info'!$J$7,J184&lt;=$J$3+'Selectie Benchmark Gemeenten'!$D$8*'gemeenten info'!$J$7),1,0)</f>
        <v>0</v>
      </c>
      <c r="L184" s="23">
        <v>0</v>
      </c>
      <c r="M184" s="210">
        <v>0.19272727272727272</v>
      </c>
      <c r="N184" s="208">
        <f>IF(AND(M184&gt;=$M$3-'Selectie Benchmark Gemeenten'!$D$9*'gemeenten info'!$M$7,M184&lt;=$M$3+'Selectie Benchmark Gemeenten'!$D$9*'gemeenten info'!$M$7),1,0)</f>
        <v>1</v>
      </c>
      <c r="O184" s="29">
        <f t="shared" si="255"/>
        <v>0</v>
      </c>
      <c r="P184" s="29">
        <f t="shared" si="256"/>
        <v>0</v>
      </c>
      <c r="Q184" s="29">
        <f t="shared" si="257"/>
        <v>0</v>
      </c>
      <c r="S184" s="78">
        <v>8.109</v>
      </c>
      <c r="T184" s="78">
        <v>-15.016</v>
      </c>
      <c r="U184" s="211">
        <v>0.34499999999999997</v>
      </c>
      <c r="V184" s="211">
        <v>8.7999999999999995E-2</v>
      </c>
      <c r="X184" s="212">
        <v>4974</v>
      </c>
      <c r="Y184" s="212">
        <v>186</v>
      </c>
      <c r="Z184" s="341">
        <f t="shared" si="262"/>
        <v>3.739445114595899E-2</v>
      </c>
      <c r="AA184" s="212">
        <v>1316</v>
      </c>
      <c r="AB184" s="212">
        <v>121</v>
      </c>
      <c r="AC184" s="212">
        <v>74</v>
      </c>
      <c r="AD184" s="212">
        <v>289</v>
      </c>
      <c r="AE184" s="212">
        <v>30</v>
      </c>
      <c r="AF184" s="372">
        <f t="shared" si="263"/>
        <v>0.40540540540540543</v>
      </c>
      <c r="AG184" s="212">
        <v>44</v>
      </c>
      <c r="AH184" s="372">
        <f t="shared" si="264"/>
        <v>0.15224913494809689</v>
      </c>
      <c r="AI184" s="212">
        <f t="shared" si="265"/>
        <v>953</v>
      </c>
      <c r="AJ184" s="212">
        <f t="shared" si="266"/>
        <v>47</v>
      </c>
      <c r="AK184" s="372">
        <f t="shared" si="267"/>
        <v>4.9317943336831059E-2</v>
      </c>
      <c r="AL184" s="341">
        <f t="shared" si="268"/>
        <v>6.0313630880579009E-3</v>
      </c>
      <c r="AM184" s="341">
        <f t="shared" si="269"/>
        <v>8.8459991958182542E-3</v>
      </c>
      <c r="AN184" s="341">
        <f t="shared" si="270"/>
        <v>9.4491355046240448E-3</v>
      </c>
      <c r="AO184" s="341">
        <f t="shared" si="271"/>
        <v>2.4326497788500202E-2</v>
      </c>
      <c r="AP184" s="214">
        <v>3658</v>
      </c>
      <c r="AQ184" s="214">
        <v>65</v>
      </c>
      <c r="AR184" s="341">
        <f t="shared" si="272"/>
        <v>1.3067953357458785E-2</v>
      </c>
      <c r="AT184" s="1">
        <v>189</v>
      </c>
      <c r="AU184" s="1">
        <v>52</v>
      </c>
      <c r="AV184" s="1">
        <v>52</v>
      </c>
      <c r="AW184" s="1">
        <v>85</v>
      </c>
      <c r="AX184" s="1">
        <v>174</v>
      </c>
      <c r="AY184" s="1">
        <v>59</v>
      </c>
      <c r="AZ184" s="1">
        <v>46</v>
      </c>
      <c r="BA184" s="1">
        <v>69</v>
      </c>
      <c r="BB184" s="1">
        <v>163</v>
      </c>
      <c r="BC184" s="1">
        <v>69</v>
      </c>
      <c r="BD184" s="1">
        <v>33</v>
      </c>
      <c r="BE184" s="1">
        <v>61</v>
      </c>
      <c r="BF184" s="1">
        <v>134</v>
      </c>
      <c r="BG184" s="1">
        <v>49</v>
      </c>
      <c r="BH184" s="1">
        <v>34</v>
      </c>
      <c r="BI184" s="1">
        <v>51</v>
      </c>
      <c r="BJ184" s="1">
        <v>181</v>
      </c>
      <c r="BK184" s="1">
        <v>74</v>
      </c>
      <c r="BL184" s="1">
        <v>24</v>
      </c>
      <c r="BM184" s="1">
        <v>83</v>
      </c>
      <c r="BN184" s="125">
        <v>0.27513227513227512</v>
      </c>
      <c r="BO184" s="124">
        <v>0.27513227513227512</v>
      </c>
      <c r="BP184" s="126">
        <v>0.44973544973544971</v>
      </c>
      <c r="BQ184" s="125">
        <v>0.33908045977011492</v>
      </c>
      <c r="BR184" s="124">
        <v>0.26436781609195403</v>
      </c>
      <c r="BS184" s="126">
        <v>0.39655172413793105</v>
      </c>
      <c r="BT184" s="125">
        <v>0.42331288343558282</v>
      </c>
      <c r="BU184" s="124">
        <v>0.20245398773006135</v>
      </c>
      <c r="BV184" s="126">
        <v>0.37423312883435583</v>
      </c>
      <c r="BW184" s="125">
        <v>0.36567164179104478</v>
      </c>
      <c r="BX184" s="124">
        <v>0.2537313432835821</v>
      </c>
      <c r="BY184" s="126">
        <v>0.38059701492537312</v>
      </c>
      <c r="BZ184" s="125">
        <f t="shared" si="273"/>
        <v>0.40883977900552487</v>
      </c>
      <c r="CA184" s="124">
        <f t="shared" si="274"/>
        <v>0.13259668508287292</v>
      </c>
      <c r="CB184" s="126">
        <f t="shared" si="275"/>
        <v>0.4585635359116022</v>
      </c>
      <c r="CD184" s="215">
        <f t="shared" si="276"/>
        <v>29000</v>
      </c>
      <c r="CE184" s="216">
        <f t="shared" si="277"/>
        <v>0.63241379310344825</v>
      </c>
      <c r="CF184" s="216">
        <f t="shared" si="278"/>
        <v>0.19310344827586207</v>
      </c>
      <c r="CG184" s="216">
        <f t="shared" si="279"/>
        <v>0.17448275862068965</v>
      </c>
      <c r="CH184" s="216">
        <f t="shared" si="280"/>
        <v>2.0344827586206895E-2</v>
      </c>
      <c r="CI184" s="216">
        <f t="shared" si="281"/>
        <v>1.7241379310344827E-3</v>
      </c>
      <c r="CJ184" s="216">
        <f t="shared" si="282"/>
        <v>0.15241379310344827</v>
      </c>
      <c r="CK184" s="217">
        <f t="shared" si="283"/>
        <v>18340</v>
      </c>
      <c r="CL184" s="218">
        <f t="shared" si="284"/>
        <v>5600</v>
      </c>
      <c r="CM184" s="219">
        <f t="shared" si="285"/>
        <v>5060</v>
      </c>
      <c r="CN184" s="219">
        <f t="shared" si="286"/>
        <v>590</v>
      </c>
      <c r="CO184" s="219">
        <f t="shared" si="287"/>
        <v>50</v>
      </c>
      <c r="CP184" s="219">
        <f t="shared" si="288"/>
        <v>4420</v>
      </c>
      <c r="CR184" s="243">
        <v>7864.39</v>
      </c>
      <c r="CS184" s="243">
        <v>7595</v>
      </c>
      <c r="CT184" s="247">
        <f t="shared" si="258"/>
        <v>1.035469387755102</v>
      </c>
      <c r="CV184" s="247">
        <f t="shared" si="259"/>
        <v>3.6113526472308539E-2</v>
      </c>
      <c r="CW184" s="211">
        <f t="shared" si="260"/>
        <v>0.26520887337559568</v>
      </c>
      <c r="CY184" s="300">
        <v>3.4594801223241593E-2</v>
      </c>
      <c r="CZ184" s="300">
        <v>2.5690184049079755E-2</v>
      </c>
      <c r="DA184" s="300">
        <v>2.9706579187169672E-2</v>
      </c>
      <c r="DB184" s="300">
        <v>3.0579964850615114E-2</v>
      </c>
      <c r="DC184" s="300">
        <v>3.1722054380664652E-2</v>
      </c>
      <c r="DE184" s="332">
        <v>188</v>
      </c>
      <c r="DF184" s="332">
        <v>32</v>
      </c>
      <c r="DG184" s="332">
        <v>153</v>
      </c>
      <c r="DH184" s="332">
        <v>23</v>
      </c>
      <c r="DL184" s="212">
        <v>5232</v>
      </c>
      <c r="DM184" s="212">
        <v>181</v>
      </c>
      <c r="DN184" s="213">
        <v>3.4594801223241593E-2</v>
      </c>
      <c r="DO184" s="212">
        <v>1521</v>
      </c>
      <c r="DP184" s="212">
        <v>131</v>
      </c>
      <c r="DQ184" s="213">
        <v>2.503822629969419E-2</v>
      </c>
      <c r="DR184" s="214">
        <v>3711</v>
      </c>
      <c r="DS184" s="214">
        <v>50</v>
      </c>
      <c r="DT184" s="213">
        <v>9.5565749235474E-3</v>
      </c>
      <c r="DV184" s="215">
        <f t="shared" si="289"/>
        <v>28360</v>
      </c>
      <c r="DW184" s="216">
        <v>0.63475177304964536</v>
      </c>
      <c r="DX184" s="216">
        <v>0.18794326241134751</v>
      </c>
      <c r="DY184" s="216">
        <v>0.1773049645390071</v>
      </c>
      <c r="DZ184" s="216">
        <v>2.4822695035460994E-2</v>
      </c>
      <c r="EA184" s="216">
        <v>0</v>
      </c>
      <c r="EB184" s="216">
        <v>0.1524822695035461</v>
      </c>
      <c r="EC184" s="217">
        <f t="shared" si="290"/>
        <v>19260</v>
      </c>
      <c r="ED184" s="218">
        <v>5300</v>
      </c>
      <c r="EE184" s="219">
        <f t="shared" si="291"/>
        <v>3800</v>
      </c>
      <c r="EF184" s="219">
        <f t="shared" si="292"/>
        <v>200</v>
      </c>
      <c r="EG184" s="219">
        <f t="shared" si="293"/>
        <v>50</v>
      </c>
      <c r="EH184" s="219">
        <f t="shared" si="294"/>
        <v>3550</v>
      </c>
      <c r="EI184" s="216">
        <v>0.15018315018315018</v>
      </c>
      <c r="EJ184" s="511">
        <v>3.2574999999999993E-2</v>
      </c>
      <c r="EK184" s="3">
        <v>0.248</v>
      </c>
      <c r="EL184" s="3">
        <v>0.39700000000000002</v>
      </c>
      <c r="EM184" s="496">
        <f t="shared" si="295"/>
        <v>0.35499999999999998</v>
      </c>
      <c r="EN184" s="528">
        <v>0.10607459999999999</v>
      </c>
      <c r="EO184" s="545">
        <f t="shared" si="296"/>
        <v>28240</v>
      </c>
      <c r="EP184" s="314">
        <f t="shared" si="297"/>
        <v>2990</v>
      </c>
      <c r="EQ184" s="542">
        <v>2860</v>
      </c>
      <c r="ER184" s="543">
        <v>80</v>
      </c>
      <c r="ES184" s="544">
        <v>50</v>
      </c>
      <c r="ET184" s="242">
        <v>0</v>
      </c>
      <c r="EU184" s="242">
        <v>0</v>
      </c>
      <c r="EV184" s="314">
        <f t="shared" si="298"/>
        <v>50</v>
      </c>
      <c r="EW184" s="314">
        <f t="shared" si="299"/>
        <v>15570</v>
      </c>
      <c r="EX184" s="542">
        <v>12270</v>
      </c>
      <c r="EY184" s="543">
        <v>1520</v>
      </c>
      <c r="EZ184" s="544">
        <v>1780</v>
      </c>
      <c r="FA184" s="242">
        <v>90</v>
      </c>
      <c r="FB184" s="242">
        <v>20</v>
      </c>
      <c r="FC184" s="314">
        <f t="shared" si="300"/>
        <v>1670</v>
      </c>
      <c r="FD184" s="314">
        <f t="shared" si="301"/>
        <v>9680</v>
      </c>
      <c r="FE184" s="542">
        <v>4130</v>
      </c>
      <c r="FF184" s="543">
        <v>3580</v>
      </c>
      <c r="FG184" s="544">
        <v>1970</v>
      </c>
      <c r="FH184" s="242">
        <v>110</v>
      </c>
      <c r="FI184" s="242">
        <f>VLOOKUP($A184,'[3]Tabel 3'!$E$3350:$K$3691,7,FALSE)</f>
        <v>30</v>
      </c>
      <c r="FJ184" s="314">
        <f t="shared" si="302"/>
        <v>1830</v>
      </c>
      <c r="FK184" s="545">
        <f t="shared" si="303"/>
        <v>29000</v>
      </c>
      <c r="FL184" s="314">
        <f t="shared" si="304"/>
        <v>2960</v>
      </c>
      <c r="FM184" s="542">
        <v>2790</v>
      </c>
      <c r="FN184" s="543">
        <v>80</v>
      </c>
      <c r="FO184" s="544">
        <v>90</v>
      </c>
      <c r="FP184" s="242">
        <v>0</v>
      </c>
      <c r="FQ184" s="242">
        <v>0</v>
      </c>
      <c r="FR184" s="314">
        <f t="shared" si="305"/>
        <v>90</v>
      </c>
      <c r="FS184" s="314">
        <f t="shared" si="306"/>
        <v>16170</v>
      </c>
      <c r="FT184" s="542">
        <v>11670</v>
      </c>
      <c r="FU184" s="543">
        <v>1780</v>
      </c>
      <c r="FV184" s="544">
        <v>2720</v>
      </c>
      <c r="FW184" s="242">
        <v>230</v>
      </c>
      <c r="FX184" s="242">
        <v>20</v>
      </c>
      <c r="FY184" s="314">
        <f t="shared" si="307"/>
        <v>2470</v>
      </c>
      <c r="FZ184" s="314">
        <f t="shared" si="308"/>
        <v>9870</v>
      </c>
      <c r="GA184" s="542">
        <v>3880</v>
      </c>
      <c r="GB184" s="543">
        <v>3740</v>
      </c>
      <c r="GC184" s="544">
        <v>2250</v>
      </c>
      <c r="GD184" s="242">
        <v>360</v>
      </c>
      <c r="GE184" s="242">
        <v>30</v>
      </c>
      <c r="GF184" s="314">
        <f t="shared" si="309"/>
        <v>1860</v>
      </c>
    </row>
    <row r="185" spans="1:188" hidden="1" x14ac:dyDescent="0.25">
      <c r="A185" s="622" t="s">
        <v>326</v>
      </c>
      <c r="B185" s="622" t="s">
        <v>98</v>
      </c>
      <c r="C185" s="622" t="s">
        <v>99</v>
      </c>
      <c r="D185" s="1">
        <v>1.3</v>
      </c>
      <c r="E185" s="206">
        <v>18900</v>
      </c>
      <c r="F185" s="207">
        <v>6.8000000000000005E-2</v>
      </c>
      <c r="G185" s="208">
        <f>IF(AND(F185&gt;=$F$3-'Selectie Benchmark Gemeenten'!$D$7*'gemeenten info'!$F$7,F185&lt;=$F$3+'Selectie Benchmark Gemeenten'!$D$7*'gemeenten info'!$F$7),1,0)</f>
        <v>0</v>
      </c>
      <c r="H185" s="206">
        <v>45464</v>
      </c>
      <c r="I185" s="206">
        <v>375</v>
      </c>
      <c r="J185" s="209">
        <f t="shared" si="261"/>
        <v>5.2765321375186844E-2</v>
      </c>
      <c r="K185" s="208">
        <f>IF(AND(J185&gt;=$J$3-'Selectie Benchmark Gemeenten'!$D$8*'gemeenten info'!$J$7,J185&lt;=$J$3+'Selectie Benchmark Gemeenten'!$D$8*'gemeenten info'!$J$7),1,0)</f>
        <v>0</v>
      </c>
      <c r="L185" s="23">
        <v>0</v>
      </c>
      <c r="M185" s="210">
        <v>0.20476706392199351</v>
      </c>
      <c r="N185" s="208">
        <f>IF(AND(M185&gt;=$M$3-'Selectie Benchmark Gemeenten'!$D$9*'gemeenten info'!$M$7,M185&lt;=$M$3+'Selectie Benchmark Gemeenten'!$D$9*'gemeenten info'!$M$7),1,0)</f>
        <v>1</v>
      </c>
      <c r="O185" s="29">
        <f t="shared" si="255"/>
        <v>0</v>
      </c>
      <c r="P185" s="29">
        <f t="shared" si="256"/>
        <v>0</v>
      </c>
      <c r="Q185" s="29">
        <f t="shared" si="257"/>
        <v>0</v>
      </c>
      <c r="S185" s="78">
        <v>7.6669999999999998</v>
      </c>
      <c r="T185" s="78">
        <v>-11.154999999999999</v>
      </c>
      <c r="U185" s="211">
        <v>0.57199999999999995</v>
      </c>
      <c r="V185" s="211">
        <v>7.8E-2</v>
      </c>
      <c r="X185" s="212">
        <v>3620</v>
      </c>
      <c r="Y185" s="212">
        <v>87</v>
      </c>
      <c r="Z185" s="341">
        <f t="shared" si="262"/>
        <v>2.4033149171270717E-2</v>
      </c>
      <c r="AA185" s="212">
        <v>1197</v>
      </c>
      <c r="AB185" s="212">
        <v>75</v>
      </c>
      <c r="AC185" s="212">
        <v>40</v>
      </c>
      <c r="AD185" s="212">
        <v>216</v>
      </c>
      <c r="AE185" s="212">
        <v>12</v>
      </c>
      <c r="AF185" s="372">
        <f t="shared" si="263"/>
        <v>0.3</v>
      </c>
      <c r="AG185" s="212">
        <v>24</v>
      </c>
      <c r="AH185" s="372">
        <f t="shared" si="264"/>
        <v>0.1111111111111111</v>
      </c>
      <c r="AI185" s="212">
        <f t="shared" si="265"/>
        <v>941</v>
      </c>
      <c r="AJ185" s="212">
        <f t="shared" si="266"/>
        <v>39</v>
      </c>
      <c r="AK185" s="372">
        <f t="shared" si="267"/>
        <v>4.1445270988310308E-2</v>
      </c>
      <c r="AL185" s="341">
        <f t="shared" si="268"/>
        <v>3.3149171270718232E-3</v>
      </c>
      <c r="AM185" s="341">
        <f t="shared" si="269"/>
        <v>6.6298342541436465E-3</v>
      </c>
      <c r="AN185" s="341">
        <f t="shared" si="270"/>
        <v>1.0773480662983425E-2</v>
      </c>
      <c r="AO185" s="341">
        <f t="shared" si="271"/>
        <v>2.0718232044198894E-2</v>
      </c>
      <c r="AP185" s="214">
        <v>2423</v>
      </c>
      <c r="AQ185" s="214">
        <v>12</v>
      </c>
      <c r="AR185" s="341">
        <f t="shared" si="272"/>
        <v>3.3149171270718232E-3</v>
      </c>
      <c r="AT185" s="1">
        <v>49</v>
      </c>
      <c r="AU185" s="1">
        <v>24</v>
      </c>
      <c r="AV185" s="1">
        <v>10</v>
      </c>
      <c r="AW185" s="1">
        <v>15</v>
      </c>
      <c r="AX185" s="1">
        <v>45</v>
      </c>
      <c r="AY185" s="1">
        <v>17</v>
      </c>
      <c r="AZ185" s="1">
        <v>7</v>
      </c>
      <c r="BA185" s="1">
        <v>21</v>
      </c>
      <c r="BB185" s="1">
        <v>43</v>
      </c>
      <c r="BC185" s="1">
        <v>16</v>
      </c>
      <c r="BD185" s="1">
        <v>8</v>
      </c>
      <c r="BE185" s="1">
        <v>19</v>
      </c>
      <c r="BF185" s="1">
        <v>54</v>
      </c>
      <c r="BG185" s="1">
        <v>23</v>
      </c>
      <c r="BH185" s="1">
        <v>11</v>
      </c>
      <c r="BI185" s="1">
        <v>20</v>
      </c>
      <c r="BJ185" s="1">
        <v>79</v>
      </c>
      <c r="BK185" s="1">
        <v>35</v>
      </c>
      <c r="BL185" s="1">
        <v>19</v>
      </c>
      <c r="BM185" s="1">
        <v>25</v>
      </c>
      <c r="BN185" s="125">
        <v>0.48979591836734693</v>
      </c>
      <c r="BO185" s="124">
        <v>0.20408163265306123</v>
      </c>
      <c r="BP185" s="126">
        <v>0.30612244897959184</v>
      </c>
      <c r="BQ185" s="125">
        <v>0.37777777777777777</v>
      </c>
      <c r="BR185" s="124">
        <v>0.15555555555555556</v>
      </c>
      <c r="BS185" s="126">
        <v>0.46666666666666667</v>
      </c>
      <c r="BT185" s="125">
        <v>0.37209302325581395</v>
      </c>
      <c r="BU185" s="124">
        <v>0.18604651162790697</v>
      </c>
      <c r="BV185" s="126">
        <v>0.44186046511627908</v>
      </c>
      <c r="BW185" s="125">
        <v>0.42592592592592593</v>
      </c>
      <c r="BX185" s="124">
        <v>0.20370370370370369</v>
      </c>
      <c r="BY185" s="126">
        <v>0.37037037037037035</v>
      </c>
      <c r="BZ185" s="125">
        <f t="shared" si="273"/>
        <v>0.44303797468354428</v>
      </c>
      <c r="CA185" s="124">
        <f t="shared" si="274"/>
        <v>0.24050632911392406</v>
      </c>
      <c r="CB185" s="126">
        <f t="shared" si="275"/>
        <v>0.31645569620253167</v>
      </c>
      <c r="CD185" s="215">
        <f t="shared" si="276"/>
        <v>6480</v>
      </c>
      <c r="CE185" s="216">
        <f t="shared" si="277"/>
        <v>0.5478395061728395</v>
      </c>
      <c r="CF185" s="216">
        <f t="shared" si="278"/>
        <v>0.375</v>
      </c>
      <c r="CG185" s="216">
        <f t="shared" si="279"/>
        <v>7.716049382716049E-2</v>
      </c>
      <c r="CH185" s="216">
        <f t="shared" si="280"/>
        <v>3.2407407407407406E-2</v>
      </c>
      <c r="CI185" s="216">
        <f t="shared" si="281"/>
        <v>1.5432098765432098E-3</v>
      </c>
      <c r="CJ185" s="216">
        <f t="shared" si="282"/>
        <v>4.3209876543209874E-2</v>
      </c>
      <c r="CK185" s="217">
        <f t="shared" si="283"/>
        <v>3550</v>
      </c>
      <c r="CL185" s="218">
        <f t="shared" si="284"/>
        <v>2430</v>
      </c>
      <c r="CM185" s="219">
        <f t="shared" si="285"/>
        <v>500</v>
      </c>
      <c r="CN185" s="219">
        <f t="shared" si="286"/>
        <v>210</v>
      </c>
      <c r="CO185" s="219">
        <f t="shared" si="287"/>
        <v>10</v>
      </c>
      <c r="CP185" s="219">
        <f t="shared" si="288"/>
        <v>280</v>
      </c>
      <c r="CR185" s="243">
        <v>3196.31</v>
      </c>
      <c r="CS185" s="243">
        <v>4200</v>
      </c>
      <c r="CT185" s="247">
        <f t="shared" si="258"/>
        <v>0.76102619047619047</v>
      </c>
      <c r="CV185" s="247">
        <f t="shared" si="259"/>
        <v>3.157992388702504E-2</v>
      </c>
      <c r="CW185" s="211">
        <f t="shared" si="260"/>
        <v>0.35342866428339287</v>
      </c>
      <c r="CY185" s="300">
        <v>2.1596500820120285E-2</v>
      </c>
      <c r="CZ185" s="300">
        <v>1.4438502673796792E-2</v>
      </c>
      <c r="DA185" s="300">
        <v>1.1253598534415075E-2</v>
      </c>
      <c r="DB185" s="300">
        <v>1.1648977478643541E-2</v>
      </c>
      <c r="DC185" s="300">
        <v>1.2770393536617148E-2</v>
      </c>
      <c r="DE185" s="332">
        <v>41</v>
      </c>
      <c r="DF185" s="332">
        <v>6</v>
      </c>
      <c r="DG185" s="332">
        <v>32</v>
      </c>
      <c r="DH185" s="332">
        <v>7</v>
      </c>
      <c r="DL185" s="212">
        <v>3658</v>
      </c>
      <c r="DM185" s="212">
        <v>79</v>
      </c>
      <c r="DN185" s="213">
        <v>2.1596500820120285E-2</v>
      </c>
      <c r="DO185" s="212">
        <v>1270</v>
      </c>
      <c r="DP185" s="212">
        <v>73</v>
      </c>
      <c r="DQ185" s="213">
        <v>1.9956260251503554E-2</v>
      </c>
      <c r="DR185" s="214">
        <v>2388</v>
      </c>
      <c r="DS185" s="214">
        <v>6</v>
      </c>
      <c r="DT185" s="213">
        <v>1.6402405686167304E-3</v>
      </c>
      <c r="DV185" s="215">
        <f t="shared" si="289"/>
        <v>6250</v>
      </c>
      <c r="DW185" s="216">
        <v>0.58730158730158732</v>
      </c>
      <c r="DX185" s="216">
        <v>0.34920634920634919</v>
      </c>
      <c r="DY185" s="216">
        <v>6.3492063492063489E-2</v>
      </c>
      <c r="DZ185" s="216">
        <v>3.1746031746031744E-2</v>
      </c>
      <c r="EA185" s="216">
        <v>0</v>
      </c>
      <c r="EB185" s="216">
        <v>3.1746031746031744E-2</v>
      </c>
      <c r="EC185" s="217">
        <f t="shared" si="290"/>
        <v>3640</v>
      </c>
      <c r="ED185" s="218">
        <v>2200</v>
      </c>
      <c r="EE185" s="219">
        <f t="shared" si="291"/>
        <v>410</v>
      </c>
      <c r="EF185" s="219">
        <f t="shared" si="292"/>
        <v>120</v>
      </c>
      <c r="EG185" s="219">
        <f t="shared" si="293"/>
        <v>10</v>
      </c>
      <c r="EH185" s="219">
        <f t="shared" si="294"/>
        <v>280</v>
      </c>
      <c r="EI185" s="216">
        <v>6.4516129032258063E-2</v>
      </c>
      <c r="EJ185" s="511">
        <v>1.9800000000000002E-2</v>
      </c>
      <c r="EK185" s="3">
        <v>0.309</v>
      </c>
      <c r="EL185" s="3">
        <v>0.47499999999999998</v>
      </c>
      <c r="EM185" s="496">
        <f t="shared" si="295"/>
        <v>0.21600000000000008</v>
      </c>
      <c r="EN185" s="528">
        <v>6.2960800000000011E-2</v>
      </c>
      <c r="EO185" s="545">
        <f t="shared" si="296"/>
        <v>6310</v>
      </c>
      <c r="EP185" s="314">
        <f t="shared" si="297"/>
        <v>1690</v>
      </c>
      <c r="EQ185" s="542">
        <v>1660</v>
      </c>
      <c r="ER185" s="543">
        <v>20</v>
      </c>
      <c r="ES185" s="544">
        <v>10</v>
      </c>
      <c r="ET185" s="242">
        <v>0</v>
      </c>
      <c r="EU185" s="242">
        <v>0</v>
      </c>
      <c r="EV185" s="314">
        <f t="shared" si="298"/>
        <v>10</v>
      </c>
      <c r="EW185" s="314">
        <f t="shared" si="299"/>
        <v>2780</v>
      </c>
      <c r="EX185" s="542">
        <v>1660</v>
      </c>
      <c r="EY185" s="543">
        <v>920</v>
      </c>
      <c r="EZ185" s="544">
        <v>200</v>
      </c>
      <c r="FA185" s="242">
        <v>60</v>
      </c>
      <c r="FB185" s="242">
        <v>0</v>
      </c>
      <c r="FC185" s="314">
        <f t="shared" si="300"/>
        <v>140</v>
      </c>
      <c r="FD185" s="314">
        <f t="shared" si="301"/>
        <v>1840</v>
      </c>
      <c r="FE185" s="542">
        <v>320</v>
      </c>
      <c r="FF185" s="543">
        <v>1320</v>
      </c>
      <c r="FG185" s="544">
        <v>200</v>
      </c>
      <c r="FH185" s="242">
        <v>60</v>
      </c>
      <c r="FI185" s="242">
        <f>VLOOKUP($A185,'[3]Tabel 3'!$E$3350:$K$3691,7,FALSE)</f>
        <v>10</v>
      </c>
      <c r="FJ185" s="314">
        <f t="shared" si="302"/>
        <v>130</v>
      </c>
      <c r="FK185" s="545">
        <f t="shared" si="303"/>
        <v>6480</v>
      </c>
      <c r="FL185" s="314">
        <f t="shared" si="304"/>
        <v>1670</v>
      </c>
      <c r="FM185" s="542">
        <v>1620</v>
      </c>
      <c r="FN185" s="543">
        <v>30</v>
      </c>
      <c r="FO185" s="544">
        <v>20</v>
      </c>
      <c r="FP185" s="242">
        <v>0</v>
      </c>
      <c r="FQ185" s="242">
        <v>0</v>
      </c>
      <c r="FR185" s="314">
        <f t="shared" si="305"/>
        <v>20</v>
      </c>
      <c r="FS185" s="314">
        <f t="shared" si="306"/>
        <v>2850</v>
      </c>
      <c r="FT185" s="542">
        <v>1600</v>
      </c>
      <c r="FU185" s="543">
        <v>1010</v>
      </c>
      <c r="FV185" s="544">
        <v>240</v>
      </c>
      <c r="FW185" s="242">
        <v>80</v>
      </c>
      <c r="FX185" s="242">
        <v>0</v>
      </c>
      <c r="FY185" s="314">
        <f t="shared" si="307"/>
        <v>160</v>
      </c>
      <c r="FZ185" s="314">
        <f t="shared" si="308"/>
        <v>1960</v>
      </c>
      <c r="GA185" s="542">
        <v>330</v>
      </c>
      <c r="GB185" s="543">
        <v>1390</v>
      </c>
      <c r="GC185" s="544">
        <v>240</v>
      </c>
      <c r="GD185" s="242">
        <v>130</v>
      </c>
      <c r="GE185" s="242">
        <v>10</v>
      </c>
      <c r="GF185" s="314">
        <f t="shared" si="309"/>
        <v>100</v>
      </c>
    </row>
    <row r="186" spans="1:188" hidden="1" x14ac:dyDescent="0.25">
      <c r="A186" s="622" t="s">
        <v>327</v>
      </c>
      <c r="B186" s="622" t="s">
        <v>128</v>
      </c>
      <c r="C186" s="622" t="s">
        <v>129</v>
      </c>
      <c r="D186" s="1">
        <v>0.5</v>
      </c>
      <c r="E186" s="206">
        <v>8300</v>
      </c>
      <c r="F186" s="207">
        <v>5.9000000000000004E-2</v>
      </c>
      <c r="G186" s="208">
        <f>IF(AND(F186&gt;=$F$3-'Selectie Benchmark Gemeenten'!$D$7*'gemeenten info'!$F$7,F186&lt;=$F$3+'Selectie Benchmark Gemeenten'!$D$7*'gemeenten info'!$F$7),1,0)</f>
        <v>0</v>
      </c>
      <c r="H186" s="206">
        <v>18581</v>
      </c>
      <c r="I186" s="206">
        <v>695</v>
      </c>
      <c r="J186" s="209">
        <f t="shared" si="261"/>
        <v>0.10059790732436473</v>
      </c>
      <c r="K186" s="208">
        <f>IF(AND(J186&gt;=$J$3-'Selectie Benchmark Gemeenten'!$D$8*'gemeenten info'!$J$7,J186&lt;=$J$3+'Selectie Benchmark Gemeenten'!$D$8*'gemeenten info'!$J$7),1,0)</f>
        <v>0</v>
      </c>
      <c r="L186" s="23">
        <v>0</v>
      </c>
      <c r="M186" s="210">
        <v>3.0181818181818181E-2</v>
      </c>
      <c r="N186" s="208">
        <f>IF(AND(M186&gt;=$M$3-'Selectie Benchmark Gemeenten'!$D$9*'gemeenten info'!$M$7,M186&lt;=$M$3+'Selectie Benchmark Gemeenten'!$D$9*'gemeenten info'!$M$7),1,0)</f>
        <v>0</v>
      </c>
      <c r="O186" s="29">
        <f t="shared" si="255"/>
        <v>0</v>
      </c>
      <c r="P186" s="29">
        <f t="shared" si="256"/>
        <v>0</v>
      </c>
      <c r="Q186" s="29">
        <f t="shared" si="257"/>
        <v>0</v>
      </c>
      <c r="S186" s="78">
        <v>8.3140000000000001</v>
      </c>
      <c r="T186" s="78">
        <v>-5</v>
      </c>
      <c r="U186" s="211">
        <v>0.432</v>
      </c>
      <c r="V186" s="211">
        <v>7.0000000000000007E-2</v>
      </c>
      <c r="X186" s="212">
        <v>1208</v>
      </c>
      <c r="Y186" s="212">
        <v>21</v>
      </c>
      <c r="Z186" s="341">
        <f t="shared" si="262"/>
        <v>1.7384105960264899E-2</v>
      </c>
      <c r="AA186" s="212">
        <v>330</v>
      </c>
      <c r="AB186" s="212">
        <v>15</v>
      </c>
      <c r="AC186" s="212">
        <v>5</v>
      </c>
      <c r="AD186" s="212">
        <v>38</v>
      </c>
      <c r="AE186" s="212">
        <v>0</v>
      </c>
      <c r="AF186" s="372">
        <f t="shared" si="263"/>
        <v>0</v>
      </c>
      <c r="AG186" s="212">
        <v>0</v>
      </c>
      <c r="AH186" s="372">
        <f t="shared" si="264"/>
        <v>0</v>
      </c>
      <c r="AI186" s="212">
        <f t="shared" si="265"/>
        <v>287</v>
      </c>
      <c r="AJ186" s="212">
        <f t="shared" si="266"/>
        <v>15</v>
      </c>
      <c r="AK186" s="372">
        <f t="shared" si="267"/>
        <v>5.2264808362369339E-2</v>
      </c>
      <c r="AL186" s="341">
        <f t="shared" si="268"/>
        <v>0</v>
      </c>
      <c r="AM186" s="341">
        <f t="shared" si="269"/>
        <v>0</v>
      </c>
      <c r="AN186" s="341">
        <f t="shared" si="270"/>
        <v>1.2417218543046357E-2</v>
      </c>
      <c r="AO186" s="341">
        <f t="shared" si="271"/>
        <v>1.2417218543046357E-2</v>
      </c>
      <c r="AP186" s="214">
        <v>878</v>
      </c>
      <c r="AQ186" s="214">
        <v>6</v>
      </c>
      <c r="AR186" s="341">
        <f t="shared" si="272"/>
        <v>4.9668874172185433E-3</v>
      </c>
      <c r="AT186" s="1">
        <v>22</v>
      </c>
      <c r="AU186" s="1">
        <v>8</v>
      </c>
      <c r="AV186" s="1">
        <v>0</v>
      </c>
      <c r="AW186" s="1">
        <v>14</v>
      </c>
      <c r="AX186" s="1">
        <v>22</v>
      </c>
      <c r="AY186" s="1">
        <v>0</v>
      </c>
      <c r="AZ186" s="1">
        <v>7</v>
      </c>
      <c r="BA186" s="1">
        <v>15</v>
      </c>
      <c r="BB186" s="1">
        <v>12</v>
      </c>
      <c r="BC186" s="1">
        <v>0</v>
      </c>
      <c r="BD186" s="1">
        <v>0</v>
      </c>
      <c r="BE186" s="1">
        <v>12</v>
      </c>
      <c r="BF186" s="1">
        <v>20</v>
      </c>
      <c r="BG186" s="1">
        <v>10</v>
      </c>
      <c r="BH186" s="1">
        <v>0</v>
      </c>
      <c r="BI186" s="1">
        <v>10</v>
      </c>
      <c r="BJ186" s="1">
        <v>20</v>
      </c>
      <c r="BK186" s="1">
        <v>9</v>
      </c>
      <c r="BL186" s="1">
        <v>0</v>
      </c>
      <c r="BM186" s="1">
        <v>11</v>
      </c>
      <c r="BN186" s="125">
        <v>0.36363636363636365</v>
      </c>
      <c r="BO186" s="124">
        <v>0</v>
      </c>
      <c r="BP186" s="126">
        <v>0.63636363636363635</v>
      </c>
      <c r="BQ186" s="125">
        <v>0</v>
      </c>
      <c r="BR186" s="124">
        <v>0.31818181818181818</v>
      </c>
      <c r="BS186" s="126">
        <v>0.68181818181818177</v>
      </c>
      <c r="BT186" s="125">
        <v>0</v>
      </c>
      <c r="BU186" s="124">
        <v>0</v>
      </c>
      <c r="BV186" s="126">
        <v>1</v>
      </c>
      <c r="BW186" s="125">
        <v>0.5</v>
      </c>
      <c r="BX186" s="124">
        <v>0</v>
      </c>
      <c r="BY186" s="126">
        <v>0.5</v>
      </c>
      <c r="BZ186" s="125">
        <f t="shared" si="273"/>
        <v>0.45</v>
      </c>
      <c r="CA186" s="124">
        <f t="shared" si="274"/>
        <v>0</v>
      </c>
      <c r="CB186" s="126">
        <f t="shared" si="275"/>
        <v>0.55000000000000004</v>
      </c>
      <c r="CD186" s="215">
        <f t="shared" si="276"/>
        <v>2140</v>
      </c>
      <c r="CE186" s="216">
        <f t="shared" si="277"/>
        <v>0.63551401869158874</v>
      </c>
      <c r="CF186" s="216">
        <f t="shared" si="278"/>
        <v>0.29439252336448596</v>
      </c>
      <c r="CG186" s="216">
        <f t="shared" si="279"/>
        <v>7.0093457943925228E-2</v>
      </c>
      <c r="CH186" s="216">
        <f t="shared" si="280"/>
        <v>2.336448598130841E-2</v>
      </c>
      <c r="CI186" s="216">
        <f t="shared" si="281"/>
        <v>4.6728971962616819E-3</v>
      </c>
      <c r="CJ186" s="216">
        <f t="shared" si="282"/>
        <v>4.2056074766355138E-2</v>
      </c>
      <c r="CK186" s="217">
        <f t="shared" si="283"/>
        <v>1360</v>
      </c>
      <c r="CL186" s="218">
        <f t="shared" si="284"/>
        <v>630</v>
      </c>
      <c r="CM186" s="219">
        <f t="shared" si="285"/>
        <v>150</v>
      </c>
      <c r="CN186" s="219">
        <f t="shared" si="286"/>
        <v>50</v>
      </c>
      <c r="CO186" s="219">
        <f t="shared" si="287"/>
        <v>10</v>
      </c>
      <c r="CP186" s="219">
        <f t="shared" si="288"/>
        <v>90</v>
      </c>
      <c r="CR186" s="243">
        <v>622.12</v>
      </c>
      <c r="CS186" s="243">
        <v>1372</v>
      </c>
      <c r="CT186" s="247">
        <f t="shared" si="258"/>
        <v>0.45344023323615162</v>
      </c>
      <c r="CV186" s="247">
        <f t="shared" si="259"/>
        <v>3.8338252069509804E-2</v>
      </c>
      <c r="CW186" s="211">
        <f t="shared" si="260"/>
        <v>0.29464586373330337</v>
      </c>
      <c r="CY186" s="300">
        <v>1.6260162601626018E-2</v>
      </c>
      <c r="CZ186" s="300">
        <v>1.5873015873015872E-2</v>
      </c>
      <c r="DA186" s="300">
        <v>9.2521202775636083E-3</v>
      </c>
      <c r="DB186" s="300">
        <v>1.6528925619834711E-2</v>
      </c>
      <c r="DC186" s="300">
        <v>1.5793251974156496E-2</v>
      </c>
      <c r="DE186" s="332" t="s">
        <v>640</v>
      </c>
      <c r="DF186" s="332" t="s">
        <v>640</v>
      </c>
      <c r="DG186" s="332">
        <v>78</v>
      </c>
      <c r="DH186" s="332">
        <v>7</v>
      </c>
      <c r="DL186" s="212">
        <v>1230</v>
      </c>
      <c r="DM186" s="212">
        <v>20</v>
      </c>
      <c r="DN186" s="213">
        <v>1.6260162601626018E-2</v>
      </c>
      <c r="DO186" s="212">
        <v>347</v>
      </c>
      <c r="DP186" s="212">
        <v>15</v>
      </c>
      <c r="DQ186" s="213">
        <v>1.2195121951219513E-2</v>
      </c>
      <c r="DR186" s="214">
        <v>883</v>
      </c>
      <c r="DS186" s="214">
        <v>5</v>
      </c>
      <c r="DT186" s="213">
        <v>4.0650406504065045E-3</v>
      </c>
      <c r="DV186" s="215">
        <f t="shared" si="289"/>
        <v>2140</v>
      </c>
      <c r="DW186" s="216">
        <v>0.63636363636363635</v>
      </c>
      <c r="DX186" s="216">
        <v>0.27272727272727271</v>
      </c>
      <c r="DY186" s="216">
        <v>9.0909090909090912E-2</v>
      </c>
      <c r="DZ186" s="216">
        <v>4.5454545454545456E-2</v>
      </c>
      <c r="EA186" s="216">
        <v>0</v>
      </c>
      <c r="EB186" s="216">
        <v>4.5454545454545456E-2</v>
      </c>
      <c r="EC186" s="217">
        <f t="shared" si="290"/>
        <v>1400</v>
      </c>
      <c r="ED186" s="218">
        <v>600</v>
      </c>
      <c r="EE186" s="219">
        <f t="shared" si="291"/>
        <v>140</v>
      </c>
      <c r="EF186" s="219">
        <f t="shared" si="292"/>
        <v>30</v>
      </c>
      <c r="EG186" s="219">
        <f t="shared" si="293"/>
        <v>0</v>
      </c>
      <c r="EH186" s="219">
        <f t="shared" si="294"/>
        <v>110</v>
      </c>
      <c r="EI186" s="216">
        <v>9.0909090909090912E-2</v>
      </c>
      <c r="EJ186" s="511">
        <v>1.8225000000000002E-2</v>
      </c>
      <c r="EK186" s="3">
        <v>0.26</v>
      </c>
      <c r="EL186" s="3">
        <v>0.39899999999999997</v>
      </c>
      <c r="EM186" s="496">
        <f t="shared" si="295"/>
        <v>0.34100000000000003</v>
      </c>
      <c r="EN186" s="528">
        <v>5.7645400000000006E-2</v>
      </c>
      <c r="EO186" s="545">
        <f t="shared" si="296"/>
        <v>2100</v>
      </c>
      <c r="EP186" s="314">
        <f t="shared" si="297"/>
        <v>600</v>
      </c>
      <c r="EQ186" s="542">
        <v>600</v>
      </c>
      <c r="ER186" s="543">
        <v>0</v>
      </c>
      <c r="ES186" s="544">
        <v>0</v>
      </c>
      <c r="ET186" s="242">
        <v>0</v>
      </c>
      <c r="EU186" s="242">
        <v>0</v>
      </c>
      <c r="EV186" s="314">
        <f t="shared" si="298"/>
        <v>0</v>
      </c>
      <c r="EW186" s="314">
        <f t="shared" si="299"/>
        <v>900</v>
      </c>
      <c r="EX186" s="542">
        <v>650</v>
      </c>
      <c r="EY186" s="543">
        <v>190</v>
      </c>
      <c r="EZ186" s="544">
        <v>60</v>
      </c>
      <c r="FA186" s="242">
        <v>10</v>
      </c>
      <c r="FB186" s="242">
        <v>0</v>
      </c>
      <c r="FC186" s="314">
        <f t="shared" si="300"/>
        <v>50</v>
      </c>
      <c r="FD186" s="314">
        <f t="shared" si="301"/>
        <v>600</v>
      </c>
      <c r="FE186" s="542">
        <v>150</v>
      </c>
      <c r="FF186" s="543">
        <v>370</v>
      </c>
      <c r="FG186" s="544">
        <v>80</v>
      </c>
      <c r="FH186" s="242">
        <v>20</v>
      </c>
      <c r="FI186" s="242">
        <f>VLOOKUP($A186,'[3]Tabel 3'!$E$3350:$K$3691,7,FALSE)</f>
        <v>0</v>
      </c>
      <c r="FJ186" s="314">
        <f t="shared" si="302"/>
        <v>60</v>
      </c>
      <c r="FK186" s="545">
        <f t="shared" si="303"/>
        <v>2140</v>
      </c>
      <c r="FL186" s="314">
        <f t="shared" si="304"/>
        <v>630</v>
      </c>
      <c r="FM186" s="542">
        <v>600</v>
      </c>
      <c r="FN186" s="543">
        <v>20</v>
      </c>
      <c r="FO186" s="544">
        <v>10</v>
      </c>
      <c r="FP186" s="242">
        <v>0</v>
      </c>
      <c r="FQ186" s="242">
        <v>0</v>
      </c>
      <c r="FR186" s="314">
        <f t="shared" si="305"/>
        <v>10</v>
      </c>
      <c r="FS186" s="314">
        <f t="shared" si="306"/>
        <v>900</v>
      </c>
      <c r="FT186" s="542">
        <v>600</v>
      </c>
      <c r="FU186" s="543">
        <v>220</v>
      </c>
      <c r="FV186" s="544">
        <v>80</v>
      </c>
      <c r="FW186" s="242">
        <v>20</v>
      </c>
      <c r="FX186" s="242">
        <v>10</v>
      </c>
      <c r="FY186" s="314">
        <f t="shared" si="307"/>
        <v>50</v>
      </c>
      <c r="FZ186" s="314">
        <f t="shared" si="308"/>
        <v>610</v>
      </c>
      <c r="GA186" s="542">
        <v>160</v>
      </c>
      <c r="GB186" s="543">
        <v>390</v>
      </c>
      <c r="GC186" s="544">
        <v>60</v>
      </c>
      <c r="GD186" s="242">
        <v>30</v>
      </c>
      <c r="GE186" s="242">
        <v>0</v>
      </c>
      <c r="GF186" s="314">
        <f t="shared" si="309"/>
        <v>30</v>
      </c>
    </row>
    <row r="187" spans="1:188" hidden="1" x14ac:dyDescent="0.25">
      <c r="A187" s="622" t="s">
        <v>328</v>
      </c>
      <c r="B187" s="622" t="s">
        <v>25</v>
      </c>
      <c r="C187" s="622" t="s">
        <v>123</v>
      </c>
      <c r="D187" s="1">
        <v>2</v>
      </c>
      <c r="E187" s="206">
        <v>34900</v>
      </c>
      <c r="F187" s="207">
        <v>5.5999999999999994E-2</v>
      </c>
      <c r="G187" s="208">
        <f>IF(AND(F187&gt;=$F$3-'Selectie Benchmark Gemeenten'!$D$7*'gemeenten info'!$F$7,F187&lt;=$F$3+'Selectie Benchmark Gemeenten'!$D$7*'gemeenten info'!$F$7),1,0)</f>
        <v>0</v>
      </c>
      <c r="H187" s="206">
        <v>82613</v>
      </c>
      <c r="I187" s="206">
        <v>449</v>
      </c>
      <c r="J187" s="209">
        <f t="shared" si="261"/>
        <v>6.3826606875934236E-2</v>
      </c>
      <c r="K187" s="208">
        <f>IF(AND(J187&gt;=$J$3-'Selectie Benchmark Gemeenten'!$D$8*'gemeenten info'!$J$7,J187&lt;=$J$3+'Selectie Benchmark Gemeenten'!$D$8*'gemeenten info'!$J$7),1,0)</f>
        <v>0</v>
      </c>
      <c r="L187" s="23">
        <v>0</v>
      </c>
      <c r="M187" s="210">
        <v>0.12198531981824537</v>
      </c>
      <c r="N187" s="208">
        <f>IF(AND(M187&gt;=$M$3-'Selectie Benchmark Gemeenten'!$D$9*'gemeenten info'!$M$7,M187&lt;=$M$3+'Selectie Benchmark Gemeenten'!$D$9*'gemeenten info'!$M$7),1,0)</f>
        <v>1</v>
      </c>
      <c r="O187" s="29">
        <f t="shared" si="255"/>
        <v>0</v>
      </c>
      <c r="P187" s="29">
        <f t="shared" si="256"/>
        <v>0</v>
      </c>
      <c r="Q187" s="29">
        <f t="shared" si="257"/>
        <v>0</v>
      </c>
      <c r="S187" s="78">
        <v>7.835</v>
      </c>
      <c r="T187" s="78">
        <v>-11.209</v>
      </c>
      <c r="U187" s="211">
        <v>0.55200000000000005</v>
      </c>
      <c r="V187" s="211">
        <v>0.09</v>
      </c>
      <c r="X187" s="212">
        <v>6060</v>
      </c>
      <c r="Y187" s="212">
        <v>123</v>
      </c>
      <c r="Z187" s="341">
        <f t="shared" si="262"/>
        <v>2.0297029702970298E-2</v>
      </c>
      <c r="AA187" s="212">
        <v>2046</v>
      </c>
      <c r="AB187" s="212">
        <v>93</v>
      </c>
      <c r="AC187" s="212">
        <v>36</v>
      </c>
      <c r="AD187" s="212">
        <v>325</v>
      </c>
      <c r="AE187" s="212">
        <v>10</v>
      </c>
      <c r="AF187" s="372">
        <f t="shared" si="263"/>
        <v>0.27777777777777779</v>
      </c>
      <c r="AG187" s="212">
        <v>22</v>
      </c>
      <c r="AH187" s="372">
        <f t="shared" si="264"/>
        <v>6.7692307692307691E-2</v>
      </c>
      <c r="AI187" s="212">
        <f t="shared" si="265"/>
        <v>1685</v>
      </c>
      <c r="AJ187" s="212">
        <f t="shared" si="266"/>
        <v>61</v>
      </c>
      <c r="AK187" s="372">
        <f t="shared" si="267"/>
        <v>3.6201780415430269E-2</v>
      </c>
      <c r="AL187" s="341">
        <f t="shared" si="268"/>
        <v>1.6501650165016502E-3</v>
      </c>
      <c r="AM187" s="341">
        <f t="shared" si="269"/>
        <v>3.6303630363036304E-3</v>
      </c>
      <c r="AN187" s="341">
        <f t="shared" si="270"/>
        <v>1.0066006600660066E-2</v>
      </c>
      <c r="AO187" s="341">
        <f t="shared" si="271"/>
        <v>1.5346534653465346E-2</v>
      </c>
      <c r="AP187" s="214">
        <v>4014</v>
      </c>
      <c r="AQ187" s="214">
        <v>30</v>
      </c>
      <c r="AR187" s="341">
        <f t="shared" si="272"/>
        <v>4.9504950495049506E-3</v>
      </c>
      <c r="AT187" s="1">
        <v>88</v>
      </c>
      <c r="AU187" s="1">
        <v>35</v>
      </c>
      <c r="AV187" s="1">
        <v>23</v>
      </c>
      <c r="AW187" s="1">
        <v>30</v>
      </c>
      <c r="AX187" s="1">
        <v>95</v>
      </c>
      <c r="AY187" s="1">
        <v>31</v>
      </c>
      <c r="AZ187" s="1">
        <v>25</v>
      </c>
      <c r="BA187" s="1">
        <v>39</v>
      </c>
      <c r="BB187" s="1">
        <v>98</v>
      </c>
      <c r="BC187" s="1">
        <v>36</v>
      </c>
      <c r="BD187" s="1">
        <v>27</v>
      </c>
      <c r="BE187" s="1">
        <v>35</v>
      </c>
      <c r="BF187" s="1">
        <v>84</v>
      </c>
      <c r="BG187" s="1">
        <v>36</v>
      </c>
      <c r="BH187" s="1">
        <v>18</v>
      </c>
      <c r="BI187" s="1">
        <v>30</v>
      </c>
      <c r="BJ187" s="1">
        <v>115</v>
      </c>
      <c r="BK187" s="1">
        <v>50</v>
      </c>
      <c r="BL187" s="1">
        <v>21</v>
      </c>
      <c r="BM187" s="1">
        <v>44</v>
      </c>
      <c r="BN187" s="125">
        <v>0.39772727272727271</v>
      </c>
      <c r="BO187" s="124">
        <v>0.26136363636363635</v>
      </c>
      <c r="BP187" s="126">
        <v>0.34090909090909088</v>
      </c>
      <c r="BQ187" s="125">
        <v>0.32631578947368423</v>
      </c>
      <c r="BR187" s="124">
        <v>0.26315789473684209</v>
      </c>
      <c r="BS187" s="126">
        <v>0.41052631578947368</v>
      </c>
      <c r="BT187" s="125">
        <v>0.36734693877551022</v>
      </c>
      <c r="BU187" s="124">
        <v>0.27551020408163263</v>
      </c>
      <c r="BV187" s="126">
        <v>0.35714285714285715</v>
      </c>
      <c r="BW187" s="125">
        <v>0.42857142857142855</v>
      </c>
      <c r="BX187" s="124">
        <v>0.21428571428571427</v>
      </c>
      <c r="BY187" s="126">
        <v>0.35714285714285715</v>
      </c>
      <c r="BZ187" s="125">
        <f t="shared" si="273"/>
        <v>0.43478260869565216</v>
      </c>
      <c r="CA187" s="124">
        <f t="shared" si="274"/>
        <v>0.18260869565217391</v>
      </c>
      <c r="CB187" s="126">
        <f t="shared" si="275"/>
        <v>0.38260869565217392</v>
      </c>
      <c r="CD187" s="215">
        <f t="shared" si="276"/>
        <v>11370</v>
      </c>
      <c r="CE187" s="216">
        <f t="shared" si="277"/>
        <v>0.5664028144239226</v>
      </c>
      <c r="CF187" s="216">
        <f t="shared" si="278"/>
        <v>0.38170624450307827</v>
      </c>
      <c r="CG187" s="216">
        <f t="shared" si="279"/>
        <v>5.1890941072999124E-2</v>
      </c>
      <c r="CH187" s="216">
        <f t="shared" si="280"/>
        <v>2.3746701846965697E-2</v>
      </c>
      <c r="CI187" s="216">
        <f t="shared" si="281"/>
        <v>1.7590149516270889E-3</v>
      </c>
      <c r="CJ187" s="216">
        <f t="shared" si="282"/>
        <v>2.6385224274406333E-2</v>
      </c>
      <c r="CK187" s="217">
        <f t="shared" si="283"/>
        <v>6440</v>
      </c>
      <c r="CL187" s="218">
        <f t="shared" si="284"/>
        <v>4340</v>
      </c>
      <c r="CM187" s="219">
        <f t="shared" si="285"/>
        <v>590</v>
      </c>
      <c r="CN187" s="219">
        <f t="shared" si="286"/>
        <v>270</v>
      </c>
      <c r="CO187" s="219">
        <f t="shared" si="287"/>
        <v>20</v>
      </c>
      <c r="CP187" s="219">
        <f t="shared" si="288"/>
        <v>300</v>
      </c>
      <c r="CR187" s="243">
        <v>5094.97</v>
      </c>
      <c r="CS187" s="243">
        <v>7411</v>
      </c>
      <c r="CT187" s="247">
        <f t="shared" si="258"/>
        <v>0.68748751855350154</v>
      </c>
      <c r="CV187" s="247">
        <f t="shared" si="259"/>
        <v>2.9523488289177929E-2</v>
      </c>
      <c r="CW187" s="211">
        <f t="shared" si="260"/>
        <v>0.3624469589816125</v>
      </c>
      <c r="CY187" s="300">
        <v>1.8680961663417803E-2</v>
      </c>
      <c r="CZ187" s="300">
        <v>1.3234599023160548E-2</v>
      </c>
      <c r="DA187" s="300">
        <v>1.5014554925693275E-2</v>
      </c>
      <c r="DB187" s="300">
        <v>1.4040792196275496E-2</v>
      </c>
      <c r="DC187" s="300">
        <v>1.2790697674418604E-2</v>
      </c>
      <c r="DE187" s="332">
        <v>236</v>
      </c>
      <c r="DF187" s="332">
        <v>29</v>
      </c>
      <c r="DG187" s="332">
        <v>209</v>
      </c>
      <c r="DH187" s="332">
        <v>12</v>
      </c>
      <c r="DL187" s="212">
        <v>6156</v>
      </c>
      <c r="DM187" s="212">
        <v>115</v>
      </c>
      <c r="DN187" s="213">
        <v>1.8680961663417803E-2</v>
      </c>
      <c r="DO187" s="212">
        <v>2088</v>
      </c>
      <c r="DP187" s="212">
        <v>101</v>
      </c>
      <c r="DQ187" s="213">
        <v>1.6406757634827809E-2</v>
      </c>
      <c r="DR187" s="214">
        <v>4068</v>
      </c>
      <c r="DS187" s="214">
        <v>14</v>
      </c>
      <c r="DT187" s="213">
        <v>2.2742040285899934E-3</v>
      </c>
      <c r="DV187" s="215">
        <f t="shared" si="289"/>
        <v>11320</v>
      </c>
      <c r="DW187" s="216">
        <v>0.58771929824561409</v>
      </c>
      <c r="DX187" s="216">
        <v>0.35964912280701755</v>
      </c>
      <c r="DY187" s="216">
        <v>5.2631578947368418E-2</v>
      </c>
      <c r="DZ187" s="216">
        <v>2.6315789473684209E-2</v>
      </c>
      <c r="EA187" s="216">
        <v>0</v>
      </c>
      <c r="EB187" s="216">
        <v>2.6315789473684209E-2</v>
      </c>
      <c r="EC187" s="217">
        <f t="shared" si="290"/>
        <v>6660</v>
      </c>
      <c r="ED187" s="218">
        <v>4100</v>
      </c>
      <c r="EE187" s="219">
        <f t="shared" si="291"/>
        <v>560</v>
      </c>
      <c r="EF187" s="219">
        <f t="shared" si="292"/>
        <v>110</v>
      </c>
      <c r="EG187" s="219">
        <f t="shared" si="293"/>
        <v>10</v>
      </c>
      <c r="EH187" s="219">
        <f t="shared" si="294"/>
        <v>440</v>
      </c>
      <c r="EI187" s="216">
        <v>5.3571428571428568E-2</v>
      </c>
      <c r="EJ187" s="511">
        <v>1.77E-2</v>
      </c>
      <c r="EK187" s="3">
        <v>0.28399999999999997</v>
      </c>
      <c r="EL187" s="3">
        <v>0.45</v>
      </c>
      <c r="EM187" s="496">
        <f t="shared" si="295"/>
        <v>0.26599999999999996</v>
      </c>
      <c r="EN187" s="528">
        <v>5.5873599999999995E-2</v>
      </c>
      <c r="EO187" s="545">
        <f t="shared" si="296"/>
        <v>11290</v>
      </c>
      <c r="EP187" s="314">
        <f t="shared" si="297"/>
        <v>2840</v>
      </c>
      <c r="EQ187" s="542">
        <v>2810</v>
      </c>
      <c r="ER187" s="543">
        <v>20</v>
      </c>
      <c r="ES187" s="544">
        <v>10</v>
      </c>
      <c r="ET187" s="242">
        <v>0</v>
      </c>
      <c r="EU187" s="242">
        <v>0</v>
      </c>
      <c r="EV187" s="314">
        <f t="shared" si="298"/>
        <v>10</v>
      </c>
      <c r="EW187" s="314">
        <f t="shared" si="299"/>
        <v>5010</v>
      </c>
      <c r="EX187" s="542">
        <v>3260</v>
      </c>
      <c r="EY187" s="543">
        <v>1520</v>
      </c>
      <c r="EZ187" s="544">
        <v>230</v>
      </c>
      <c r="FA187" s="242">
        <v>50</v>
      </c>
      <c r="FB187" s="242">
        <v>0</v>
      </c>
      <c r="FC187" s="314">
        <f t="shared" si="300"/>
        <v>180</v>
      </c>
      <c r="FD187" s="314">
        <f t="shared" si="301"/>
        <v>3440</v>
      </c>
      <c r="FE187" s="542">
        <v>590</v>
      </c>
      <c r="FF187" s="543">
        <v>2530</v>
      </c>
      <c r="FG187" s="544">
        <v>320</v>
      </c>
      <c r="FH187" s="242">
        <v>60</v>
      </c>
      <c r="FI187" s="242">
        <f>VLOOKUP($A187,'[3]Tabel 3'!$E$3350:$K$3691,7,FALSE)</f>
        <v>10</v>
      </c>
      <c r="FJ187" s="314">
        <f t="shared" si="302"/>
        <v>250</v>
      </c>
      <c r="FK187" s="545">
        <f t="shared" si="303"/>
        <v>11370</v>
      </c>
      <c r="FL187" s="314">
        <f t="shared" si="304"/>
        <v>2760</v>
      </c>
      <c r="FM187" s="542">
        <v>2710</v>
      </c>
      <c r="FN187" s="543">
        <v>30</v>
      </c>
      <c r="FO187" s="544">
        <v>20</v>
      </c>
      <c r="FP187" s="242">
        <v>0</v>
      </c>
      <c r="FQ187" s="242">
        <v>0</v>
      </c>
      <c r="FR187" s="314">
        <f t="shared" si="305"/>
        <v>20</v>
      </c>
      <c r="FS187" s="314">
        <f t="shared" si="306"/>
        <v>4970</v>
      </c>
      <c r="FT187" s="542">
        <v>3130</v>
      </c>
      <c r="FU187" s="543">
        <v>1570</v>
      </c>
      <c r="FV187" s="544">
        <v>270</v>
      </c>
      <c r="FW187" s="242">
        <v>110</v>
      </c>
      <c r="FX187" s="242">
        <v>10</v>
      </c>
      <c r="FY187" s="314">
        <f t="shared" si="307"/>
        <v>150</v>
      </c>
      <c r="FZ187" s="314">
        <f t="shared" si="308"/>
        <v>3640</v>
      </c>
      <c r="GA187" s="542">
        <v>600</v>
      </c>
      <c r="GB187" s="543">
        <v>2740</v>
      </c>
      <c r="GC187" s="544">
        <v>300</v>
      </c>
      <c r="GD187" s="242">
        <v>160</v>
      </c>
      <c r="GE187" s="242">
        <v>10</v>
      </c>
      <c r="GF187" s="314">
        <f t="shared" si="309"/>
        <v>130</v>
      </c>
    </row>
    <row r="188" spans="1:188" hidden="1" x14ac:dyDescent="0.25">
      <c r="A188" s="622" t="s">
        <v>329</v>
      </c>
      <c r="B188" s="622" t="s">
        <v>77</v>
      </c>
      <c r="C188" s="622" t="s">
        <v>78</v>
      </c>
      <c r="D188" s="1">
        <v>1.3</v>
      </c>
      <c r="E188" s="206">
        <v>15400</v>
      </c>
      <c r="F188" s="207">
        <v>8.5999999999999993E-2</v>
      </c>
      <c r="G188" s="208">
        <f>IF(AND(F188&gt;=$F$3-'Selectie Benchmark Gemeenten'!$D$7*'gemeenten info'!$F$7,F188&lt;=$F$3+'Selectie Benchmark Gemeenten'!$D$7*'gemeenten info'!$F$7),1,0)</f>
        <v>0</v>
      </c>
      <c r="H188" s="206">
        <v>34761</v>
      </c>
      <c r="I188" s="206">
        <v>626</v>
      </c>
      <c r="J188" s="209">
        <f t="shared" si="261"/>
        <v>9.028400597907324E-2</v>
      </c>
      <c r="K188" s="208">
        <f>IF(AND(J188&gt;=$J$3-'Selectie Benchmark Gemeenten'!$D$8*'gemeenten info'!$J$7,J188&lt;=$J$3+'Selectie Benchmark Gemeenten'!$D$8*'gemeenten info'!$J$7),1,0)</f>
        <v>0</v>
      </c>
      <c r="L188" s="23">
        <v>0</v>
      </c>
      <c r="M188" s="210">
        <v>0.26415094339622641</v>
      </c>
      <c r="N188" s="208">
        <f>IF(AND(M188&gt;=$M$3-'Selectie Benchmark Gemeenten'!$D$9*'gemeenten info'!$M$7,M188&lt;=$M$3+'Selectie Benchmark Gemeenten'!$D$9*'gemeenten info'!$M$7),1,0)</f>
        <v>1</v>
      </c>
      <c r="O188" s="29">
        <f t="shared" si="255"/>
        <v>0</v>
      </c>
      <c r="P188" s="29">
        <f t="shared" si="256"/>
        <v>0</v>
      </c>
      <c r="Q188" s="29">
        <f t="shared" si="257"/>
        <v>0</v>
      </c>
      <c r="S188" s="78">
        <v>7.681</v>
      </c>
      <c r="T188" s="78">
        <v>-4.0819999999999999</v>
      </c>
      <c r="U188" s="211">
        <v>0.53400000000000003</v>
      </c>
      <c r="V188" s="211">
        <v>5.3999999999999999E-2</v>
      </c>
      <c r="X188" s="212">
        <v>2926</v>
      </c>
      <c r="Y188" s="212">
        <v>69</v>
      </c>
      <c r="Z188" s="341">
        <f t="shared" si="262"/>
        <v>2.3581681476418318E-2</v>
      </c>
      <c r="AA188" s="212">
        <v>905</v>
      </c>
      <c r="AB188" s="212">
        <v>59</v>
      </c>
      <c r="AC188" s="212">
        <v>26</v>
      </c>
      <c r="AD188" s="212">
        <v>165</v>
      </c>
      <c r="AE188" s="212">
        <v>7</v>
      </c>
      <c r="AF188" s="372">
        <f t="shared" si="263"/>
        <v>0.26923076923076922</v>
      </c>
      <c r="AG188" s="212">
        <v>17</v>
      </c>
      <c r="AH188" s="372">
        <f t="shared" si="264"/>
        <v>0.10303030303030303</v>
      </c>
      <c r="AI188" s="212">
        <f t="shared" si="265"/>
        <v>714</v>
      </c>
      <c r="AJ188" s="212">
        <f t="shared" si="266"/>
        <v>35</v>
      </c>
      <c r="AK188" s="372">
        <f t="shared" si="267"/>
        <v>4.9019607843137254E-2</v>
      </c>
      <c r="AL188" s="341">
        <f t="shared" si="268"/>
        <v>2.3923444976076554E-3</v>
      </c>
      <c r="AM188" s="341">
        <f t="shared" si="269"/>
        <v>5.8099794941900203E-3</v>
      </c>
      <c r="AN188" s="341">
        <f t="shared" si="270"/>
        <v>1.1961722488038277E-2</v>
      </c>
      <c r="AO188" s="341">
        <f t="shared" si="271"/>
        <v>2.0164046479835954E-2</v>
      </c>
      <c r="AP188" s="214">
        <v>2021</v>
      </c>
      <c r="AQ188" s="214">
        <v>10</v>
      </c>
      <c r="AR188" s="341">
        <f t="shared" si="272"/>
        <v>3.4176349965823649E-3</v>
      </c>
      <c r="AT188" s="1">
        <v>58</v>
      </c>
      <c r="AU188" s="1">
        <v>19</v>
      </c>
      <c r="AV188" s="1">
        <v>15</v>
      </c>
      <c r="AW188" s="1">
        <v>24</v>
      </c>
      <c r="AX188" s="1">
        <v>48</v>
      </c>
      <c r="AY188" s="1">
        <v>15</v>
      </c>
      <c r="AZ188" s="1">
        <v>13</v>
      </c>
      <c r="BA188" s="1">
        <v>20</v>
      </c>
      <c r="BB188" s="1">
        <v>46</v>
      </c>
      <c r="BC188" s="1">
        <v>18</v>
      </c>
      <c r="BD188" s="1">
        <v>9</v>
      </c>
      <c r="BE188" s="1">
        <v>19</v>
      </c>
      <c r="BF188" s="1">
        <v>61</v>
      </c>
      <c r="BG188" s="1">
        <v>26</v>
      </c>
      <c r="BH188" s="1">
        <v>16</v>
      </c>
      <c r="BI188" s="1">
        <v>19</v>
      </c>
      <c r="BJ188" s="1">
        <v>61</v>
      </c>
      <c r="BK188" s="1">
        <v>25</v>
      </c>
      <c r="BL188" s="1">
        <v>9</v>
      </c>
      <c r="BM188" s="1">
        <v>27</v>
      </c>
      <c r="BN188" s="125">
        <v>0.32758620689655171</v>
      </c>
      <c r="BO188" s="124">
        <v>0.25862068965517243</v>
      </c>
      <c r="BP188" s="126">
        <v>0.41379310344827586</v>
      </c>
      <c r="BQ188" s="125">
        <v>0.3125</v>
      </c>
      <c r="BR188" s="124">
        <v>0.27083333333333331</v>
      </c>
      <c r="BS188" s="126">
        <v>0.41666666666666669</v>
      </c>
      <c r="BT188" s="125">
        <v>0.39130434782608697</v>
      </c>
      <c r="BU188" s="124">
        <v>0.19565217391304349</v>
      </c>
      <c r="BV188" s="126">
        <v>0.41304347826086957</v>
      </c>
      <c r="BW188" s="125">
        <v>0.42622950819672129</v>
      </c>
      <c r="BX188" s="124">
        <v>0.26229508196721313</v>
      </c>
      <c r="BY188" s="126">
        <v>0.31147540983606559</v>
      </c>
      <c r="BZ188" s="125">
        <f t="shared" si="273"/>
        <v>0.4098360655737705</v>
      </c>
      <c r="CA188" s="124">
        <f t="shared" si="274"/>
        <v>0.14754098360655737</v>
      </c>
      <c r="CB188" s="126">
        <f t="shared" si="275"/>
        <v>0.44262295081967212</v>
      </c>
      <c r="CD188" s="215">
        <f t="shared" si="276"/>
        <v>5280</v>
      </c>
      <c r="CE188" s="216">
        <f t="shared" si="277"/>
        <v>0.60227272727272729</v>
      </c>
      <c r="CF188" s="216">
        <f t="shared" si="278"/>
        <v>0.32196969696969696</v>
      </c>
      <c r="CG188" s="216">
        <f t="shared" si="279"/>
        <v>7.575757575757576E-2</v>
      </c>
      <c r="CH188" s="216">
        <f t="shared" si="280"/>
        <v>2.6515151515151516E-2</v>
      </c>
      <c r="CI188" s="216">
        <f t="shared" si="281"/>
        <v>3.787878787878788E-3</v>
      </c>
      <c r="CJ188" s="216">
        <f t="shared" si="282"/>
        <v>4.5454545454545456E-2</v>
      </c>
      <c r="CK188" s="217">
        <f t="shared" si="283"/>
        <v>3180</v>
      </c>
      <c r="CL188" s="218">
        <f t="shared" si="284"/>
        <v>1700</v>
      </c>
      <c r="CM188" s="219">
        <f t="shared" si="285"/>
        <v>400</v>
      </c>
      <c r="CN188" s="219">
        <f t="shared" si="286"/>
        <v>140</v>
      </c>
      <c r="CO188" s="219">
        <f t="shared" si="287"/>
        <v>20</v>
      </c>
      <c r="CP188" s="219">
        <f t="shared" si="288"/>
        <v>240</v>
      </c>
      <c r="CR188" s="243">
        <v>1693.26</v>
      </c>
      <c r="CS188" s="243">
        <v>3398</v>
      </c>
      <c r="CT188" s="247">
        <f t="shared" si="258"/>
        <v>0.49831077104178928</v>
      </c>
      <c r="CV188" s="247">
        <f t="shared" si="259"/>
        <v>4.7323242536213839E-2</v>
      </c>
      <c r="CW188" s="211">
        <f t="shared" si="260"/>
        <v>0.27420559856300369</v>
      </c>
      <c r="CY188" s="300">
        <v>2.0594193112761647E-2</v>
      </c>
      <c r="CZ188" s="300">
        <v>2.0408163265306121E-2</v>
      </c>
      <c r="DA188" s="300">
        <v>1.5348682015348681E-2</v>
      </c>
      <c r="DB188" s="300">
        <v>1.6E-2</v>
      </c>
      <c r="DC188" s="300">
        <v>1.9430485762144054E-2</v>
      </c>
      <c r="DE188" s="332">
        <v>268</v>
      </c>
      <c r="DF188" s="332">
        <v>49</v>
      </c>
      <c r="DG188" s="332">
        <v>212</v>
      </c>
      <c r="DH188" s="332">
        <v>22</v>
      </c>
      <c r="DL188" s="212">
        <v>2962</v>
      </c>
      <c r="DM188" s="212">
        <v>61</v>
      </c>
      <c r="DN188" s="213">
        <v>2.0594193112761647E-2</v>
      </c>
      <c r="DO188" s="212">
        <v>893</v>
      </c>
      <c r="DP188" s="212">
        <v>52</v>
      </c>
      <c r="DQ188" s="213">
        <v>1.7555705604321403E-2</v>
      </c>
      <c r="DR188" s="214">
        <v>2069</v>
      </c>
      <c r="DS188" s="214">
        <v>9</v>
      </c>
      <c r="DT188" s="213">
        <v>3.0384875084402429E-3</v>
      </c>
      <c r="DV188" s="215">
        <f t="shared" si="289"/>
        <v>5140</v>
      </c>
      <c r="DW188" s="216">
        <v>0.61538461538461542</v>
      </c>
      <c r="DX188" s="216">
        <v>0.30769230769230771</v>
      </c>
      <c r="DY188" s="216">
        <v>7.6923076923076927E-2</v>
      </c>
      <c r="DZ188" s="216">
        <v>3.8461538461538464E-2</v>
      </c>
      <c r="EA188" s="216">
        <v>0</v>
      </c>
      <c r="EB188" s="216">
        <v>3.8461538461538464E-2</v>
      </c>
      <c r="EC188" s="217">
        <f t="shared" si="290"/>
        <v>3210</v>
      </c>
      <c r="ED188" s="218">
        <v>1600</v>
      </c>
      <c r="EE188" s="219">
        <f t="shared" si="291"/>
        <v>330</v>
      </c>
      <c r="EF188" s="219">
        <f t="shared" si="292"/>
        <v>70</v>
      </c>
      <c r="EG188" s="219">
        <f t="shared" si="293"/>
        <v>10</v>
      </c>
      <c r="EH188" s="219">
        <f t="shared" si="294"/>
        <v>250</v>
      </c>
      <c r="EI188" s="216">
        <v>0.06</v>
      </c>
      <c r="EJ188" s="511">
        <v>2.2949999999999998E-2</v>
      </c>
      <c r="EK188" s="3">
        <v>0.252</v>
      </c>
      <c r="EL188" s="3">
        <v>0.45500000000000002</v>
      </c>
      <c r="EM188" s="496">
        <f t="shared" si="295"/>
        <v>0.29299999999999998</v>
      </c>
      <c r="EN188" s="528">
        <v>7.3591600000000007E-2</v>
      </c>
      <c r="EO188" s="545">
        <f t="shared" si="296"/>
        <v>5120</v>
      </c>
      <c r="EP188" s="314">
        <f t="shared" si="297"/>
        <v>1350</v>
      </c>
      <c r="EQ188" s="542">
        <v>1330</v>
      </c>
      <c r="ER188" s="543">
        <v>10</v>
      </c>
      <c r="ES188" s="544">
        <v>10</v>
      </c>
      <c r="ET188" s="242">
        <v>0</v>
      </c>
      <c r="EU188" s="242">
        <v>0</v>
      </c>
      <c r="EV188" s="314">
        <f t="shared" si="298"/>
        <v>10</v>
      </c>
      <c r="EW188" s="314">
        <f t="shared" si="299"/>
        <v>2240</v>
      </c>
      <c r="EX188" s="542">
        <v>1540</v>
      </c>
      <c r="EY188" s="543">
        <v>550</v>
      </c>
      <c r="EZ188" s="544">
        <v>150</v>
      </c>
      <c r="FA188" s="242">
        <v>30</v>
      </c>
      <c r="FB188" s="242">
        <v>10</v>
      </c>
      <c r="FC188" s="314">
        <f t="shared" si="300"/>
        <v>110</v>
      </c>
      <c r="FD188" s="314">
        <f t="shared" si="301"/>
        <v>1530</v>
      </c>
      <c r="FE188" s="542">
        <v>340</v>
      </c>
      <c r="FF188" s="543">
        <v>1020</v>
      </c>
      <c r="FG188" s="544">
        <v>170</v>
      </c>
      <c r="FH188" s="242">
        <v>40</v>
      </c>
      <c r="FI188" s="242">
        <f>VLOOKUP($A188,'[3]Tabel 3'!$E$3350:$K$3691,7,FALSE)</f>
        <v>0</v>
      </c>
      <c r="FJ188" s="314">
        <f t="shared" si="302"/>
        <v>130</v>
      </c>
      <c r="FK188" s="545">
        <f t="shared" si="303"/>
        <v>5280</v>
      </c>
      <c r="FL188" s="314">
        <f t="shared" si="304"/>
        <v>1350</v>
      </c>
      <c r="FM188" s="542">
        <v>1320</v>
      </c>
      <c r="FN188" s="543">
        <v>20</v>
      </c>
      <c r="FO188" s="544">
        <v>10</v>
      </c>
      <c r="FP188" s="242">
        <v>0</v>
      </c>
      <c r="FQ188" s="242">
        <v>0</v>
      </c>
      <c r="FR188" s="314">
        <f t="shared" si="305"/>
        <v>10</v>
      </c>
      <c r="FS188" s="314">
        <f t="shared" si="306"/>
        <v>2310</v>
      </c>
      <c r="FT188" s="542">
        <v>1510</v>
      </c>
      <c r="FU188" s="543">
        <v>610</v>
      </c>
      <c r="FV188" s="544">
        <v>190</v>
      </c>
      <c r="FW188" s="242">
        <v>60</v>
      </c>
      <c r="FX188" s="242">
        <v>10</v>
      </c>
      <c r="FY188" s="314">
        <f t="shared" si="307"/>
        <v>120</v>
      </c>
      <c r="FZ188" s="314">
        <f t="shared" si="308"/>
        <v>1620</v>
      </c>
      <c r="GA188" s="542">
        <v>350</v>
      </c>
      <c r="GB188" s="543">
        <v>1070</v>
      </c>
      <c r="GC188" s="544">
        <v>200</v>
      </c>
      <c r="GD188" s="242">
        <v>80</v>
      </c>
      <c r="GE188" s="242">
        <v>10</v>
      </c>
      <c r="GF188" s="314">
        <f t="shared" si="309"/>
        <v>110</v>
      </c>
    </row>
    <row r="189" spans="1:188" hidden="1" x14ac:dyDescent="0.25">
      <c r="A189" s="622" t="s">
        <v>147</v>
      </c>
      <c r="B189" s="622" t="s">
        <v>115</v>
      </c>
      <c r="C189" s="622" t="s">
        <v>116</v>
      </c>
      <c r="D189" s="1">
        <v>2.1</v>
      </c>
      <c r="E189" s="206">
        <v>22100</v>
      </c>
      <c r="F189" s="207">
        <v>9.4E-2</v>
      </c>
      <c r="G189" s="208">
        <f>IF(AND(F189&gt;=$F$3-'Selectie Benchmark Gemeenten'!$D$7*'gemeenten info'!$F$7,F189&lt;=$F$3+'Selectie Benchmark Gemeenten'!$D$7*'gemeenten info'!$F$7),1,0)</f>
        <v>1</v>
      </c>
      <c r="H189" s="206">
        <v>49199</v>
      </c>
      <c r="I189" s="206">
        <v>1017</v>
      </c>
      <c r="J189" s="209">
        <f t="shared" si="261"/>
        <v>0.14872944693572496</v>
      </c>
      <c r="K189" s="208">
        <f>IF(AND(J189&gt;=$J$3-'Selectie Benchmark Gemeenten'!$D$8*'gemeenten info'!$J$7,J189&lt;=$J$3+'Selectie Benchmark Gemeenten'!$D$8*'gemeenten info'!$J$7),1,0)</f>
        <v>1</v>
      </c>
      <c r="L189" s="23">
        <v>1</v>
      </c>
      <c r="M189" s="210">
        <v>0.41856060606060608</v>
      </c>
      <c r="N189" s="208">
        <f>IF(AND(M189&gt;=$M$3-'Selectie Benchmark Gemeenten'!$D$9*'gemeenten info'!$M$7,M189&lt;=$M$3+'Selectie Benchmark Gemeenten'!$D$9*'gemeenten info'!$M$7),1,0)</f>
        <v>1</v>
      </c>
      <c r="O189" s="29">
        <f t="shared" si="255"/>
        <v>1</v>
      </c>
      <c r="P189" s="29">
        <f t="shared" si="256"/>
        <v>1</v>
      </c>
      <c r="Q189" s="29">
        <f t="shared" si="257"/>
        <v>1</v>
      </c>
      <c r="S189" s="78">
        <v>8.1050000000000004</v>
      </c>
      <c r="T189" s="78">
        <v>-2.2599999999999998</v>
      </c>
      <c r="U189" s="211">
        <v>0.53200000000000003</v>
      </c>
      <c r="V189" s="211">
        <v>7.3999999999999996E-2</v>
      </c>
      <c r="X189" s="212">
        <v>3575</v>
      </c>
      <c r="Y189" s="212">
        <v>81</v>
      </c>
      <c r="Z189" s="341">
        <f t="shared" si="262"/>
        <v>2.2657342657342656E-2</v>
      </c>
      <c r="AA189" s="212">
        <v>1044</v>
      </c>
      <c r="AB189" s="212">
        <v>65</v>
      </c>
      <c r="AC189" s="212">
        <v>43</v>
      </c>
      <c r="AD189" s="212">
        <v>168</v>
      </c>
      <c r="AE189" s="212">
        <v>10</v>
      </c>
      <c r="AF189" s="372">
        <f t="shared" si="263"/>
        <v>0.23255813953488372</v>
      </c>
      <c r="AG189" s="212">
        <v>16</v>
      </c>
      <c r="AH189" s="372">
        <f t="shared" si="264"/>
        <v>9.5238095238095233E-2</v>
      </c>
      <c r="AI189" s="212">
        <f t="shared" si="265"/>
        <v>833</v>
      </c>
      <c r="AJ189" s="212">
        <f t="shared" si="266"/>
        <v>39</v>
      </c>
      <c r="AK189" s="372">
        <f t="shared" si="267"/>
        <v>4.6818727490996401E-2</v>
      </c>
      <c r="AL189" s="341">
        <f t="shared" si="268"/>
        <v>2.7972027972027972E-3</v>
      </c>
      <c r="AM189" s="341">
        <f t="shared" si="269"/>
        <v>4.4755244755244755E-3</v>
      </c>
      <c r="AN189" s="341">
        <f t="shared" si="270"/>
        <v>1.090909090909091E-2</v>
      </c>
      <c r="AO189" s="341">
        <f t="shared" si="271"/>
        <v>1.8181818181818181E-2</v>
      </c>
      <c r="AP189" s="214">
        <v>2531</v>
      </c>
      <c r="AQ189" s="214">
        <v>16</v>
      </c>
      <c r="AR189" s="341">
        <f t="shared" si="272"/>
        <v>4.4755244755244755E-3</v>
      </c>
      <c r="AT189" s="1">
        <v>77</v>
      </c>
      <c r="AU189" s="1">
        <v>30</v>
      </c>
      <c r="AV189" s="1">
        <v>20</v>
      </c>
      <c r="AW189" s="1">
        <v>27</v>
      </c>
      <c r="AX189" s="1">
        <v>74</v>
      </c>
      <c r="AY189" s="1">
        <v>20</v>
      </c>
      <c r="AZ189" s="1">
        <v>19</v>
      </c>
      <c r="BA189" s="1">
        <v>35</v>
      </c>
      <c r="BB189" s="1">
        <v>72</v>
      </c>
      <c r="BC189" s="1">
        <v>30</v>
      </c>
      <c r="BD189" s="1">
        <v>16</v>
      </c>
      <c r="BE189" s="1">
        <v>26</v>
      </c>
      <c r="BF189" s="1">
        <v>75</v>
      </c>
      <c r="BG189" s="1">
        <v>32</v>
      </c>
      <c r="BH189" s="1">
        <v>10</v>
      </c>
      <c r="BI189" s="1">
        <v>33</v>
      </c>
      <c r="BJ189" s="1">
        <v>94</v>
      </c>
      <c r="BK189" s="1">
        <v>39</v>
      </c>
      <c r="BL189" s="1">
        <v>17</v>
      </c>
      <c r="BM189" s="1">
        <v>38</v>
      </c>
      <c r="BN189" s="125">
        <v>0.38961038961038963</v>
      </c>
      <c r="BO189" s="124">
        <v>0.25974025974025972</v>
      </c>
      <c r="BP189" s="126">
        <v>0.35064935064935066</v>
      </c>
      <c r="BQ189" s="125">
        <v>0.27027027027027029</v>
      </c>
      <c r="BR189" s="124">
        <v>0.25675675675675674</v>
      </c>
      <c r="BS189" s="126">
        <v>0.47297297297297297</v>
      </c>
      <c r="BT189" s="125">
        <v>0.41666666666666669</v>
      </c>
      <c r="BU189" s="124">
        <v>0.22222222222222221</v>
      </c>
      <c r="BV189" s="126">
        <v>0.3611111111111111</v>
      </c>
      <c r="BW189" s="125">
        <v>0.42666666666666669</v>
      </c>
      <c r="BX189" s="124">
        <v>0.13333333333333333</v>
      </c>
      <c r="BY189" s="126">
        <v>0.44</v>
      </c>
      <c r="BZ189" s="125">
        <f t="shared" si="273"/>
        <v>0.41489361702127658</v>
      </c>
      <c r="CA189" s="124">
        <f t="shared" si="274"/>
        <v>0.18085106382978725</v>
      </c>
      <c r="CB189" s="126">
        <f t="shared" si="275"/>
        <v>0.40425531914893614</v>
      </c>
      <c r="CD189" s="215">
        <f t="shared" si="276"/>
        <v>7370</v>
      </c>
      <c r="CE189" s="216">
        <f t="shared" si="277"/>
        <v>0.57123473541383984</v>
      </c>
      <c r="CF189" s="216">
        <f t="shared" si="278"/>
        <v>0.32835820895522388</v>
      </c>
      <c r="CG189" s="216">
        <f t="shared" si="279"/>
        <v>0.10040705563093623</v>
      </c>
      <c r="CH189" s="216">
        <f t="shared" si="280"/>
        <v>3.9348710990502037E-2</v>
      </c>
      <c r="CI189" s="216">
        <f t="shared" si="281"/>
        <v>1.3568521031207597E-3</v>
      </c>
      <c r="CJ189" s="216">
        <f t="shared" si="282"/>
        <v>5.9701492537313432E-2</v>
      </c>
      <c r="CK189" s="217">
        <f t="shared" si="283"/>
        <v>4210</v>
      </c>
      <c r="CL189" s="218">
        <f t="shared" si="284"/>
        <v>2420</v>
      </c>
      <c r="CM189" s="219">
        <f t="shared" si="285"/>
        <v>740</v>
      </c>
      <c r="CN189" s="219">
        <f t="shared" si="286"/>
        <v>290</v>
      </c>
      <c r="CO189" s="219">
        <f t="shared" si="287"/>
        <v>10</v>
      </c>
      <c r="CP189" s="219">
        <f t="shared" si="288"/>
        <v>440</v>
      </c>
      <c r="CR189" s="243">
        <v>3951.01</v>
      </c>
      <c r="CS189" s="243">
        <v>4816</v>
      </c>
      <c r="CT189" s="247">
        <f t="shared" si="258"/>
        <v>0.82039244186046512</v>
      </c>
      <c r="CV189" s="247">
        <f t="shared" si="259"/>
        <v>2.7617688195616368E-2</v>
      </c>
      <c r="CW189" s="211">
        <f t="shared" si="260"/>
        <v>0.24103556018449634</v>
      </c>
      <c r="CY189" s="300">
        <v>2.5923883066740209E-2</v>
      </c>
      <c r="CZ189" s="300">
        <v>2.0385974449578691E-2</v>
      </c>
      <c r="DA189" s="300">
        <v>1.9128586609989374E-2</v>
      </c>
      <c r="DB189" s="300">
        <v>1.9494204425711276E-2</v>
      </c>
      <c r="DC189" s="300">
        <v>1.9667943805874839E-2</v>
      </c>
      <c r="DE189" s="332">
        <v>258</v>
      </c>
      <c r="DF189" s="332">
        <v>49</v>
      </c>
      <c r="DG189" s="332">
        <v>242</v>
      </c>
      <c r="DH189" s="332">
        <v>27</v>
      </c>
      <c r="DL189" s="212">
        <v>3626</v>
      </c>
      <c r="DM189" s="212">
        <v>94</v>
      </c>
      <c r="DN189" s="213">
        <v>2.5923883066740209E-2</v>
      </c>
      <c r="DO189" s="212">
        <v>1092</v>
      </c>
      <c r="DP189" s="212">
        <v>78</v>
      </c>
      <c r="DQ189" s="213">
        <v>2.1511307225592941E-2</v>
      </c>
      <c r="DR189" s="214">
        <v>2534</v>
      </c>
      <c r="DS189" s="214">
        <v>16</v>
      </c>
      <c r="DT189" s="213">
        <v>4.4125758411472701E-3</v>
      </c>
      <c r="DV189" s="215">
        <f t="shared" si="289"/>
        <v>7040</v>
      </c>
      <c r="DW189" s="216">
        <v>0.6</v>
      </c>
      <c r="DX189" s="216">
        <v>0.31428571428571428</v>
      </c>
      <c r="DY189" s="216">
        <v>8.5714285714285715E-2</v>
      </c>
      <c r="DZ189" s="216">
        <v>4.2857142857142858E-2</v>
      </c>
      <c r="EA189" s="216">
        <v>0</v>
      </c>
      <c r="EB189" s="216">
        <v>4.2857142857142858E-2</v>
      </c>
      <c r="EC189" s="217">
        <f t="shared" si="290"/>
        <v>4210</v>
      </c>
      <c r="ED189" s="218">
        <v>2200</v>
      </c>
      <c r="EE189" s="219">
        <f t="shared" si="291"/>
        <v>630</v>
      </c>
      <c r="EF189" s="219">
        <f t="shared" si="292"/>
        <v>120</v>
      </c>
      <c r="EG189" s="219">
        <f t="shared" si="293"/>
        <v>20</v>
      </c>
      <c r="EH189" s="219">
        <f t="shared" si="294"/>
        <v>490</v>
      </c>
      <c r="EI189" s="216">
        <v>8.5714285714285715E-2</v>
      </c>
      <c r="EJ189" s="511">
        <v>2.435E-2</v>
      </c>
      <c r="EK189" s="3">
        <v>0.24199999999999999</v>
      </c>
      <c r="EL189" s="3">
        <v>0.46500000000000002</v>
      </c>
      <c r="EM189" s="496">
        <f t="shared" si="295"/>
        <v>0.29299999999999998</v>
      </c>
      <c r="EN189" s="528">
        <v>7.8316400000000008E-2</v>
      </c>
      <c r="EO189" s="545">
        <f t="shared" si="296"/>
        <v>7060</v>
      </c>
      <c r="EP189" s="314">
        <f t="shared" si="297"/>
        <v>1740</v>
      </c>
      <c r="EQ189" s="542">
        <v>1700</v>
      </c>
      <c r="ER189" s="543">
        <v>20</v>
      </c>
      <c r="ES189" s="544">
        <v>20</v>
      </c>
      <c r="ET189" s="242">
        <v>0</v>
      </c>
      <c r="EU189" s="242">
        <v>0</v>
      </c>
      <c r="EV189" s="314">
        <f t="shared" si="298"/>
        <v>20</v>
      </c>
      <c r="EW189" s="314">
        <f t="shared" si="299"/>
        <v>3240</v>
      </c>
      <c r="EX189" s="542">
        <v>2140</v>
      </c>
      <c r="EY189" s="543">
        <v>810</v>
      </c>
      <c r="EZ189" s="544">
        <v>290</v>
      </c>
      <c r="FA189" s="242">
        <v>70</v>
      </c>
      <c r="FB189" s="242">
        <v>10</v>
      </c>
      <c r="FC189" s="314">
        <f t="shared" si="300"/>
        <v>210</v>
      </c>
      <c r="FD189" s="314">
        <f t="shared" si="301"/>
        <v>2080</v>
      </c>
      <c r="FE189" s="542">
        <v>370</v>
      </c>
      <c r="FF189" s="543">
        <v>1390</v>
      </c>
      <c r="FG189" s="544">
        <v>320</v>
      </c>
      <c r="FH189" s="242">
        <v>50</v>
      </c>
      <c r="FI189" s="242">
        <f>VLOOKUP($A189,'[3]Tabel 3'!$E$3350:$K$3691,7,FALSE)</f>
        <v>10</v>
      </c>
      <c r="FJ189" s="314">
        <f t="shared" si="302"/>
        <v>260</v>
      </c>
      <c r="FK189" s="545">
        <f t="shared" si="303"/>
        <v>7370</v>
      </c>
      <c r="FL189" s="314">
        <f t="shared" si="304"/>
        <v>1680</v>
      </c>
      <c r="FM189" s="542">
        <v>1620</v>
      </c>
      <c r="FN189" s="543">
        <v>40</v>
      </c>
      <c r="FO189" s="544">
        <v>20</v>
      </c>
      <c r="FP189" s="242">
        <v>0</v>
      </c>
      <c r="FQ189" s="242">
        <v>0</v>
      </c>
      <c r="FR189" s="314">
        <f t="shared" si="305"/>
        <v>20</v>
      </c>
      <c r="FS189" s="314">
        <f t="shared" si="306"/>
        <v>3480</v>
      </c>
      <c r="FT189" s="542">
        <v>2160</v>
      </c>
      <c r="FU189" s="543">
        <v>910</v>
      </c>
      <c r="FV189" s="544">
        <v>410</v>
      </c>
      <c r="FW189" s="242">
        <v>140</v>
      </c>
      <c r="FX189" s="242">
        <v>0</v>
      </c>
      <c r="FY189" s="314">
        <f t="shared" si="307"/>
        <v>270</v>
      </c>
      <c r="FZ189" s="314">
        <f t="shared" si="308"/>
        <v>2210</v>
      </c>
      <c r="GA189" s="542">
        <v>430</v>
      </c>
      <c r="GB189" s="543">
        <v>1470</v>
      </c>
      <c r="GC189" s="544">
        <v>310</v>
      </c>
      <c r="GD189" s="242">
        <v>150</v>
      </c>
      <c r="GE189" s="242">
        <v>10</v>
      </c>
      <c r="GF189" s="314">
        <f t="shared" si="309"/>
        <v>150</v>
      </c>
    </row>
    <row r="190" spans="1:188" hidden="1" x14ac:dyDescent="0.25">
      <c r="A190" s="622" t="s">
        <v>330</v>
      </c>
      <c r="B190" s="622" t="s">
        <v>108</v>
      </c>
      <c r="C190" s="622" t="s">
        <v>109</v>
      </c>
      <c r="D190" s="1">
        <v>0.4</v>
      </c>
      <c r="E190" s="206">
        <v>7800</v>
      </c>
      <c r="F190" s="207">
        <v>4.7E-2</v>
      </c>
      <c r="G190" s="208">
        <f>IF(AND(F190&gt;=$F$3-'Selectie Benchmark Gemeenten'!$D$7*'gemeenten info'!$F$7,F190&lt;=$F$3+'Selectie Benchmark Gemeenten'!$D$7*'gemeenten info'!$F$7),1,0)</f>
        <v>0</v>
      </c>
      <c r="H190" s="206">
        <v>19484</v>
      </c>
      <c r="I190" s="206">
        <v>413</v>
      </c>
      <c r="J190" s="209">
        <f t="shared" si="261"/>
        <v>5.8445440956651717E-2</v>
      </c>
      <c r="K190" s="208">
        <f>IF(AND(J190&gt;=$J$3-'Selectie Benchmark Gemeenten'!$D$8*'gemeenten info'!$J$7,J190&lt;=$J$3+'Selectie Benchmark Gemeenten'!$D$8*'gemeenten info'!$J$7),1,0)</f>
        <v>0</v>
      </c>
      <c r="L190" s="23">
        <v>0</v>
      </c>
      <c r="M190" s="210">
        <v>1.579267058108929E-2</v>
      </c>
      <c r="N190" s="208">
        <f>IF(AND(M190&gt;=$M$3-'Selectie Benchmark Gemeenten'!$D$9*'gemeenten info'!$M$7,M190&lt;=$M$3+'Selectie Benchmark Gemeenten'!$D$9*'gemeenten info'!$M$7),1,0)</f>
        <v>0</v>
      </c>
      <c r="O190" s="29">
        <f t="shared" si="255"/>
        <v>0</v>
      </c>
      <c r="P190" s="29">
        <f t="shared" si="256"/>
        <v>0</v>
      </c>
      <c r="Q190" s="29">
        <f t="shared" si="257"/>
        <v>0</v>
      </c>
      <c r="S190" s="78">
        <v>8.5760000000000005</v>
      </c>
      <c r="T190" s="78">
        <v>13.635999999999999</v>
      </c>
      <c r="U190" s="211">
        <v>0.43099999999999999</v>
      </c>
      <c r="V190" s="211">
        <v>4.1000000000000002E-2</v>
      </c>
      <c r="X190" s="212">
        <v>1518</v>
      </c>
      <c r="Y190" s="212">
        <v>23</v>
      </c>
      <c r="Z190" s="341">
        <f t="shared" si="262"/>
        <v>1.5151515151515152E-2</v>
      </c>
      <c r="AA190" s="212">
        <v>380</v>
      </c>
      <c r="AB190" s="212">
        <v>18</v>
      </c>
      <c r="AC190" s="212">
        <v>6</v>
      </c>
      <c r="AD190" s="212">
        <v>42</v>
      </c>
      <c r="AE190" s="212">
        <v>0</v>
      </c>
      <c r="AF190" s="372">
        <f t="shared" si="263"/>
        <v>0</v>
      </c>
      <c r="AG190" s="212">
        <v>0</v>
      </c>
      <c r="AH190" s="372">
        <f t="shared" si="264"/>
        <v>0</v>
      </c>
      <c r="AI190" s="212">
        <f t="shared" si="265"/>
        <v>332</v>
      </c>
      <c r="AJ190" s="212">
        <f t="shared" si="266"/>
        <v>18</v>
      </c>
      <c r="AK190" s="372">
        <f t="shared" si="267"/>
        <v>5.4216867469879519E-2</v>
      </c>
      <c r="AL190" s="341">
        <f t="shared" si="268"/>
        <v>0</v>
      </c>
      <c r="AM190" s="341">
        <f t="shared" si="269"/>
        <v>0</v>
      </c>
      <c r="AN190" s="341">
        <f t="shared" si="270"/>
        <v>1.1857707509881422E-2</v>
      </c>
      <c r="AO190" s="341">
        <f t="shared" si="271"/>
        <v>1.1857707509881422E-2</v>
      </c>
      <c r="AP190" s="214">
        <v>1138</v>
      </c>
      <c r="AQ190" s="214">
        <v>5</v>
      </c>
      <c r="AR190" s="341">
        <f t="shared" si="272"/>
        <v>3.2938076416337285E-3</v>
      </c>
      <c r="AT190" s="1">
        <v>13</v>
      </c>
      <c r="AU190" s="1">
        <v>0</v>
      </c>
      <c r="AV190" s="1">
        <v>0</v>
      </c>
      <c r="AW190" s="1">
        <v>13</v>
      </c>
      <c r="AX190" s="1">
        <v>15</v>
      </c>
      <c r="AY190" s="1">
        <v>7</v>
      </c>
      <c r="AZ190" s="1">
        <v>0</v>
      </c>
      <c r="BA190" s="1">
        <v>8</v>
      </c>
      <c r="BB190" s="1">
        <v>7</v>
      </c>
      <c r="BC190" s="1">
        <v>0</v>
      </c>
      <c r="BD190" s="1">
        <v>0</v>
      </c>
      <c r="BE190" s="1">
        <v>7</v>
      </c>
      <c r="BF190" s="1">
        <v>14</v>
      </c>
      <c r="BG190" s="1">
        <v>5</v>
      </c>
      <c r="BH190" s="1">
        <v>5</v>
      </c>
      <c r="BI190" s="1">
        <v>4</v>
      </c>
      <c r="BJ190" s="1">
        <v>17</v>
      </c>
      <c r="BK190" s="1">
        <v>7</v>
      </c>
      <c r="BL190" s="1">
        <v>0</v>
      </c>
      <c r="BM190" s="1">
        <v>10</v>
      </c>
      <c r="BN190" s="125">
        <v>0</v>
      </c>
      <c r="BO190" s="124">
        <v>0</v>
      </c>
      <c r="BP190" s="126">
        <v>1</v>
      </c>
      <c r="BQ190" s="125">
        <v>0.46666666666666667</v>
      </c>
      <c r="BR190" s="124">
        <v>0</v>
      </c>
      <c r="BS190" s="126">
        <v>0.53333333333333333</v>
      </c>
      <c r="BT190" s="125">
        <v>0</v>
      </c>
      <c r="BU190" s="124">
        <v>0</v>
      </c>
      <c r="BV190" s="126">
        <v>1</v>
      </c>
      <c r="BW190" s="125">
        <v>0.35714285714285715</v>
      </c>
      <c r="BX190" s="124">
        <v>0.35714285714285715</v>
      </c>
      <c r="BY190" s="126">
        <v>0.2857142857142857</v>
      </c>
      <c r="BZ190" s="125">
        <f t="shared" si="273"/>
        <v>0.41176470588235292</v>
      </c>
      <c r="CA190" s="124">
        <f t="shared" si="274"/>
        <v>0</v>
      </c>
      <c r="CB190" s="126">
        <f t="shared" si="275"/>
        <v>0.58823529411764708</v>
      </c>
      <c r="CD190" s="215">
        <f t="shared" si="276"/>
        <v>2670</v>
      </c>
      <c r="CE190" s="216">
        <f t="shared" si="277"/>
        <v>0.64794007490636707</v>
      </c>
      <c r="CF190" s="216">
        <f t="shared" si="278"/>
        <v>0.29962546816479402</v>
      </c>
      <c r="CG190" s="216">
        <f t="shared" si="279"/>
        <v>5.2434456928838954E-2</v>
      </c>
      <c r="CH190" s="216">
        <f t="shared" si="280"/>
        <v>1.4981273408239701E-2</v>
      </c>
      <c r="CI190" s="216">
        <f t="shared" si="281"/>
        <v>0</v>
      </c>
      <c r="CJ190" s="216">
        <f t="shared" si="282"/>
        <v>3.7453183520599252E-2</v>
      </c>
      <c r="CK190" s="217">
        <f t="shared" si="283"/>
        <v>1730</v>
      </c>
      <c r="CL190" s="218">
        <f t="shared" si="284"/>
        <v>800</v>
      </c>
      <c r="CM190" s="219">
        <f t="shared" si="285"/>
        <v>140</v>
      </c>
      <c r="CN190" s="219">
        <f t="shared" si="286"/>
        <v>40</v>
      </c>
      <c r="CO190" s="219">
        <f t="shared" si="287"/>
        <v>0</v>
      </c>
      <c r="CP190" s="219">
        <f t="shared" si="288"/>
        <v>100</v>
      </c>
      <c r="CR190" s="243">
        <v>815.26</v>
      </c>
      <c r="CS190" s="243">
        <v>2646</v>
      </c>
      <c r="CT190" s="247">
        <f t="shared" si="258"/>
        <v>0.3081103552532124</v>
      </c>
      <c r="CV190" s="247">
        <f t="shared" si="259"/>
        <v>4.917561157288361E-2</v>
      </c>
      <c r="CW190" s="211">
        <f t="shared" si="260"/>
        <v>0.32237266279819471</v>
      </c>
      <c r="CY190" s="300">
        <v>1.1003236245954692E-2</v>
      </c>
      <c r="CZ190" s="300">
        <v>8.8776157260621429E-3</v>
      </c>
      <c r="DA190" s="300">
        <v>4.3640897755610969E-3</v>
      </c>
      <c r="DB190" s="300">
        <v>9.0744101633393835E-3</v>
      </c>
      <c r="DC190" s="300">
        <v>7.6201641266119575E-3</v>
      </c>
      <c r="DE190" s="332">
        <v>41</v>
      </c>
      <c r="DF190" s="332">
        <v>3</v>
      </c>
      <c r="DG190" s="332">
        <v>40</v>
      </c>
      <c r="DH190" s="332">
        <v>1</v>
      </c>
      <c r="DL190" s="212">
        <v>1545</v>
      </c>
      <c r="DM190" s="212">
        <v>17</v>
      </c>
      <c r="DN190" s="213">
        <v>1.1003236245954692E-2</v>
      </c>
      <c r="DO190" s="212">
        <v>384</v>
      </c>
      <c r="DP190" s="212">
        <v>14</v>
      </c>
      <c r="DQ190" s="213">
        <v>9.0614886731391585E-3</v>
      </c>
      <c r="DR190" s="214">
        <v>1161</v>
      </c>
      <c r="DS190" s="214">
        <v>3</v>
      </c>
      <c r="DT190" s="213">
        <v>1.9417475728155339E-3</v>
      </c>
      <c r="DV190" s="215">
        <f t="shared" si="289"/>
        <v>2700</v>
      </c>
      <c r="DW190" s="216">
        <v>0.66666666666666663</v>
      </c>
      <c r="DX190" s="216">
        <v>0.29629629629629628</v>
      </c>
      <c r="DY190" s="216">
        <v>3.7037037037037035E-2</v>
      </c>
      <c r="DZ190" s="216">
        <v>0</v>
      </c>
      <c r="EA190" s="216">
        <v>0</v>
      </c>
      <c r="EB190" s="216">
        <v>3.7037037037037035E-2</v>
      </c>
      <c r="EC190" s="217">
        <f t="shared" si="290"/>
        <v>1790</v>
      </c>
      <c r="ED190" s="218">
        <v>800</v>
      </c>
      <c r="EE190" s="219">
        <f t="shared" si="291"/>
        <v>110</v>
      </c>
      <c r="EF190" s="219">
        <f t="shared" si="292"/>
        <v>20</v>
      </c>
      <c r="EG190" s="219">
        <f t="shared" si="293"/>
        <v>0</v>
      </c>
      <c r="EH190" s="219">
        <f t="shared" si="294"/>
        <v>90</v>
      </c>
      <c r="EI190" s="216">
        <v>3.5714285714285712E-2</v>
      </c>
      <c r="EJ190" s="511">
        <v>1.6125E-2</v>
      </c>
      <c r="EK190" s="3">
        <v>0.23300000000000001</v>
      </c>
      <c r="EL190" s="3">
        <v>0.40100000000000002</v>
      </c>
      <c r="EM190" s="496">
        <f t="shared" si="295"/>
        <v>0.36599999999999999</v>
      </c>
      <c r="EN190" s="528">
        <v>5.0558199999999998E-2</v>
      </c>
      <c r="EO190" s="545">
        <f t="shared" si="296"/>
        <v>2700</v>
      </c>
      <c r="EP190" s="314">
        <f t="shared" si="297"/>
        <v>740</v>
      </c>
      <c r="EQ190" s="542">
        <v>720</v>
      </c>
      <c r="ER190" s="543">
        <v>10</v>
      </c>
      <c r="ES190" s="544">
        <v>10</v>
      </c>
      <c r="ET190" s="242">
        <v>0</v>
      </c>
      <c r="EU190" s="242">
        <v>0</v>
      </c>
      <c r="EV190" s="314">
        <f t="shared" si="298"/>
        <v>10</v>
      </c>
      <c r="EW190" s="314">
        <f t="shared" si="299"/>
        <v>1220</v>
      </c>
      <c r="EX190" s="542">
        <v>890</v>
      </c>
      <c r="EY190" s="543">
        <v>280</v>
      </c>
      <c r="EZ190" s="544">
        <v>50</v>
      </c>
      <c r="FA190" s="242">
        <v>10</v>
      </c>
      <c r="FB190" s="242">
        <v>0</v>
      </c>
      <c r="FC190" s="314">
        <f t="shared" si="300"/>
        <v>40</v>
      </c>
      <c r="FD190" s="314">
        <f t="shared" si="301"/>
        <v>740</v>
      </c>
      <c r="FE190" s="542">
        <v>180</v>
      </c>
      <c r="FF190" s="543">
        <v>510</v>
      </c>
      <c r="FG190" s="544">
        <v>50</v>
      </c>
      <c r="FH190" s="242">
        <v>10</v>
      </c>
      <c r="FI190" s="242">
        <f>VLOOKUP($A190,'[3]Tabel 3'!$E$3350:$K$3691,7,FALSE)</f>
        <v>0</v>
      </c>
      <c r="FJ190" s="314">
        <f t="shared" si="302"/>
        <v>40</v>
      </c>
      <c r="FK190" s="545">
        <f t="shared" si="303"/>
        <v>2670</v>
      </c>
      <c r="FL190" s="314">
        <f t="shared" si="304"/>
        <v>710</v>
      </c>
      <c r="FM190" s="542">
        <v>690</v>
      </c>
      <c r="FN190" s="543">
        <v>10</v>
      </c>
      <c r="FO190" s="544">
        <v>10</v>
      </c>
      <c r="FP190" s="242">
        <v>0</v>
      </c>
      <c r="FQ190" s="242">
        <v>0</v>
      </c>
      <c r="FR190" s="314">
        <f t="shared" si="305"/>
        <v>10</v>
      </c>
      <c r="FS190" s="314">
        <f t="shared" si="306"/>
        <v>1220</v>
      </c>
      <c r="FT190" s="542">
        <v>860</v>
      </c>
      <c r="FU190" s="543">
        <v>300</v>
      </c>
      <c r="FV190" s="544">
        <v>60</v>
      </c>
      <c r="FW190" s="242">
        <v>20</v>
      </c>
      <c r="FX190" s="242">
        <v>0</v>
      </c>
      <c r="FY190" s="314">
        <f t="shared" si="307"/>
        <v>40</v>
      </c>
      <c r="FZ190" s="314">
        <f t="shared" si="308"/>
        <v>740</v>
      </c>
      <c r="GA190" s="542">
        <v>180</v>
      </c>
      <c r="GB190" s="543">
        <v>490</v>
      </c>
      <c r="GC190" s="544">
        <v>70</v>
      </c>
      <c r="GD190" s="242">
        <v>20</v>
      </c>
      <c r="GE190" s="242">
        <v>0</v>
      </c>
      <c r="GF190" s="314">
        <f t="shared" si="309"/>
        <v>50</v>
      </c>
    </row>
    <row r="191" spans="1:188" hidden="1" x14ac:dyDescent="0.25">
      <c r="A191" s="622" t="s">
        <v>331</v>
      </c>
      <c r="B191" s="622" t="s">
        <v>73</v>
      </c>
      <c r="C191" s="622" t="s">
        <v>74</v>
      </c>
      <c r="D191" s="1">
        <v>1</v>
      </c>
      <c r="E191" s="206">
        <v>14500</v>
      </c>
      <c r="F191" s="207">
        <v>6.6000000000000003E-2</v>
      </c>
      <c r="G191" s="208">
        <f>IF(AND(F191&gt;=$F$3-'Selectie Benchmark Gemeenten'!$D$7*'gemeenten info'!$F$7,F191&lt;=$F$3+'Selectie Benchmark Gemeenten'!$D$7*'gemeenten info'!$F$7),1,0)</f>
        <v>0</v>
      </c>
      <c r="H191" s="206">
        <v>33689</v>
      </c>
      <c r="I191" s="206">
        <v>99</v>
      </c>
      <c r="J191" s="209">
        <f t="shared" si="261"/>
        <v>1.1509715994020927E-2</v>
      </c>
      <c r="K191" s="208">
        <f>IF(AND(J191&gt;=$J$3-'Selectie Benchmark Gemeenten'!$D$8*'gemeenten info'!$J$7,J191&lt;=$J$3+'Selectie Benchmark Gemeenten'!$D$8*'gemeenten info'!$J$7),1,0)</f>
        <v>0</v>
      </c>
      <c r="L191" s="23">
        <v>0</v>
      </c>
      <c r="M191" s="210">
        <v>0.17099056603773585</v>
      </c>
      <c r="N191" s="208">
        <f>IF(AND(M191&gt;=$M$3-'Selectie Benchmark Gemeenten'!$D$9*'gemeenten info'!$M$7,M191&lt;=$M$3+'Selectie Benchmark Gemeenten'!$D$9*'gemeenten info'!$M$7),1,0)</f>
        <v>1</v>
      </c>
      <c r="O191" s="29">
        <f t="shared" si="255"/>
        <v>0</v>
      </c>
      <c r="P191" s="29">
        <f t="shared" si="256"/>
        <v>0</v>
      </c>
      <c r="Q191" s="29">
        <f t="shared" si="257"/>
        <v>0</v>
      </c>
      <c r="S191" s="78">
        <v>7.7949999999999999</v>
      </c>
      <c r="T191" s="78">
        <v>-19.344999999999999</v>
      </c>
      <c r="U191" s="211">
        <v>0.626</v>
      </c>
      <c r="V191" s="211">
        <v>6.2E-2</v>
      </c>
      <c r="X191" s="212">
        <v>2549</v>
      </c>
      <c r="Y191" s="212">
        <v>49</v>
      </c>
      <c r="Z191" s="341">
        <f t="shared" si="262"/>
        <v>1.9223224794036878E-2</v>
      </c>
      <c r="AA191" s="212">
        <v>979</v>
      </c>
      <c r="AB191" s="212">
        <v>45</v>
      </c>
      <c r="AC191" s="212">
        <v>16</v>
      </c>
      <c r="AD191" s="212">
        <v>143</v>
      </c>
      <c r="AE191" s="212">
        <v>5</v>
      </c>
      <c r="AF191" s="372">
        <f t="shared" si="263"/>
        <v>0.3125</v>
      </c>
      <c r="AG191" s="212">
        <v>15</v>
      </c>
      <c r="AH191" s="372">
        <f t="shared" si="264"/>
        <v>0.1048951048951049</v>
      </c>
      <c r="AI191" s="212">
        <f t="shared" si="265"/>
        <v>820</v>
      </c>
      <c r="AJ191" s="212">
        <f t="shared" si="266"/>
        <v>25</v>
      </c>
      <c r="AK191" s="372">
        <f t="shared" si="267"/>
        <v>3.048780487804878E-2</v>
      </c>
      <c r="AL191" s="341">
        <f t="shared" si="268"/>
        <v>1.9615535504119261E-3</v>
      </c>
      <c r="AM191" s="341">
        <f t="shared" si="269"/>
        <v>5.8846606512357787E-3</v>
      </c>
      <c r="AN191" s="341">
        <f t="shared" si="270"/>
        <v>9.8077677520596318E-3</v>
      </c>
      <c r="AO191" s="341">
        <f t="shared" si="271"/>
        <v>1.7653981953707338E-2</v>
      </c>
      <c r="AP191" s="214">
        <v>1570</v>
      </c>
      <c r="AQ191" s="214">
        <v>4</v>
      </c>
      <c r="AR191" s="341">
        <f t="shared" si="272"/>
        <v>1.569242840329541E-3</v>
      </c>
      <c r="AT191" s="1">
        <v>43</v>
      </c>
      <c r="AU191" s="1">
        <v>16</v>
      </c>
      <c r="AV191" s="1">
        <v>10</v>
      </c>
      <c r="AW191" s="1">
        <v>17</v>
      </c>
      <c r="AX191" s="1">
        <v>43</v>
      </c>
      <c r="AY191" s="1">
        <v>14</v>
      </c>
      <c r="AZ191" s="1">
        <v>17</v>
      </c>
      <c r="BA191" s="1">
        <v>12</v>
      </c>
      <c r="BB191" s="1">
        <v>43</v>
      </c>
      <c r="BC191" s="1">
        <v>15</v>
      </c>
      <c r="BD191" s="1">
        <v>11</v>
      </c>
      <c r="BE191" s="1">
        <v>17</v>
      </c>
      <c r="BF191" s="1">
        <v>53</v>
      </c>
      <c r="BG191" s="1">
        <v>26</v>
      </c>
      <c r="BH191" s="1">
        <v>16</v>
      </c>
      <c r="BI191" s="1">
        <v>11</v>
      </c>
      <c r="BJ191" s="1">
        <v>49</v>
      </c>
      <c r="BK191" s="1">
        <v>20</v>
      </c>
      <c r="BL191" s="1">
        <v>7</v>
      </c>
      <c r="BM191" s="1">
        <v>22</v>
      </c>
      <c r="BN191" s="125">
        <v>0.37209302325581395</v>
      </c>
      <c r="BO191" s="124">
        <v>0.23255813953488372</v>
      </c>
      <c r="BP191" s="126">
        <v>0.39534883720930231</v>
      </c>
      <c r="BQ191" s="125">
        <v>0.32558139534883723</v>
      </c>
      <c r="BR191" s="124">
        <v>0.39534883720930231</v>
      </c>
      <c r="BS191" s="126">
        <v>0.27906976744186046</v>
      </c>
      <c r="BT191" s="125">
        <v>0.34883720930232559</v>
      </c>
      <c r="BU191" s="124">
        <v>0.2558139534883721</v>
      </c>
      <c r="BV191" s="126">
        <v>0.39534883720930231</v>
      </c>
      <c r="BW191" s="125">
        <v>0.49056603773584906</v>
      </c>
      <c r="BX191" s="124">
        <v>0.30188679245283018</v>
      </c>
      <c r="BY191" s="126">
        <v>0.20754716981132076</v>
      </c>
      <c r="BZ191" s="125">
        <f t="shared" si="273"/>
        <v>0.40816326530612246</v>
      </c>
      <c r="CA191" s="124">
        <f t="shared" si="274"/>
        <v>0.14285714285714285</v>
      </c>
      <c r="CB191" s="126">
        <f t="shared" si="275"/>
        <v>0.44897959183673469</v>
      </c>
      <c r="CD191" s="215">
        <f t="shared" si="276"/>
        <v>4470</v>
      </c>
      <c r="CE191" s="216">
        <f t="shared" si="277"/>
        <v>0.59731543624161076</v>
      </c>
      <c r="CF191" s="216">
        <f t="shared" si="278"/>
        <v>0.34451901565995524</v>
      </c>
      <c r="CG191" s="216">
        <f t="shared" si="279"/>
        <v>5.8165548098434001E-2</v>
      </c>
      <c r="CH191" s="216">
        <f t="shared" si="280"/>
        <v>2.6845637583892617E-2</v>
      </c>
      <c r="CI191" s="216">
        <f t="shared" si="281"/>
        <v>0</v>
      </c>
      <c r="CJ191" s="216">
        <f t="shared" si="282"/>
        <v>3.1319910514541388E-2</v>
      </c>
      <c r="CK191" s="217">
        <f t="shared" si="283"/>
        <v>2670</v>
      </c>
      <c r="CL191" s="218">
        <f t="shared" si="284"/>
        <v>1540</v>
      </c>
      <c r="CM191" s="219">
        <f t="shared" si="285"/>
        <v>260</v>
      </c>
      <c r="CN191" s="219">
        <f t="shared" si="286"/>
        <v>120</v>
      </c>
      <c r="CO191" s="219">
        <f t="shared" si="287"/>
        <v>0</v>
      </c>
      <c r="CP191" s="219">
        <f t="shared" si="288"/>
        <v>140</v>
      </c>
      <c r="CR191" s="243">
        <v>1239.24</v>
      </c>
      <c r="CS191" s="243">
        <v>2755</v>
      </c>
      <c r="CT191" s="247">
        <f t="shared" si="258"/>
        <v>0.4498148820326679</v>
      </c>
      <c r="CV191" s="247">
        <f t="shared" si="259"/>
        <v>4.2735857709218228E-2</v>
      </c>
      <c r="CW191" s="211">
        <f t="shared" si="260"/>
        <v>0.29126098172783149</v>
      </c>
      <c r="CY191" s="300">
        <v>1.8560606060606062E-2</v>
      </c>
      <c r="CZ191" s="300">
        <v>1.9099099099099098E-2</v>
      </c>
      <c r="DA191" s="300">
        <v>1.4771556166265888E-2</v>
      </c>
      <c r="DB191" s="300">
        <v>1.4210178453403834E-2</v>
      </c>
      <c r="DC191" s="300">
        <v>1.4061478090255068E-2</v>
      </c>
      <c r="DE191" s="332">
        <v>74</v>
      </c>
      <c r="DF191" s="332">
        <v>1</v>
      </c>
      <c r="DG191" s="332">
        <v>75</v>
      </c>
      <c r="DH191" s="332">
        <v>2</v>
      </c>
      <c r="DL191" s="212">
        <v>2640</v>
      </c>
      <c r="DM191" s="212">
        <v>49</v>
      </c>
      <c r="DN191" s="213">
        <v>1.8560606060606062E-2</v>
      </c>
      <c r="DO191" s="212">
        <v>1036</v>
      </c>
      <c r="DP191" s="212">
        <v>46</v>
      </c>
      <c r="DQ191" s="213">
        <v>1.7424242424242425E-2</v>
      </c>
      <c r="DR191" s="214">
        <v>1604</v>
      </c>
      <c r="DS191" s="214">
        <v>3</v>
      </c>
      <c r="DT191" s="213">
        <v>1.1363636363636363E-3</v>
      </c>
      <c r="DV191" s="215">
        <f t="shared" si="289"/>
        <v>4370</v>
      </c>
      <c r="DW191" s="216">
        <v>0.63636363636363635</v>
      </c>
      <c r="DX191" s="216">
        <v>0.31818181818181818</v>
      </c>
      <c r="DY191" s="216">
        <v>4.5454545454545456E-2</v>
      </c>
      <c r="DZ191" s="216">
        <v>2.2727272727272728E-2</v>
      </c>
      <c r="EA191" s="216">
        <v>0</v>
      </c>
      <c r="EB191" s="216">
        <v>2.2727272727272728E-2</v>
      </c>
      <c r="EC191" s="217">
        <f t="shared" si="290"/>
        <v>2750</v>
      </c>
      <c r="ED191" s="218">
        <v>1400</v>
      </c>
      <c r="EE191" s="219">
        <f t="shared" si="291"/>
        <v>220</v>
      </c>
      <c r="EF191" s="219">
        <f t="shared" si="292"/>
        <v>60</v>
      </c>
      <c r="EG191" s="219">
        <f t="shared" si="293"/>
        <v>10</v>
      </c>
      <c r="EH191" s="219">
        <f t="shared" si="294"/>
        <v>150</v>
      </c>
      <c r="EI191" s="216">
        <v>4.5454545454545456E-2</v>
      </c>
      <c r="EJ191" s="511">
        <v>1.9450000000000002E-2</v>
      </c>
      <c r="EK191" s="3">
        <v>0.24100000000000002</v>
      </c>
      <c r="EL191" s="3">
        <v>0.504</v>
      </c>
      <c r="EM191" s="496">
        <f t="shared" si="295"/>
        <v>0.255</v>
      </c>
      <c r="EN191" s="528">
        <v>6.1779600000000004E-2</v>
      </c>
      <c r="EO191" s="545">
        <f t="shared" si="296"/>
        <v>4380</v>
      </c>
      <c r="EP191" s="314">
        <f t="shared" si="297"/>
        <v>1200</v>
      </c>
      <c r="EQ191" s="542">
        <v>1180</v>
      </c>
      <c r="ER191" s="543">
        <v>10</v>
      </c>
      <c r="ES191" s="544">
        <v>10</v>
      </c>
      <c r="ET191" s="242">
        <v>0</v>
      </c>
      <c r="EU191" s="242">
        <v>0</v>
      </c>
      <c r="EV191" s="314">
        <f t="shared" si="298"/>
        <v>10</v>
      </c>
      <c r="EW191" s="314">
        <f t="shared" si="299"/>
        <v>1950</v>
      </c>
      <c r="EX191" s="542">
        <v>1310</v>
      </c>
      <c r="EY191" s="543">
        <v>540</v>
      </c>
      <c r="EZ191" s="544">
        <v>100</v>
      </c>
      <c r="FA191" s="242">
        <v>30</v>
      </c>
      <c r="FB191" s="242">
        <v>10</v>
      </c>
      <c r="FC191" s="314">
        <f t="shared" si="300"/>
        <v>60</v>
      </c>
      <c r="FD191" s="314">
        <f t="shared" si="301"/>
        <v>1230</v>
      </c>
      <c r="FE191" s="542">
        <v>260</v>
      </c>
      <c r="FF191" s="543">
        <v>860</v>
      </c>
      <c r="FG191" s="544">
        <v>110</v>
      </c>
      <c r="FH191" s="242">
        <v>30</v>
      </c>
      <c r="FI191" s="242">
        <f>VLOOKUP($A191,'[3]Tabel 3'!$E$3350:$K$3691,7,FALSE)</f>
        <v>0</v>
      </c>
      <c r="FJ191" s="314">
        <f t="shared" si="302"/>
        <v>80</v>
      </c>
      <c r="FK191" s="545">
        <f t="shared" si="303"/>
        <v>4470</v>
      </c>
      <c r="FL191" s="314">
        <f t="shared" si="304"/>
        <v>1190</v>
      </c>
      <c r="FM191" s="542">
        <v>1160</v>
      </c>
      <c r="FN191" s="543">
        <v>20</v>
      </c>
      <c r="FO191" s="544">
        <v>10</v>
      </c>
      <c r="FP191" s="242">
        <v>0</v>
      </c>
      <c r="FQ191" s="242">
        <v>0</v>
      </c>
      <c r="FR191" s="314">
        <f t="shared" si="305"/>
        <v>10</v>
      </c>
      <c r="FS191" s="314">
        <f t="shared" si="306"/>
        <v>1970</v>
      </c>
      <c r="FT191" s="542">
        <v>1260</v>
      </c>
      <c r="FU191" s="543">
        <v>580</v>
      </c>
      <c r="FV191" s="544">
        <v>130</v>
      </c>
      <c r="FW191" s="242">
        <v>60</v>
      </c>
      <c r="FX191" s="242">
        <v>0</v>
      </c>
      <c r="FY191" s="314">
        <f t="shared" si="307"/>
        <v>70</v>
      </c>
      <c r="FZ191" s="314">
        <f t="shared" si="308"/>
        <v>1310</v>
      </c>
      <c r="GA191" s="542">
        <v>250</v>
      </c>
      <c r="GB191" s="543">
        <v>940</v>
      </c>
      <c r="GC191" s="544">
        <v>120</v>
      </c>
      <c r="GD191" s="242">
        <v>60</v>
      </c>
      <c r="GE191" s="242">
        <v>0</v>
      </c>
      <c r="GF191" s="314">
        <f t="shared" si="309"/>
        <v>60</v>
      </c>
    </row>
    <row r="192" spans="1:188" hidden="1" x14ac:dyDescent="0.25">
      <c r="A192" s="622" t="s">
        <v>332</v>
      </c>
      <c r="B192" s="622" t="s">
        <v>65</v>
      </c>
      <c r="C192" s="622" t="s">
        <v>66</v>
      </c>
      <c r="D192" s="1">
        <v>3.2</v>
      </c>
      <c r="E192" s="206">
        <v>27300</v>
      </c>
      <c r="F192" s="207">
        <v>0.11599999999999999</v>
      </c>
      <c r="G192" s="208">
        <f>IF(AND(F192&gt;=$F$3-'Selectie Benchmark Gemeenten'!$D$7*'gemeenten info'!$F$7,F192&lt;=$F$3+'Selectie Benchmark Gemeenten'!$D$7*'gemeenten info'!$F$7),1,0)</f>
        <v>0</v>
      </c>
      <c r="H192" s="206">
        <v>60898</v>
      </c>
      <c r="I192" s="206">
        <v>219</v>
      </c>
      <c r="J192" s="209">
        <f t="shared" si="261"/>
        <v>2.9446935724962632E-2</v>
      </c>
      <c r="K192" s="208">
        <f>IF(AND(J192&gt;=$J$3-'Selectie Benchmark Gemeenten'!$D$8*'gemeenten info'!$J$7,J192&lt;=$J$3+'Selectie Benchmark Gemeenten'!$D$8*'gemeenten info'!$J$7),1,0)</f>
        <v>0</v>
      </c>
      <c r="L192" s="23">
        <v>0</v>
      </c>
      <c r="M192" s="210">
        <v>0.16967060285891858</v>
      </c>
      <c r="N192" s="208">
        <f>IF(AND(M192&gt;=$M$3-'Selectie Benchmark Gemeenten'!$D$9*'gemeenten info'!$M$7,M192&lt;=$M$3+'Selectie Benchmark Gemeenten'!$D$9*'gemeenten info'!$M$7),1,0)</f>
        <v>1</v>
      </c>
      <c r="O192" s="29">
        <f t="shared" si="255"/>
        <v>0</v>
      </c>
      <c r="P192" s="29">
        <f t="shared" si="256"/>
        <v>0</v>
      </c>
      <c r="Q192" s="29">
        <f t="shared" si="257"/>
        <v>0</v>
      </c>
      <c r="S192" s="78">
        <v>7.5090000000000003</v>
      </c>
      <c r="T192" s="78">
        <v>-15.108000000000001</v>
      </c>
      <c r="U192" s="211">
        <v>0.60799999999999998</v>
      </c>
      <c r="V192" s="211">
        <v>0.10100000000000001</v>
      </c>
      <c r="X192" s="212">
        <v>4431</v>
      </c>
      <c r="Y192" s="212">
        <v>108</v>
      </c>
      <c r="Z192" s="341">
        <f t="shared" si="262"/>
        <v>2.4373730534867976E-2</v>
      </c>
      <c r="AA192" s="212">
        <v>1645</v>
      </c>
      <c r="AB192" s="212">
        <v>97</v>
      </c>
      <c r="AC192" s="212">
        <v>51</v>
      </c>
      <c r="AD192" s="212">
        <v>311</v>
      </c>
      <c r="AE192" s="212">
        <v>16</v>
      </c>
      <c r="AF192" s="372">
        <f t="shared" si="263"/>
        <v>0.31372549019607843</v>
      </c>
      <c r="AG192" s="212">
        <v>31</v>
      </c>
      <c r="AH192" s="372">
        <f t="shared" si="264"/>
        <v>9.9678456591639875E-2</v>
      </c>
      <c r="AI192" s="212">
        <f t="shared" si="265"/>
        <v>1283</v>
      </c>
      <c r="AJ192" s="212">
        <f t="shared" si="266"/>
        <v>50</v>
      </c>
      <c r="AK192" s="372">
        <f t="shared" si="267"/>
        <v>3.8971161340607949E-2</v>
      </c>
      <c r="AL192" s="341">
        <f t="shared" si="268"/>
        <v>3.6109230422026631E-3</v>
      </c>
      <c r="AM192" s="341">
        <f t="shared" si="269"/>
        <v>6.9961633942676599E-3</v>
      </c>
      <c r="AN192" s="341">
        <f t="shared" si="270"/>
        <v>1.1284134506883321E-2</v>
      </c>
      <c r="AO192" s="341">
        <f t="shared" si="271"/>
        <v>2.1891220943353645E-2</v>
      </c>
      <c r="AP192" s="214">
        <v>2786</v>
      </c>
      <c r="AQ192" s="214">
        <v>11</v>
      </c>
      <c r="AR192" s="341">
        <f t="shared" si="272"/>
        <v>2.4825095915143309E-3</v>
      </c>
      <c r="AT192" s="1">
        <v>94</v>
      </c>
      <c r="AU192" s="1">
        <v>36</v>
      </c>
      <c r="AV192" s="1">
        <v>27</v>
      </c>
      <c r="AW192" s="1">
        <v>31</v>
      </c>
      <c r="AX192" s="1">
        <v>98</v>
      </c>
      <c r="AY192" s="1">
        <v>31</v>
      </c>
      <c r="AZ192" s="1">
        <v>26</v>
      </c>
      <c r="BA192" s="1">
        <v>41</v>
      </c>
      <c r="BB192" s="1">
        <v>103</v>
      </c>
      <c r="BC192" s="1">
        <v>37</v>
      </c>
      <c r="BD192" s="1">
        <v>31</v>
      </c>
      <c r="BE192" s="1">
        <v>35</v>
      </c>
      <c r="BF192" s="1">
        <v>109</v>
      </c>
      <c r="BG192" s="1">
        <v>42</v>
      </c>
      <c r="BH192" s="1">
        <v>24</v>
      </c>
      <c r="BI192" s="1">
        <v>43</v>
      </c>
      <c r="BJ192" s="1">
        <v>123</v>
      </c>
      <c r="BK192" s="1">
        <v>50</v>
      </c>
      <c r="BL192" s="1">
        <v>31</v>
      </c>
      <c r="BM192" s="1">
        <v>42</v>
      </c>
      <c r="BN192" s="125">
        <v>0.38297872340425532</v>
      </c>
      <c r="BO192" s="124">
        <v>0.28723404255319152</v>
      </c>
      <c r="BP192" s="126">
        <v>0.32978723404255317</v>
      </c>
      <c r="BQ192" s="125">
        <v>0.31632653061224492</v>
      </c>
      <c r="BR192" s="124">
        <v>0.26530612244897961</v>
      </c>
      <c r="BS192" s="126">
        <v>0.41836734693877553</v>
      </c>
      <c r="BT192" s="125">
        <v>0.35922330097087379</v>
      </c>
      <c r="BU192" s="124">
        <v>0.30097087378640774</v>
      </c>
      <c r="BV192" s="126">
        <v>0.33980582524271846</v>
      </c>
      <c r="BW192" s="125">
        <v>0.38532110091743121</v>
      </c>
      <c r="BX192" s="124">
        <v>0.22018348623853212</v>
      </c>
      <c r="BY192" s="126">
        <v>0.39449541284403672</v>
      </c>
      <c r="BZ192" s="125">
        <f t="shared" si="273"/>
        <v>0.4065040650406504</v>
      </c>
      <c r="CA192" s="124">
        <f t="shared" si="274"/>
        <v>0.25203252032520324</v>
      </c>
      <c r="CB192" s="126">
        <f t="shared" si="275"/>
        <v>0.34146341463414637</v>
      </c>
      <c r="CD192" s="215">
        <f t="shared" si="276"/>
        <v>7930</v>
      </c>
      <c r="CE192" s="216">
        <f t="shared" si="277"/>
        <v>0.56746532156368223</v>
      </c>
      <c r="CF192" s="216">
        <f t="shared" si="278"/>
        <v>0.33921815889029006</v>
      </c>
      <c r="CG192" s="216">
        <f t="shared" si="279"/>
        <v>9.3316519546027737E-2</v>
      </c>
      <c r="CH192" s="216">
        <f t="shared" si="280"/>
        <v>4.6658259773013869E-2</v>
      </c>
      <c r="CI192" s="216">
        <f t="shared" si="281"/>
        <v>5.0441361916771753E-3</v>
      </c>
      <c r="CJ192" s="216">
        <f t="shared" si="282"/>
        <v>4.1614123581336697E-2</v>
      </c>
      <c r="CK192" s="217">
        <f t="shared" si="283"/>
        <v>4500</v>
      </c>
      <c r="CL192" s="218">
        <f t="shared" si="284"/>
        <v>2690</v>
      </c>
      <c r="CM192" s="219">
        <f t="shared" si="285"/>
        <v>740</v>
      </c>
      <c r="CN192" s="219">
        <f t="shared" si="286"/>
        <v>370</v>
      </c>
      <c r="CO192" s="219">
        <f t="shared" si="287"/>
        <v>40</v>
      </c>
      <c r="CP192" s="219">
        <f t="shared" si="288"/>
        <v>330</v>
      </c>
      <c r="CR192" s="243">
        <v>5038.3500000000004</v>
      </c>
      <c r="CS192" s="243">
        <v>5041</v>
      </c>
      <c r="CT192" s="247">
        <f t="shared" si="258"/>
        <v>0.99947431065264836</v>
      </c>
      <c r="CV192" s="247">
        <f t="shared" si="259"/>
        <v>2.4386550284571231E-2</v>
      </c>
      <c r="CW192" s="211">
        <f t="shared" si="260"/>
        <v>0.21011836667989636</v>
      </c>
      <c r="CY192" s="300">
        <v>2.6710097719869708E-2</v>
      </c>
      <c r="CZ192" s="300">
        <v>2.314716500318539E-2</v>
      </c>
      <c r="DA192" s="300">
        <v>2.1072013093289689E-2</v>
      </c>
      <c r="DB192" s="300">
        <v>1.9409784115666469E-2</v>
      </c>
      <c r="DC192" s="300">
        <v>1.8295056442195406E-2</v>
      </c>
      <c r="DE192" s="332">
        <v>129</v>
      </c>
      <c r="DF192" s="332">
        <v>4</v>
      </c>
      <c r="DG192" s="332">
        <v>121</v>
      </c>
      <c r="DH192" s="332">
        <v>20</v>
      </c>
      <c r="DL192" s="212">
        <v>4605</v>
      </c>
      <c r="DM192" s="212">
        <v>123</v>
      </c>
      <c r="DN192" s="213">
        <v>2.6710097719869708E-2</v>
      </c>
      <c r="DO192" s="212">
        <v>1788</v>
      </c>
      <c r="DP192" s="212">
        <v>112</v>
      </c>
      <c r="DQ192" s="213">
        <v>2.4321389793702498E-2</v>
      </c>
      <c r="DR192" s="214">
        <v>2817</v>
      </c>
      <c r="DS192" s="214">
        <v>11</v>
      </c>
      <c r="DT192" s="213">
        <v>2.3887079261672097E-3</v>
      </c>
      <c r="DV192" s="215">
        <f t="shared" si="289"/>
        <v>7880</v>
      </c>
      <c r="DW192" s="216">
        <v>0.59493670886075944</v>
      </c>
      <c r="DX192" s="216">
        <v>0.31645569620253167</v>
      </c>
      <c r="DY192" s="216">
        <v>8.8607594936708861E-2</v>
      </c>
      <c r="DZ192" s="216">
        <v>5.0632911392405063E-2</v>
      </c>
      <c r="EA192" s="216">
        <v>0</v>
      </c>
      <c r="EB192" s="216">
        <v>3.7974683544303799E-2</v>
      </c>
      <c r="EC192" s="217">
        <f t="shared" si="290"/>
        <v>4660</v>
      </c>
      <c r="ED192" s="218">
        <v>2500</v>
      </c>
      <c r="EE192" s="219">
        <f t="shared" si="291"/>
        <v>720</v>
      </c>
      <c r="EF192" s="219">
        <f t="shared" si="292"/>
        <v>190</v>
      </c>
      <c r="EG192" s="219">
        <f t="shared" si="293"/>
        <v>40</v>
      </c>
      <c r="EH192" s="219">
        <f t="shared" si="294"/>
        <v>490</v>
      </c>
      <c r="EI192" s="216">
        <v>0.10256410256410256</v>
      </c>
      <c r="EJ192" s="511">
        <v>2.8199999999999999E-2</v>
      </c>
      <c r="EK192" s="3">
        <v>0.28899999999999998</v>
      </c>
      <c r="EL192" s="3">
        <v>0.49099999999999999</v>
      </c>
      <c r="EM192" s="496">
        <f t="shared" si="295"/>
        <v>0.22000000000000008</v>
      </c>
      <c r="EN192" s="528">
        <v>9.1309600000000005E-2</v>
      </c>
      <c r="EO192" s="545">
        <f t="shared" si="296"/>
        <v>7850</v>
      </c>
      <c r="EP192" s="314">
        <f t="shared" si="297"/>
        <v>1970</v>
      </c>
      <c r="EQ192" s="542">
        <v>1940</v>
      </c>
      <c r="ER192" s="543">
        <v>10</v>
      </c>
      <c r="ES192" s="544">
        <v>20</v>
      </c>
      <c r="ET192" s="242">
        <v>0</v>
      </c>
      <c r="EU192" s="242">
        <v>0</v>
      </c>
      <c r="EV192" s="314">
        <f t="shared" si="298"/>
        <v>20</v>
      </c>
      <c r="EW192" s="314">
        <f t="shared" si="299"/>
        <v>3480</v>
      </c>
      <c r="EX192" s="542">
        <v>2250</v>
      </c>
      <c r="EY192" s="543">
        <v>930</v>
      </c>
      <c r="EZ192" s="544">
        <v>300</v>
      </c>
      <c r="FA192" s="242">
        <v>90</v>
      </c>
      <c r="FB192" s="242">
        <v>20</v>
      </c>
      <c r="FC192" s="314">
        <f t="shared" si="300"/>
        <v>190</v>
      </c>
      <c r="FD192" s="314">
        <f t="shared" si="301"/>
        <v>2400</v>
      </c>
      <c r="FE192" s="542">
        <v>470</v>
      </c>
      <c r="FF192" s="543">
        <v>1530</v>
      </c>
      <c r="FG192" s="544">
        <v>400</v>
      </c>
      <c r="FH192" s="242">
        <v>100</v>
      </c>
      <c r="FI192" s="242">
        <f>VLOOKUP($A192,'[3]Tabel 3'!$E$3350:$K$3691,7,FALSE)</f>
        <v>20</v>
      </c>
      <c r="FJ192" s="314">
        <f t="shared" si="302"/>
        <v>280</v>
      </c>
      <c r="FK192" s="545">
        <f t="shared" si="303"/>
        <v>7930</v>
      </c>
      <c r="FL192" s="314">
        <f t="shared" si="304"/>
        <v>1980</v>
      </c>
      <c r="FM192" s="542">
        <v>1940</v>
      </c>
      <c r="FN192" s="543">
        <v>20</v>
      </c>
      <c r="FO192" s="544">
        <v>20</v>
      </c>
      <c r="FP192" s="242">
        <v>0</v>
      </c>
      <c r="FQ192" s="242">
        <v>0</v>
      </c>
      <c r="FR192" s="314">
        <f t="shared" si="305"/>
        <v>20</v>
      </c>
      <c r="FS192" s="314">
        <f t="shared" si="306"/>
        <v>3440</v>
      </c>
      <c r="FT192" s="542">
        <v>2070</v>
      </c>
      <c r="FU192" s="543">
        <v>1040</v>
      </c>
      <c r="FV192" s="544">
        <v>330</v>
      </c>
      <c r="FW192" s="242">
        <v>150</v>
      </c>
      <c r="FX192" s="242">
        <v>20</v>
      </c>
      <c r="FY192" s="314">
        <f t="shared" si="307"/>
        <v>160</v>
      </c>
      <c r="FZ192" s="314">
        <f t="shared" si="308"/>
        <v>2510</v>
      </c>
      <c r="GA192" s="542">
        <v>490</v>
      </c>
      <c r="GB192" s="543">
        <v>1630</v>
      </c>
      <c r="GC192" s="544">
        <v>390</v>
      </c>
      <c r="GD192" s="242">
        <v>220</v>
      </c>
      <c r="GE192" s="242">
        <v>20</v>
      </c>
      <c r="GF192" s="314">
        <f t="shared" si="309"/>
        <v>150</v>
      </c>
    </row>
    <row r="193" spans="1:188" hidden="1" x14ac:dyDescent="0.25">
      <c r="A193" s="622" t="s">
        <v>333</v>
      </c>
      <c r="B193" s="622" t="s">
        <v>119</v>
      </c>
      <c r="C193" s="622" t="s">
        <v>120</v>
      </c>
      <c r="D193" s="1">
        <v>1.1000000000000001</v>
      </c>
      <c r="E193" s="206">
        <v>16200</v>
      </c>
      <c r="F193" s="207">
        <v>6.9000000000000006E-2</v>
      </c>
      <c r="G193" s="208">
        <f>IF(AND(F193&gt;=$F$3-'Selectie Benchmark Gemeenten'!$D$7*'gemeenten info'!$F$7,F193&lt;=$F$3+'Selectie Benchmark Gemeenten'!$D$7*'gemeenten info'!$F$7),1,0)</f>
        <v>0</v>
      </c>
      <c r="H193" s="206">
        <v>37313</v>
      </c>
      <c r="I193" s="206">
        <v>234</v>
      </c>
      <c r="J193" s="209">
        <f t="shared" si="261"/>
        <v>3.1689088191330345E-2</v>
      </c>
      <c r="K193" s="208">
        <f>IF(AND(J193&gt;=$J$3-'Selectie Benchmark Gemeenten'!$D$8*'gemeenten info'!$J$7,J193&lt;=$J$3+'Selectie Benchmark Gemeenten'!$D$8*'gemeenten info'!$J$7),1,0)</f>
        <v>0</v>
      </c>
      <c r="L193" s="23">
        <v>0</v>
      </c>
      <c r="M193" s="210">
        <v>5.2342487883683363E-2</v>
      </c>
      <c r="N193" s="208">
        <f>IF(AND(M193&gt;=$M$3-'Selectie Benchmark Gemeenten'!$D$9*'gemeenten info'!$M$7,M193&lt;=$M$3+'Selectie Benchmark Gemeenten'!$D$9*'gemeenten info'!$M$7),1,0)</f>
        <v>0</v>
      </c>
      <c r="O193" s="29">
        <f t="shared" si="255"/>
        <v>0</v>
      </c>
      <c r="P193" s="29">
        <f t="shared" si="256"/>
        <v>0</v>
      </c>
      <c r="Q193" s="29">
        <f t="shared" si="257"/>
        <v>0</v>
      </c>
      <c r="S193" s="78">
        <v>7.7249999999999996</v>
      </c>
      <c r="T193" s="78">
        <v>-15.896000000000001</v>
      </c>
      <c r="U193" s="211">
        <v>0.56299999999999994</v>
      </c>
      <c r="V193" s="211">
        <v>5.3999999999999999E-2</v>
      </c>
      <c r="X193" s="212">
        <v>2709</v>
      </c>
      <c r="Y193" s="212">
        <v>49</v>
      </c>
      <c r="Z193" s="341">
        <f t="shared" si="262"/>
        <v>1.8087855297157621E-2</v>
      </c>
      <c r="AA193" s="212">
        <v>867</v>
      </c>
      <c r="AB193" s="212">
        <v>43</v>
      </c>
      <c r="AC193" s="212">
        <v>14</v>
      </c>
      <c r="AD193" s="212">
        <v>110</v>
      </c>
      <c r="AE193" s="212">
        <v>0</v>
      </c>
      <c r="AF193" s="372">
        <f t="shared" si="263"/>
        <v>0</v>
      </c>
      <c r="AG193" s="212">
        <v>11</v>
      </c>
      <c r="AH193" s="372">
        <f t="shared" si="264"/>
        <v>0.1</v>
      </c>
      <c r="AI193" s="212">
        <f t="shared" si="265"/>
        <v>743</v>
      </c>
      <c r="AJ193" s="212">
        <f t="shared" si="266"/>
        <v>32</v>
      </c>
      <c r="AK193" s="372">
        <f t="shared" si="267"/>
        <v>4.306864064602961E-2</v>
      </c>
      <c r="AL193" s="341">
        <f t="shared" si="268"/>
        <v>0</v>
      </c>
      <c r="AM193" s="341">
        <f t="shared" si="269"/>
        <v>4.0605389442598741E-3</v>
      </c>
      <c r="AN193" s="341">
        <f t="shared" si="270"/>
        <v>1.1812476928755998E-2</v>
      </c>
      <c r="AO193" s="341">
        <f t="shared" si="271"/>
        <v>1.5873015873015872E-2</v>
      </c>
      <c r="AP193" s="214">
        <v>1842</v>
      </c>
      <c r="AQ193" s="214">
        <v>6</v>
      </c>
      <c r="AR193" s="341">
        <f t="shared" si="272"/>
        <v>2.2148394241417496E-3</v>
      </c>
      <c r="AT193" s="1">
        <v>45</v>
      </c>
      <c r="AU193" s="1">
        <v>23</v>
      </c>
      <c r="AV193" s="1">
        <v>0</v>
      </c>
      <c r="AW193" s="1">
        <v>22</v>
      </c>
      <c r="AX193" s="1">
        <v>37</v>
      </c>
      <c r="AY193" s="1">
        <v>12</v>
      </c>
      <c r="AZ193" s="1">
        <v>10</v>
      </c>
      <c r="BA193" s="1">
        <v>15</v>
      </c>
      <c r="BB193" s="1">
        <v>43</v>
      </c>
      <c r="BC193" s="1">
        <v>21</v>
      </c>
      <c r="BD193" s="1">
        <v>6</v>
      </c>
      <c r="BE193" s="1">
        <v>16</v>
      </c>
      <c r="BF193" s="1">
        <v>53</v>
      </c>
      <c r="BG193" s="1">
        <v>28</v>
      </c>
      <c r="BH193" s="1">
        <v>9</v>
      </c>
      <c r="BI193" s="1">
        <v>16</v>
      </c>
      <c r="BJ193" s="1">
        <v>44</v>
      </c>
      <c r="BK193" s="1">
        <v>24</v>
      </c>
      <c r="BL193" s="1">
        <v>7</v>
      </c>
      <c r="BM193" s="1">
        <v>13</v>
      </c>
      <c r="BN193" s="125">
        <v>0.51111111111111107</v>
      </c>
      <c r="BO193" s="124">
        <v>0</v>
      </c>
      <c r="BP193" s="126">
        <v>0.48888888888888887</v>
      </c>
      <c r="BQ193" s="125">
        <v>0.32432432432432434</v>
      </c>
      <c r="BR193" s="124">
        <v>0.27027027027027029</v>
      </c>
      <c r="BS193" s="126">
        <v>0.40540540540540543</v>
      </c>
      <c r="BT193" s="125">
        <v>0.48837209302325579</v>
      </c>
      <c r="BU193" s="124">
        <v>0.13953488372093023</v>
      </c>
      <c r="BV193" s="126">
        <v>0.37209302325581395</v>
      </c>
      <c r="BW193" s="125">
        <v>0.52830188679245282</v>
      </c>
      <c r="BX193" s="124">
        <v>0.16981132075471697</v>
      </c>
      <c r="BY193" s="126">
        <v>0.30188679245283018</v>
      </c>
      <c r="BZ193" s="125">
        <f t="shared" si="273"/>
        <v>0.54545454545454541</v>
      </c>
      <c r="CA193" s="124">
        <f t="shared" si="274"/>
        <v>0.15909090909090909</v>
      </c>
      <c r="CB193" s="126">
        <f t="shared" si="275"/>
        <v>0.29545454545454547</v>
      </c>
      <c r="CD193" s="215">
        <f t="shared" si="276"/>
        <v>4860</v>
      </c>
      <c r="CE193" s="216">
        <f t="shared" si="277"/>
        <v>0.54732510288065839</v>
      </c>
      <c r="CF193" s="216">
        <f t="shared" si="278"/>
        <v>0.39506172839506171</v>
      </c>
      <c r="CG193" s="216">
        <f t="shared" si="279"/>
        <v>5.7613168724279837E-2</v>
      </c>
      <c r="CH193" s="216">
        <f t="shared" si="280"/>
        <v>2.4691358024691357E-2</v>
      </c>
      <c r="CI193" s="216">
        <f t="shared" si="281"/>
        <v>0</v>
      </c>
      <c r="CJ193" s="216">
        <f t="shared" si="282"/>
        <v>3.292181069958848E-2</v>
      </c>
      <c r="CK193" s="217">
        <f t="shared" si="283"/>
        <v>2660</v>
      </c>
      <c r="CL193" s="218">
        <f t="shared" si="284"/>
        <v>1920</v>
      </c>
      <c r="CM193" s="219">
        <f t="shared" si="285"/>
        <v>280</v>
      </c>
      <c r="CN193" s="219">
        <f t="shared" si="286"/>
        <v>120</v>
      </c>
      <c r="CO193" s="219">
        <f t="shared" si="287"/>
        <v>0</v>
      </c>
      <c r="CP193" s="219">
        <f t="shared" si="288"/>
        <v>160</v>
      </c>
      <c r="CR193" s="243">
        <v>2492.8200000000002</v>
      </c>
      <c r="CS193" s="243">
        <v>3148</v>
      </c>
      <c r="CT193" s="247">
        <f t="shared" si="258"/>
        <v>0.79187420584498103</v>
      </c>
      <c r="CV193" s="247">
        <f t="shared" si="259"/>
        <v>2.2841829123423345E-2</v>
      </c>
      <c r="CW193" s="211">
        <f t="shared" si="260"/>
        <v>0.26214283039358871</v>
      </c>
      <c r="CY193" s="300">
        <v>1.5844436442203819E-2</v>
      </c>
      <c r="CZ193" s="300">
        <v>1.8402777777777778E-2</v>
      </c>
      <c r="DA193" s="300">
        <v>1.4541765302671627E-2</v>
      </c>
      <c r="DB193" s="300">
        <v>1.2395309882747068E-2</v>
      </c>
      <c r="DC193" s="300">
        <v>1.4817253868949621E-2</v>
      </c>
      <c r="DE193" s="332">
        <v>72</v>
      </c>
      <c r="DF193" s="332">
        <v>9</v>
      </c>
      <c r="DG193" s="332">
        <v>95</v>
      </c>
      <c r="DH193" s="332">
        <v>9</v>
      </c>
      <c r="DL193" s="212">
        <v>2777</v>
      </c>
      <c r="DM193" s="212">
        <v>44</v>
      </c>
      <c r="DN193" s="213">
        <v>1.5844436442203819E-2</v>
      </c>
      <c r="DO193" s="212">
        <v>933</v>
      </c>
      <c r="DP193" s="212">
        <v>41</v>
      </c>
      <c r="DQ193" s="213">
        <v>1.4764133957508103E-2</v>
      </c>
      <c r="DR193" s="214">
        <v>1844</v>
      </c>
      <c r="DS193" s="214">
        <v>3</v>
      </c>
      <c r="DT193" s="213">
        <v>1.0803024846957148E-3</v>
      </c>
      <c r="DV193" s="215">
        <f t="shared" si="289"/>
        <v>4830</v>
      </c>
      <c r="DW193" s="216">
        <v>0.58333333333333337</v>
      </c>
      <c r="DX193" s="216">
        <v>0.375</v>
      </c>
      <c r="DY193" s="216">
        <v>4.1666666666666664E-2</v>
      </c>
      <c r="DZ193" s="216">
        <v>2.0833333333333332E-2</v>
      </c>
      <c r="EA193" s="216">
        <v>0</v>
      </c>
      <c r="EB193" s="216">
        <v>2.0833333333333332E-2</v>
      </c>
      <c r="EC193" s="217">
        <f t="shared" si="290"/>
        <v>2760</v>
      </c>
      <c r="ED193" s="218">
        <v>1800</v>
      </c>
      <c r="EE193" s="219">
        <f t="shared" si="291"/>
        <v>270</v>
      </c>
      <c r="EF193" s="219">
        <f t="shared" si="292"/>
        <v>60</v>
      </c>
      <c r="EG193" s="219">
        <f t="shared" si="293"/>
        <v>0</v>
      </c>
      <c r="EH193" s="219">
        <f t="shared" si="294"/>
        <v>210</v>
      </c>
      <c r="EI193" s="216">
        <v>6.25E-2</v>
      </c>
      <c r="EJ193" s="511">
        <v>1.9975E-2</v>
      </c>
      <c r="EK193" s="3">
        <v>0.28499999999999998</v>
      </c>
      <c r="EL193" s="3">
        <v>0.48599999999999999</v>
      </c>
      <c r="EM193" s="496">
        <f t="shared" si="295"/>
        <v>0.22900000000000009</v>
      </c>
      <c r="EN193" s="528">
        <v>6.3551400000000008E-2</v>
      </c>
      <c r="EO193" s="545">
        <f t="shared" si="296"/>
        <v>4830</v>
      </c>
      <c r="EP193" s="314">
        <f t="shared" si="297"/>
        <v>1230</v>
      </c>
      <c r="EQ193" s="542">
        <v>1210</v>
      </c>
      <c r="ER193" s="543">
        <v>10</v>
      </c>
      <c r="ES193" s="544">
        <v>10</v>
      </c>
      <c r="ET193" s="242">
        <v>0</v>
      </c>
      <c r="EU193" s="242">
        <v>0</v>
      </c>
      <c r="EV193" s="314">
        <f t="shared" si="298"/>
        <v>10</v>
      </c>
      <c r="EW193" s="314">
        <f t="shared" si="299"/>
        <v>2100</v>
      </c>
      <c r="EX193" s="542">
        <v>1330</v>
      </c>
      <c r="EY193" s="543">
        <v>650</v>
      </c>
      <c r="EZ193" s="544">
        <v>120</v>
      </c>
      <c r="FA193" s="242">
        <v>20</v>
      </c>
      <c r="FB193" s="242">
        <v>0</v>
      </c>
      <c r="FC193" s="314">
        <f t="shared" si="300"/>
        <v>100</v>
      </c>
      <c r="FD193" s="314">
        <f t="shared" si="301"/>
        <v>1500</v>
      </c>
      <c r="FE193" s="542">
        <v>220</v>
      </c>
      <c r="FF193" s="543">
        <v>1140</v>
      </c>
      <c r="FG193" s="544">
        <v>140</v>
      </c>
      <c r="FH193" s="242">
        <v>40</v>
      </c>
      <c r="FI193" s="242">
        <f>VLOOKUP($A193,'[3]Tabel 3'!$E$3350:$K$3691,7,FALSE)</f>
        <v>0</v>
      </c>
      <c r="FJ193" s="314">
        <f t="shared" si="302"/>
        <v>100</v>
      </c>
      <c r="FK193" s="545">
        <f t="shared" si="303"/>
        <v>4860</v>
      </c>
      <c r="FL193" s="314">
        <f t="shared" si="304"/>
        <v>1200</v>
      </c>
      <c r="FM193" s="542">
        <v>1180</v>
      </c>
      <c r="FN193" s="543">
        <v>20</v>
      </c>
      <c r="FO193" s="544">
        <v>0</v>
      </c>
      <c r="FP193" s="242">
        <v>0</v>
      </c>
      <c r="FQ193" s="242">
        <v>0</v>
      </c>
      <c r="FR193" s="314">
        <f t="shared" si="305"/>
        <v>0</v>
      </c>
      <c r="FS193" s="314">
        <f t="shared" si="306"/>
        <v>2120</v>
      </c>
      <c r="FT193" s="542">
        <v>1240</v>
      </c>
      <c r="FU193" s="543">
        <v>740</v>
      </c>
      <c r="FV193" s="544">
        <v>140</v>
      </c>
      <c r="FW193" s="242">
        <v>50</v>
      </c>
      <c r="FX193" s="242">
        <v>0</v>
      </c>
      <c r="FY193" s="314">
        <f t="shared" si="307"/>
        <v>90</v>
      </c>
      <c r="FZ193" s="314">
        <f t="shared" si="308"/>
        <v>1540</v>
      </c>
      <c r="GA193" s="542">
        <v>240</v>
      </c>
      <c r="GB193" s="543">
        <v>1160</v>
      </c>
      <c r="GC193" s="544">
        <v>140</v>
      </c>
      <c r="GD193" s="242">
        <v>70</v>
      </c>
      <c r="GE193" s="242">
        <v>0</v>
      </c>
      <c r="GF193" s="314">
        <f t="shared" si="309"/>
        <v>70</v>
      </c>
    </row>
    <row r="194" spans="1:188" hidden="1" x14ac:dyDescent="0.25">
      <c r="A194" s="622" t="s">
        <v>334</v>
      </c>
      <c r="B194" s="622" t="s">
        <v>112</v>
      </c>
      <c r="C194" s="622" t="s">
        <v>113</v>
      </c>
      <c r="D194" s="1">
        <v>0.8</v>
      </c>
      <c r="E194" s="206">
        <v>17000</v>
      </c>
      <c r="F194" s="207">
        <v>4.9000000000000002E-2</v>
      </c>
      <c r="G194" s="208">
        <f>IF(AND(F194&gt;=$F$3-'Selectie Benchmark Gemeenten'!$D$7*'gemeenten info'!$F$7,F194&lt;=$F$3+'Selectie Benchmark Gemeenten'!$D$7*'gemeenten info'!$F$7),1,0)</f>
        <v>0</v>
      </c>
      <c r="H194" s="206">
        <v>44644</v>
      </c>
      <c r="I194" s="206">
        <v>246</v>
      </c>
      <c r="J194" s="209">
        <f t="shared" si="261"/>
        <v>3.3482810164424517E-2</v>
      </c>
      <c r="K194" s="208">
        <f>IF(AND(J194&gt;=$J$3-'Selectie Benchmark Gemeenten'!$D$8*'gemeenten info'!$J$7,J194&lt;=$J$3+'Selectie Benchmark Gemeenten'!$D$8*'gemeenten info'!$J$7),1,0)</f>
        <v>0</v>
      </c>
      <c r="L194" s="23">
        <v>0</v>
      </c>
      <c r="M194" s="210">
        <v>8.6469989827060015E-2</v>
      </c>
      <c r="N194" s="208">
        <f>IF(AND(M194&gt;=$M$3-'Selectie Benchmark Gemeenten'!$D$9*'gemeenten info'!$M$7,M194&lt;=$M$3+'Selectie Benchmark Gemeenten'!$D$9*'gemeenten info'!$M$7),1,0)</f>
        <v>1</v>
      </c>
      <c r="O194" s="29">
        <f t="shared" si="255"/>
        <v>0</v>
      </c>
      <c r="P194" s="29">
        <f t="shared" si="256"/>
        <v>0</v>
      </c>
      <c r="Q194" s="29">
        <f t="shared" si="257"/>
        <v>0</v>
      </c>
      <c r="S194" s="78">
        <v>8.0609999999999999</v>
      </c>
      <c r="T194" s="78">
        <v>-3.2429999999999999</v>
      </c>
      <c r="U194" s="211">
        <v>0.56000000000000005</v>
      </c>
      <c r="V194" s="211">
        <v>4.8000000000000001E-2</v>
      </c>
      <c r="X194" s="212">
        <v>4059</v>
      </c>
      <c r="Y194" s="212">
        <v>65</v>
      </c>
      <c r="Z194" s="341">
        <f t="shared" si="262"/>
        <v>1.6013796501601379E-2</v>
      </c>
      <c r="AA194" s="212">
        <v>1297</v>
      </c>
      <c r="AB194" s="212">
        <v>57</v>
      </c>
      <c r="AC194" s="212">
        <v>16</v>
      </c>
      <c r="AD194" s="212">
        <v>204</v>
      </c>
      <c r="AE194" s="212">
        <v>0</v>
      </c>
      <c r="AF194" s="372">
        <f t="shared" si="263"/>
        <v>0</v>
      </c>
      <c r="AG194" s="212">
        <v>16</v>
      </c>
      <c r="AH194" s="372">
        <f t="shared" si="264"/>
        <v>7.8431372549019607E-2</v>
      </c>
      <c r="AI194" s="212">
        <f t="shared" si="265"/>
        <v>1077</v>
      </c>
      <c r="AJ194" s="212">
        <f t="shared" si="266"/>
        <v>41</v>
      </c>
      <c r="AK194" s="372">
        <f t="shared" si="267"/>
        <v>3.8068709377901577E-2</v>
      </c>
      <c r="AL194" s="341">
        <f t="shared" si="268"/>
        <v>0</v>
      </c>
      <c r="AM194" s="341">
        <f t="shared" si="269"/>
        <v>3.9418576003941858E-3</v>
      </c>
      <c r="AN194" s="341">
        <f t="shared" si="270"/>
        <v>1.0101010101010102E-2</v>
      </c>
      <c r="AO194" s="341">
        <f t="shared" si="271"/>
        <v>1.4042867701404288E-2</v>
      </c>
      <c r="AP194" s="214">
        <v>2762</v>
      </c>
      <c r="AQ194" s="214">
        <v>8</v>
      </c>
      <c r="AR194" s="341">
        <f t="shared" si="272"/>
        <v>1.9709288001970929E-3</v>
      </c>
      <c r="AT194" s="1">
        <v>60</v>
      </c>
      <c r="AU194" s="1">
        <v>26</v>
      </c>
      <c r="AV194" s="1">
        <v>17</v>
      </c>
      <c r="AW194" s="1">
        <v>17</v>
      </c>
      <c r="AX194" s="1">
        <v>51</v>
      </c>
      <c r="AY194" s="1">
        <v>27</v>
      </c>
      <c r="AZ194" s="1">
        <v>8</v>
      </c>
      <c r="BA194" s="1">
        <v>16</v>
      </c>
      <c r="BB194" s="1">
        <v>44</v>
      </c>
      <c r="BC194" s="1">
        <v>20</v>
      </c>
      <c r="BD194" s="1">
        <v>9</v>
      </c>
      <c r="BE194" s="1">
        <v>15</v>
      </c>
      <c r="BF194" s="1">
        <v>45</v>
      </c>
      <c r="BG194" s="1">
        <v>23</v>
      </c>
      <c r="BH194" s="1">
        <v>6</v>
      </c>
      <c r="BI194" s="1">
        <v>16</v>
      </c>
      <c r="BJ194" s="1">
        <v>71</v>
      </c>
      <c r="BK194" s="1">
        <v>34</v>
      </c>
      <c r="BL194" s="1">
        <v>19</v>
      </c>
      <c r="BM194" s="1">
        <v>18</v>
      </c>
      <c r="BN194" s="125">
        <v>0.43333333333333335</v>
      </c>
      <c r="BO194" s="124">
        <v>0.28333333333333333</v>
      </c>
      <c r="BP194" s="126">
        <v>0.28333333333333333</v>
      </c>
      <c r="BQ194" s="125">
        <v>0.52941176470588236</v>
      </c>
      <c r="BR194" s="124">
        <v>0.15686274509803921</v>
      </c>
      <c r="BS194" s="126">
        <v>0.31372549019607843</v>
      </c>
      <c r="BT194" s="125">
        <v>0.45454545454545453</v>
      </c>
      <c r="BU194" s="124">
        <v>0.20454545454545456</v>
      </c>
      <c r="BV194" s="126">
        <v>0.34090909090909088</v>
      </c>
      <c r="BW194" s="125">
        <v>0.51111111111111107</v>
      </c>
      <c r="BX194" s="124">
        <v>0.13333333333333333</v>
      </c>
      <c r="BY194" s="126">
        <v>0.35555555555555557</v>
      </c>
      <c r="BZ194" s="125">
        <f t="shared" si="273"/>
        <v>0.47887323943661969</v>
      </c>
      <c r="CA194" s="124">
        <f t="shared" si="274"/>
        <v>0.26760563380281688</v>
      </c>
      <c r="CB194" s="126">
        <f t="shared" si="275"/>
        <v>0.25352112676056338</v>
      </c>
      <c r="CD194" s="215">
        <f t="shared" si="276"/>
        <v>7280</v>
      </c>
      <c r="CE194" s="216">
        <f t="shared" si="277"/>
        <v>0.5357142857142857</v>
      </c>
      <c r="CF194" s="216">
        <f t="shared" si="278"/>
        <v>0.41895604395604397</v>
      </c>
      <c r="CG194" s="216">
        <f t="shared" si="279"/>
        <v>4.5329670329670328E-2</v>
      </c>
      <c r="CH194" s="216">
        <f t="shared" si="280"/>
        <v>1.7857142857142856E-2</v>
      </c>
      <c r="CI194" s="216">
        <f t="shared" si="281"/>
        <v>2.7472527472527475E-3</v>
      </c>
      <c r="CJ194" s="216">
        <f t="shared" si="282"/>
        <v>2.4725274725274724E-2</v>
      </c>
      <c r="CK194" s="217">
        <f t="shared" si="283"/>
        <v>3900</v>
      </c>
      <c r="CL194" s="218">
        <f t="shared" si="284"/>
        <v>3050</v>
      </c>
      <c r="CM194" s="219">
        <f t="shared" si="285"/>
        <v>330</v>
      </c>
      <c r="CN194" s="219">
        <f t="shared" si="286"/>
        <v>130</v>
      </c>
      <c r="CO194" s="219">
        <f t="shared" si="287"/>
        <v>20</v>
      </c>
      <c r="CP194" s="219">
        <f t="shared" si="288"/>
        <v>180</v>
      </c>
      <c r="CR194" s="243">
        <v>2752.61</v>
      </c>
      <c r="CS194" s="243">
        <v>4814</v>
      </c>
      <c r="CT194" s="247">
        <f t="shared" si="258"/>
        <v>0.5717926879933527</v>
      </c>
      <c r="CV194" s="247">
        <f t="shared" si="259"/>
        <v>2.8006298152919971E-2</v>
      </c>
      <c r="CW194" s="211">
        <f t="shared" si="260"/>
        <v>0.32681217350206893</v>
      </c>
      <c r="CY194" s="300">
        <v>1.7376407244248653E-2</v>
      </c>
      <c r="CZ194" s="300">
        <v>1.085907335907336E-2</v>
      </c>
      <c r="DA194" s="300">
        <v>1.0429011614126571E-2</v>
      </c>
      <c r="DB194" s="300">
        <v>1.1907541442913845E-2</v>
      </c>
      <c r="DC194" s="300">
        <v>1.3395847287340924E-2</v>
      </c>
      <c r="DE194" s="332">
        <v>50</v>
      </c>
      <c r="DF194" s="332">
        <v>0</v>
      </c>
      <c r="DG194" s="332">
        <v>43</v>
      </c>
      <c r="DH194" s="332">
        <v>0</v>
      </c>
      <c r="DL194" s="212">
        <v>4086</v>
      </c>
      <c r="DM194" s="212">
        <v>71</v>
      </c>
      <c r="DN194" s="213">
        <v>1.7376407244248653E-2</v>
      </c>
      <c r="DO194" s="212">
        <v>1367</v>
      </c>
      <c r="DP194" s="212">
        <v>60</v>
      </c>
      <c r="DQ194" s="213">
        <v>1.4684287812041116E-2</v>
      </c>
      <c r="DR194" s="214">
        <v>2719</v>
      </c>
      <c r="DS194" s="214">
        <v>11</v>
      </c>
      <c r="DT194" s="213">
        <v>2.6921194322075378E-3</v>
      </c>
      <c r="DV194" s="215">
        <f t="shared" si="289"/>
        <v>7200</v>
      </c>
      <c r="DW194" s="216">
        <v>0.55555555555555558</v>
      </c>
      <c r="DX194" s="216">
        <v>0.40277777777777779</v>
      </c>
      <c r="DY194" s="216">
        <v>4.1666666666666664E-2</v>
      </c>
      <c r="DZ194" s="216">
        <v>1.3888888888888888E-2</v>
      </c>
      <c r="EA194" s="216">
        <v>0</v>
      </c>
      <c r="EB194" s="216">
        <v>2.7777777777777776E-2</v>
      </c>
      <c r="EC194" s="217">
        <f t="shared" si="290"/>
        <v>4000</v>
      </c>
      <c r="ED194" s="218">
        <v>2900</v>
      </c>
      <c r="EE194" s="219">
        <f t="shared" si="291"/>
        <v>300</v>
      </c>
      <c r="EF194" s="219">
        <f t="shared" si="292"/>
        <v>70</v>
      </c>
      <c r="EG194" s="219">
        <f t="shared" si="293"/>
        <v>20</v>
      </c>
      <c r="EH194" s="219">
        <f t="shared" si="294"/>
        <v>210</v>
      </c>
      <c r="EI194" s="216">
        <v>4.2253521126760563E-2</v>
      </c>
      <c r="EJ194" s="511">
        <v>1.6475E-2</v>
      </c>
      <c r="EK194" s="3">
        <v>0.27100000000000002</v>
      </c>
      <c r="EL194" s="3">
        <v>0.51300000000000001</v>
      </c>
      <c r="EM194" s="496">
        <f t="shared" si="295"/>
        <v>0.21599999999999997</v>
      </c>
      <c r="EN194" s="528">
        <v>5.1739400000000005E-2</v>
      </c>
      <c r="EO194" s="545">
        <f t="shared" si="296"/>
        <v>7200</v>
      </c>
      <c r="EP194" s="314">
        <f t="shared" si="297"/>
        <v>1890</v>
      </c>
      <c r="EQ194" s="542">
        <v>1860</v>
      </c>
      <c r="ER194" s="543">
        <v>20</v>
      </c>
      <c r="ES194" s="544">
        <v>10</v>
      </c>
      <c r="ET194" s="242">
        <v>0</v>
      </c>
      <c r="EU194" s="242">
        <v>0</v>
      </c>
      <c r="EV194" s="314">
        <f t="shared" si="298"/>
        <v>10</v>
      </c>
      <c r="EW194" s="314">
        <f t="shared" si="299"/>
        <v>3190</v>
      </c>
      <c r="EX194" s="542">
        <v>1840</v>
      </c>
      <c r="EY194" s="543">
        <v>1210</v>
      </c>
      <c r="EZ194" s="544">
        <v>140</v>
      </c>
      <c r="FA194" s="242">
        <v>40</v>
      </c>
      <c r="FB194" s="242">
        <v>10</v>
      </c>
      <c r="FC194" s="314">
        <f t="shared" si="300"/>
        <v>90</v>
      </c>
      <c r="FD194" s="314">
        <f t="shared" si="301"/>
        <v>2120</v>
      </c>
      <c r="FE194" s="542">
        <v>300</v>
      </c>
      <c r="FF194" s="543">
        <v>1670</v>
      </c>
      <c r="FG194" s="544">
        <v>150</v>
      </c>
      <c r="FH194" s="242">
        <v>30</v>
      </c>
      <c r="FI194" s="242">
        <f>VLOOKUP($A194,'[3]Tabel 3'!$E$3350:$K$3691,7,FALSE)</f>
        <v>10</v>
      </c>
      <c r="FJ194" s="314">
        <f t="shared" si="302"/>
        <v>110</v>
      </c>
      <c r="FK194" s="545">
        <f t="shared" si="303"/>
        <v>7280</v>
      </c>
      <c r="FL194" s="314">
        <f t="shared" si="304"/>
        <v>1880</v>
      </c>
      <c r="FM194" s="542">
        <v>1840</v>
      </c>
      <c r="FN194" s="543">
        <v>30</v>
      </c>
      <c r="FO194" s="544">
        <v>10</v>
      </c>
      <c r="FP194" s="242">
        <v>0</v>
      </c>
      <c r="FQ194" s="242">
        <v>0</v>
      </c>
      <c r="FR194" s="314">
        <f t="shared" si="305"/>
        <v>10</v>
      </c>
      <c r="FS194" s="314">
        <f t="shared" si="306"/>
        <v>3190</v>
      </c>
      <c r="FT194" s="542">
        <v>1770</v>
      </c>
      <c r="FU194" s="543">
        <v>1260</v>
      </c>
      <c r="FV194" s="544">
        <v>160</v>
      </c>
      <c r="FW194" s="242">
        <v>60</v>
      </c>
      <c r="FX194" s="242">
        <v>10</v>
      </c>
      <c r="FY194" s="314">
        <f t="shared" si="307"/>
        <v>90</v>
      </c>
      <c r="FZ194" s="314">
        <f t="shared" si="308"/>
        <v>2210</v>
      </c>
      <c r="GA194" s="542">
        <v>290</v>
      </c>
      <c r="GB194" s="543">
        <v>1760</v>
      </c>
      <c r="GC194" s="544">
        <v>160</v>
      </c>
      <c r="GD194" s="242">
        <v>70</v>
      </c>
      <c r="GE194" s="242">
        <v>10</v>
      </c>
      <c r="GF194" s="314">
        <f t="shared" si="309"/>
        <v>80</v>
      </c>
    </row>
    <row r="195" spans="1:188" hidden="1" x14ac:dyDescent="0.25">
      <c r="A195" s="622" t="s">
        <v>335</v>
      </c>
      <c r="B195" s="622" t="s">
        <v>52</v>
      </c>
      <c r="C195" s="622" t="s">
        <v>84</v>
      </c>
      <c r="D195" s="1">
        <v>1.2</v>
      </c>
      <c r="E195" s="206">
        <v>15600</v>
      </c>
      <c r="F195" s="207">
        <v>7.4999999999999997E-2</v>
      </c>
      <c r="G195" s="208">
        <f>IF(AND(F195&gt;=$F$3-'Selectie Benchmark Gemeenten'!$D$7*'gemeenten info'!$F$7,F195&lt;=$F$3+'Selectie Benchmark Gemeenten'!$D$7*'gemeenten info'!$F$7),1,0)</f>
        <v>0</v>
      </c>
      <c r="H195" s="206">
        <v>36359</v>
      </c>
      <c r="I195" s="206">
        <v>344</v>
      </c>
      <c r="J195" s="209">
        <f t="shared" si="261"/>
        <v>4.8131539611360241E-2</v>
      </c>
      <c r="K195" s="208">
        <f>IF(AND(J195&gt;=$J$3-'Selectie Benchmark Gemeenten'!$D$8*'gemeenten info'!$J$7,J195&lt;=$J$3+'Selectie Benchmark Gemeenten'!$D$8*'gemeenten info'!$J$7),1,0)</f>
        <v>0</v>
      </c>
      <c r="L195" s="23">
        <v>0</v>
      </c>
      <c r="M195" s="210">
        <v>0.11659192825112108</v>
      </c>
      <c r="N195" s="208">
        <f>IF(AND(M195&gt;=$M$3-'Selectie Benchmark Gemeenten'!$D$9*'gemeenten info'!$M$7,M195&lt;=$M$3+'Selectie Benchmark Gemeenten'!$D$9*'gemeenten info'!$M$7),1,0)</f>
        <v>1</v>
      </c>
      <c r="O195" s="29">
        <f t="shared" si="255"/>
        <v>0</v>
      </c>
      <c r="P195" s="29">
        <f t="shared" si="256"/>
        <v>0</v>
      </c>
      <c r="Q195" s="29">
        <f t="shared" si="257"/>
        <v>0</v>
      </c>
      <c r="S195" s="78">
        <v>7.774</v>
      </c>
      <c r="T195" s="78">
        <v>-34.027999999999999</v>
      </c>
      <c r="U195" s="211">
        <v>0.58899999999999997</v>
      </c>
      <c r="V195" s="211">
        <v>0.10100000000000001</v>
      </c>
      <c r="X195" s="212">
        <v>2487</v>
      </c>
      <c r="Y195" s="212">
        <v>67</v>
      </c>
      <c r="Z195" s="341">
        <f t="shared" si="262"/>
        <v>2.6940088459991959E-2</v>
      </c>
      <c r="AA195" s="212">
        <v>950</v>
      </c>
      <c r="AB195" s="212">
        <v>52</v>
      </c>
      <c r="AC195" s="212">
        <v>16</v>
      </c>
      <c r="AD195" s="212">
        <v>140</v>
      </c>
      <c r="AE195" s="212">
        <v>8</v>
      </c>
      <c r="AF195" s="372">
        <f t="shared" si="263"/>
        <v>0.5</v>
      </c>
      <c r="AG195" s="212">
        <v>14</v>
      </c>
      <c r="AH195" s="372">
        <f t="shared" si="264"/>
        <v>0.1</v>
      </c>
      <c r="AI195" s="212">
        <f t="shared" si="265"/>
        <v>794</v>
      </c>
      <c r="AJ195" s="212">
        <f t="shared" si="266"/>
        <v>30</v>
      </c>
      <c r="AK195" s="372">
        <f t="shared" si="267"/>
        <v>3.7783375314861464E-2</v>
      </c>
      <c r="AL195" s="341">
        <f t="shared" si="268"/>
        <v>3.2167269802975472E-3</v>
      </c>
      <c r="AM195" s="341">
        <f t="shared" si="269"/>
        <v>5.6292722155207075E-3</v>
      </c>
      <c r="AN195" s="341">
        <f t="shared" si="270"/>
        <v>1.2062726176115802E-2</v>
      </c>
      <c r="AO195" s="341">
        <f t="shared" si="271"/>
        <v>2.0908725371934056E-2</v>
      </c>
      <c r="AP195" s="214">
        <v>1537</v>
      </c>
      <c r="AQ195" s="214">
        <v>15</v>
      </c>
      <c r="AR195" s="341">
        <f t="shared" si="272"/>
        <v>6.0313630880579009E-3</v>
      </c>
      <c r="AT195" s="1">
        <v>40</v>
      </c>
      <c r="AU195" s="1">
        <v>11</v>
      </c>
      <c r="AV195" s="1">
        <v>10</v>
      </c>
      <c r="AW195" s="1">
        <v>19</v>
      </c>
      <c r="AX195" s="1">
        <v>51</v>
      </c>
      <c r="AY195" s="1">
        <v>19</v>
      </c>
      <c r="AZ195" s="1">
        <v>15</v>
      </c>
      <c r="BA195" s="1">
        <v>17</v>
      </c>
      <c r="BB195" s="1">
        <v>27</v>
      </c>
      <c r="BC195" s="1">
        <v>9</v>
      </c>
      <c r="BD195" s="1">
        <v>5</v>
      </c>
      <c r="BE195" s="1">
        <v>13</v>
      </c>
      <c r="BF195" s="1">
        <v>43</v>
      </c>
      <c r="BG195" s="1">
        <v>19</v>
      </c>
      <c r="BH195" s="1">
        <v>9</v>
      </c>
      <c r="BI195" s="1">
        <v>15</v>
      </c>
      <c r="BJ195" s="1">
        <v>69</v>
      </c>
      <c r="BK195" s="1">
        <v>30</v>
      </c>
      <c r="BL195" s="1">
        <v>15</v>
      </c>
      <c r="BM195" s="1">
        <v>24</v>
      </c>
      <c r="BN195" s="125">
        <v>0.27500000000000002</v>
      </c>
      <c r="BO195" s="124">
        <v>0.25</v>
      </c>
      <c r="BP195" s="126">
        <v>0.47499999999999998</v>
      </c>
      <c r="BQ195" s="125">
        <v>0.37254901960784315</v>
      </c>
      <c r="BR195" s="124">
        <v>0.29411764705882354</v>
      </c>
      <c r="BS195" s="126">
        <v>0.33333333333333331</v>
      </c>
      <c r="BT195" s="125">
        <v>0.33333333333333331</v>
      </c>
      <c r="BU195" s="124">
        <v>0.18518518518518517</v>
      </c>
      <c r="BV195" s="126">
        <v>0.48148148148148145</v>
      </c>
      <c r="BW195" s="125">
        <v>0.44186046511627908</v>
      </c>
      <c r="BX195" s="124">
        <v>0.20930232558139536</v>
      </c>
      <c r="BY195" s="126">
        <v>0.34883720930232559</v>
      </c>
      <c r="BZ195" s="125">
        <f t="shared" si="273"/>
        <v>0.43478260869565216</v>
      </c>
      <c r="CA195" s="124">
        <f t="shared" si="274"/>
        <v>0.21739130434782608</v>
      </c>
      <c r="CB195" s="126">
        <f t="shared" si="275"/>
        <v>0.34782608695652173</v>
      </c>
      <c r="CD195" s="215">
        <f t="shared" si="276"/>
        <v>4950</v>
      </c>
      <c r="CE195" s="216">
        <f t="shared" si="277"/>
        <v>0.5636363636363636</v>
      </c>
      <c r="CF195" s="216">
        <f t="shared" si="278"/>
        <v>0.36565656565656568</v>
      </c>
      <c r="CG195" s="216">
        <f t="shared" si="279"/>
        <v>7.0707070707070704E-2</v>
      </c>
      <c r="CH195" s="216">
        <f t="shared" si="280"/>
        <v>3.0303030303030304E-2</v>
      </c>
      <c r="CI195" s="216">
        <f t="shared" si="281"/>
        <v>0</v>
      </c>
      <c r="CJ195" s="216">
        <f t="shared" si="282"/>
        <v>4.0404040404040407E-2</v>
      </c>
      <c r="CK195" s="217">
        <f t="shared" si="283"/>
        <v>2790</v>
      </c>
      <c r="CL195" s="218">
        <f t="shared" si="284"/>
        <v>1810</v>
      </c>
      <c r="CM195" s="219">
        <f t="shared" si="285"/>
        <v>350</v>
      </c>
      <c r="CN195" s="219">
        <f t="shared" si="286"/>
        <v>150</v>
      </c>
      <c r="CO195" s="219">
        <f t="shared" si="287"/>
        <v>0</v>
      </c>
      <c r="CP195" s="219">
        <f t="shared" si="288"/>
        <v>200</v>
      </c>
      <c r="CR195" s="243">
        <v>2286.88</v>
      </c>
      <c r="CS195" s="243">
        <v>2805</v>
      </c>
      <c r="CT195" s="247">
        <f t="shared" si="258"/>
        <v>0.81528698752228168</v>
      </c>
      <c r="CV195" s="247">
        <f t="shared" si="259"/>
        <v>3.3043687526357939E-2</v>
      </c>
      <c r="CW195" s="211">
        <f t="shared" si="260"/>
        <v>0.35920117946655944</v>
      </c>
      <c r="CY195" s="300">
        <v>2.5833021340321977E-2</v>
      </c>
      <c r="CZ195" s="300">
        <v>1.5630679752817157E-2</v>
      </c>
      <c r="DA195" s="300">
        <v>9.4736842105263164E-3</v>
      </c>
      <c r="DB195" s="300">
        <v>1.7114093959731545E-2</v>
      </c>
      <c r="DC195" s="300">
        <v>1.3140604467805518E-2</v>
      </c>
      <c r="DE195" s="332">
        <v>55</v>
      </c>
      <c r="DF195" s="332">
        <v>4</v>
      </c>
      <c r="DG195" s="332">
        <v>53</v>
      </c>
      <c r="DH195" s="332">
        <v>4</v>
      </c>
      <c r="DL195" s="212">
        <v>2671</v>
      </c>
      <c r="DM195" s="212">
        <v>69</v>
      </c>
      <c r="DN195" s="213">
        <v>2.5833021340321977E-2</v>
      </c>
      <c r="DO195" s="212">
        <v>1059</v>
      </c>
      <c r="DP195" s="212">
        <v>59</v>
      </c>
      <c r="DQ195" s="213">
        <v>2.2089105204043429E-2</v>
      </c>
      <c r="DR195" s="214">
        <v>1612</v>
      </c>
      <c r="DS195" s="214">
        <v>10</v>
      </c>
      <c r="DT195" s="213">
        <v>3.7439161362785474E-3</v>
      </c>
      <c r="DV195" s="215">
        <f t="shared" si="289"/>
        <v>4860</v>
      </c>
      <c r="DW195" s="216">
        <v>0.625</v>
      </c>
      <c r="DX195" s="216">
        <v>0.33333333333333331</v>
      </c>
      <c r="DY195" s="216">
        <v>4.1666666666666664E-2</v>
      </c>
      <c r="DZ195" s="216">
        <v>2.0833333333333332E-2</v>
      </c>
      <c r="EA195" s="216">
        <v>0</v>
      </c>
      <c r="EB195" s="216">
        <v>2.0833333333333332E-2</v>
      </c>
      <c r="EC195" s="217">
        <f t="shared" si="290"/>
        <v>2990</v>
      </c>
      <c r="ED195" s="218">
        <v>1600</v>
      </c>
      <c r="EE195" s="219">
        <f t="shared" si="291"/>
        <v>270</v>
      </c>
      <c r="EF195" s="219">
        <f t="shared" si="292"/>
        <v>90</v>
      </c>
      <c r="EG195" s="219">
        <f t="shared" si="293"/>
        <v>0</v>
      </c>
      <c r="EH195" s="219">
        <f t="shared" si="294"/>
        <v>180</v>
      </c>
      <c r="EI195" s="216">
        <v>6.25E-2</v>
      </c>
      <c r="EJ195" s="511">
        <v>2.1025000000000002E-2</v>
      </c>
      <c r="EK195" s="3">
        <v>0.29499999999999998</v>
      </c>
      <c r="EL195" s="3">
        <v>0.47600000000000003</v>
      </c>
      <c r="EM195" s="496">
        <f t="shared" si="295"/>
        <v>0.22900000000000004</v>
      </c>
      <c r="EN195" s="528">
        <v>6.7095000000000002E-2</v>
      </c>
      <c r="EO195" s="545">
        <f t="shared" si="296"/>
        <v>4870</v>
      </c>
      <c r="EP195" s="314">
        <f t="shared" si="297"/>
        <v>1240</v>
      </c>
      <c r="EQ195" s="542">
        <v>1220</v>
      </c>
      <c r="ER195" s="543">
        <v>10</v>
      </c>
      <c r="ES195" s="544">
        <v>10</v>
      </c>
      <c r="ET195" s="242">
        <v>0</v>
      </c>
      <c r="EU195" s="242">
        <v>0</v>
      </c>
      <c r="EV195" s="314">
        <f t="shared" si="298"/>
        <v>10</v>
      </c>
      <c r="EW195" s="314">
        <f t="shared" si="299"/>
        <v>2210</v>
      </c>
      <c r="EX195" s="542">
        <v>1490</v>
      </c>
      <c r="EY195" s="543">
        <v>610</v>
      </c>
      <c r="EZ195" s="544">
        <v>110</v>
      </c>
      <c r="FA195" s="242">
        <v>40</v>
      </c>
      <c r="FB195" s="242">
        <v>0</v>
      </c>
      <c r="FC195" s="314">
        <f t="shared" si="300"/>
        <v>70</v>
      </c>
      <c r="FD195" s="314">
        <f t="shared" si="301"/>
        <v>1420</v>
      </c>
      <c r="FE195" s="542">
        <v>280</v>
      </c>
      <c r="FF195" s="543">
        <v>990</v>
      </c>
      <c r="FG195" s="544">
        <v>150</v>
      </c>
      <c r="FH195" s="242">
        <v>50</v>
      </c>
      <c r="FI195" s="242">
        <f>VLOOKUP($A195,'[3]Tabel 3'!$E$3350:$K$3691,7,FALSE)</f>
        <v>0</v>
      </c>
      <c r="FJ195" s="314">
        <f t="shared" si="302"/>
        <v>100</v>
      </c>
      <c r="FK195" s="545">
        <f t="shared" si="303"/>
        <v>4950</v>
      </c>
      <c r="FL195" s="314">
        <f t="shared" si="304"/>
        <v>1150</v>
      </c>
      <c r="FM195" s="542">
        <v>1120</v>
      </c>
      <c r="FN195" s="543">
        <v>20</v>
      </c>
      <c r="FO195" s="544">
        <v>10</v>
      </c>
      <c r="FP195" s="242">
        <v>0</v>
      </c>
      <c r="FQ195" s="242">
        <v>0</v>
      </c>
      <c r="FR195" s="314">
        <f t="shared" si="305"/>
        <v>10</v>
      </c>
      <c r="FS195" s="314">
        <f t="shared" si="306"/>
        <v>2230</v>
      </c>
      <c r="FT195" s="542">
        <v>1390</v>
      </c>
      <c r="FU195" s="543">
        <v>690</v>
      </c>
      <c r="FV195" s="544">
        <v>150</v>
      </c>
      <c r="FW195" s="242">
        <v>60</v>
      </c>
      <c r="FX195" s="242">
        <v>0</v>
      </c>
      <c r="FY195" s="314">
        <f t="shared" si="307"/>
        <v>90</v>
      </c>
      <c r="FZ195" s="314">
        <f t="shared" si="308"/>
        <v>1570</v>
      </c>
      <c r="GA195" s="542">
        <v>280</v>
      </c>
      <c r="GB195" s="543">
        <v>1100</v>
      </c>
      <c r="GC195" s="544">
        <v>190</v>
      </c>
      <c r="GD195" s="242">
        <v>90</v>
      </c>
      <c r="GE195" s="242">
        <v>0</v>
      </c>
      <c r="GF195" s="314">
        <f t="shared" si="309"/>
        <v>100</v>
      </c>
    </row>
    <row r="196" spans="1:188" hidden="1" x14ac:dyDescent="0.25">
      <c r="A196" s="622" t="s">
        <v>336</v>
      </c>
      <c r="B196" s="622" t="s">
        <v>92</v>
      </c>
      <c r="C196" s="622" t="s">
        <v>93</v>
      </c>
      <c r="D196" s="1">
        <v>0.2</v>
      </c>
      <c r="E196" s="206">
        <v>5600</v>
      </c>
      <c r="F196" s="207">
        <v>4.2999999999999997E-2</v>
      </c>
      <c r="G196" s="208">
        <f>IF(AND(F196&gt;=$F$3-'Selectie Benchmark Gemeenten'!$D$7*'gemeenten info'!$F$7,F196&lt;=$F$3+'Selectie Benchmark Gemeenten'!$D$7*'gemeenten info'!$F$7),1,0)</f>
        <v>0</v>
      </c>
      <c r="H196" s="206">
        <v>13818</v>
      </c>
      <c r="I196" s="206">
        <v>368</v>
      </c>
      <c r="J196" s="209">
        <f t="shared" si="261"/>
        <v>5.171898355754858E-2</v>
      </c>
      <c r="K196" s="208">
        <f>IF(AND(J196&gt;=$J$3-'Selectie Benchmark Gemeenten'!$D$8*'gemeenten info'!$J$7,J196&lt;=$J$3+'Selectie Benchmark Gemeenten'!$D$8*'gemeenten info'!$J$7),1,0)</f>
        <v>0</v>
      </c>
      <c r="L196" s="23">
        <v>0</v>
      </c>
      <c r="M196" s="210">
        <v>1.3542926239419589E-2</v>
      </c>
      <c r="N196" s="208">
        <f>IF(AND(M196&gt;=$M$3-'Selectie Benchmark Gemeenten'!$D$9*'gemeenten info'!$M$7,M196&lt;=$M$3+'Selectie Benchmark Gemeenten'!$D$9*'gemeenten info'!$M$7),1,0)</f>
        <v>0</v>
      </c>
      <c r="O196" s="29">
        <f t="shared" si="255"/>
        <v>0</v>
      </c>
      <c r="P196" s="29">
        <f t="shared" si="256"/>
        <v>0</v>
      </c>
      <c r="Q196" s="29">
        <f t="shared" si="257"/>
        <v>0</v>
      </c>
      <c r="S196" s="78">
        <v>7.62</v>
      </c>
      <c r="T196" s="78">
        <v>-16.564</v>
      </c>
      <c r="U196" s="211">
        <v>0.56399999999999995</v>
      </c>
      <c r="V196" s="211">
        <v>4.8000000000000001E-2</v>
      </c>
      <c r="X196" s="212">
        <v>1221</v>
      </c>
      <c r="Y196" s="212">
        <v>15</v>
      </c>
      <c r="Z196" s="341">
        <f t="shared" si="262"/>
        <v>1.2285012285012284E-2</v>
      </c>
      <c r="AA196" s="212">
        <v>405</v>
      </c>
      <c r="AB196" s="212">
        <v>12</v>
      </c>
      <c r="AC196" s="212">
        <v>5</v>
      </c>
      <c r="AD196" s="212">
        <v>65</v>
      </c>
      <c r="AE196" s="212">
        <v>0</v>
      </c>
      <c r="AF196" s="372">
        <f t="shared" si="263"/>
        <v>0</v>
      </c>
      <c r="AG196" s="212">
        <v>0</v>
      </c>
      <c r="AH196" s="372">
        <f t="shared" si="264"/>
        <v>0</v>
      </c>
      <c r="AI196" s="212">
        <f t="shared" si="265"/>
        <v>335</v>
      </c>
      <c r="AJ196" s="212">
        <f t="shared" si="266"/>
        <v>12</v>
      </c>
      <c r="AK196" s="372">
        <f t="shared" si="267"/>
        <v>3.5820895522388062E-2</v>
      </c>
      <c r="AL196" s="341">
        <f t="shared" si="268"/>
        <v>0</v>
      </c>
      <c r="AM196" s="341">
        <f t="shared" si="269"/>
        <v>0</v>
      </c>
      <c r="AN196" s="341">
        <f t="shared" si="270"/>
        <v>9.8280098280098278E-3</v>
      </c>
      <c r="AO196" s="341">
        <f t="shared" si="271"/>
        <v>9.8280098280098278E-3</v>
      </c>
      <c r="AP196" s="214">
        <v>816</v>
      </c>
      <c r="AQ196" s="214">
        <v>3</v>
      </c>
      <c r="AR196" s="341">
        <f t="shared" si="272"/>
        <v>2.4570024570024569E-3</v>
      </c>
      <c r="AT196" s="1">
        <v>16</v>
      </c>
      <c r="AU196" s="1">
        <v>6</v>
      </c>
      <c r="AV196" s="1">
        <v>0</v>
      </c>
      <c r="AW196" s="1">
        <v>10</v>
      </c>
      <c r="AX196" s="1">
        <v>20</v>
      </c>
      <c r="AY196" s="1">
        <v>8</v>
      </c>
      <c r="AZ196" s="1">
        <v>0</v>
      </c>
      <c r="BA196" s="1">
        <v>12</v>
      </c>
      <c r="BB196" s="1">
        <v>10</v>
      </c>
      <c r="BC196" s="1">
        <v>0</v>
      </c>
      <c r="BD196" s="1">
        <v>0</v>
      </c>
      <c r="BE196" s="1">
        <v>10</v>
      </c>
      <c r="BF196" s="1">
        <v>19</v>
      </c>
      <c r="BG196" s="1">
        <v>9</v>
      </c>
      <c r="BH196" s="1">
        <v>7</v>
      </c>
      <c r="BI196" s="1">
        <v>3</v>
      </c>
      <c r="BJ196" s="1">
        <v>21</v>
      </c>
      <c r="BK196" s="1">
        <v>12</v>
      </c>
      <c r="BL196" s="1">
        <v>0</v>
      </c>
      <c r="BM196" s="1">
        <v>9</v>
      </c>
      <c r="BN196" s="125">
        <v>0.375</v>
      </c>
      <c r="BO196" s="124">
        <v>0</v>
      </c>
      <c r="BP196" s="126">
        <v>0.625</v>
      </c>
      <c r="BQ196" s="125">
        <v>0.4</v>
      </c>
      <c r="BR196" s="124">
        <v>0</v>
      </c>
      <c r="BS196" s="126">
        <v>0.6</v>
      </c>
      <c r="BT196" s="125">
        <v>0</v>
      </c>
      <c r="BU196" s="124">
        <v>0</v>
      </c>
      <c r="BV196" s="126">
        <v>1</v>
      </c>
      <c r="BW196" s="125">
        <v>0.47368421052631576</v>
      </c>
      <c r="BX196" s="124">
        <v>0.36842105263157893</v>
      </c>
      <c r="BY196" s="126">
        <v>0.15789473684210525</v>
      </c>
      <c r="BZ196" s="125">
        <f t="shared" si="273"/>
        <v>0.5714285714285714</v>
      </c>
      <c r="CA196" s="124">
        <f t="shared" si="274"/>
        <v>0</v>
      </c>
      <c r="CB196" s="126">
        <f t="shared" si="275"/>
        <v>0.42857142857142855</v>
      </c>
      <c r="CD196" s="215">
        <f t="shared" si="276"/>
        <v>2100</v>
      </c>
      <c r="CE196" s="216">
        <f t="shared" si="277"/>
        <v>0.60476190476190472</v>
      </c>
      <c r="CF196" s="216">
        <f t="shared" si="278"/>
        <v>0.34761904761904761</v>
      </c>
      <c r="CG196" s="216">
        <f t="shared" si="279"/>
        <v>4.7619047619047616E-2</v>
      </c>
      <c r="CH196" s="216">
        <f t="shared" si="280"/>
        <v>1.4285714285714285E-2</v>
      </c>
      <c r="CI196" s="216">
        <f t="shared" si="281"/>
        <v>0</v>
      </c>
      <c r="CJ196" s="216">
        <f t="shared" si="282"/>
        <v>3.3333333333333333E-2</v>
      </c>
      <c r="CK196" s="217">
        <f t="shared" si="283"/>
        <v>1270</v>
      </c>
      <c r="CL196" s="218">
        <f t="shared" si="284"/>
        <v>730</v>
      </c>
      <c r="CM196" s="219">
        <f t="shared" si="285"/>
        <v>100</v>
      </c>
      <c r="CN196" s="219">
        <f t="shared" si="286"/>
        <v>30</v>
      </c>
      <c r="CO196" s="219">
        <f t="shared" si="287"/>
        <v>0</v>
      </c>
      <c r="CP196" s="219">
        <f t="shared" si="288"/>
        <v>70</v>
      </c>
      <c r="CR196" s="243">
        <v>729.67</v>
      </c>
      <c r="CS196" s="243">
        <v>1419</v>
      </c>
      <c r="CT196" s="247">
        <f t="shared" si="258"/>
        <v>0.51421423537702604</v>
      </c>
      <c r="CV196" s="247">
        <f t="shared" si="259"/>
        <v>2.3890844398745229E-2</v>
      </c>
      <c r="CW196" s="211">
        <f t="shared" si="260"/>
        <v>0.28569796011656479</v>
      </c>
      <c r="CY196" s="300">
        <v>1.6908212560386472E-2</v>
      </c>
      <c r="CZ196" s="300">
        <v>1.4809041309431021E-2</v>
      </c>
      <c r="DA196" s="300">
        <v>7.5642965204236008E-3</v>
      </c>
      <c r="DB196" s="300">
        <v>1.4630577907827359E-2</v>
      </c>
      <c r="DC196" s="300">
        <v>1.1949215832710979E-2</v>
      </c>
      <c r="DE196" s="332">
        <v>56</v>
      </c>
      <c r="DF196" s="332">
        <v>1</v>
      </c>
      <c r="DG196" s="332">
        <v>58</v>
      </c>
      <c r="DH196" s="332">
        <v>1</v>
      </c>
      <c r="DL196" s="212">
        <v>1242</v>
      </c>
      <c r="DM196" s="212">
        <v>21</v>
      </c>
      <c r="DN196" s="213">
        <v>1.6908212560386472E-2</v>
      </c>
      <c r="DO196" s="212">
        <v>399</v>
      </c>
      <c r="DP196" s="212">
        <v>20</v>
      </c>
      <c r="DQ196" s="213">
        <v>1.610305958132045E-2</v>
      </c>
      <c r="DR196" s="214">
        <v>843</v>
      </c>
      <c r="DS196" s="214">
        <v>1</v>
      </c>
      <c r="DT196" s="213">
        <v>8.0515297906602254E-4</v>
      </c>
      <c r="DV196" s="215">
        <f t="shared" si="289"/>
        <v>2100</v>
      </c>
      <c r="DW196" s="216">
        <v>0.61904761904761907</v>
      </c>
      <c r="DX196" s="216">
        <v>0.33333333333333331</v>
      </c>
      <c r="DY196" s="216">
        <v>4.7619047619047616E-2</v>
      </c>
      <c r="DZ196" s="216">
        <v>0</v>
      </c>
      <c r="EA196" s="216">
        <v>0</v>
      </c>
      <c r="EB196" s="216">
        <v>4.7619047619047616E-2</v>
      </c>
      <c r="EC196" s="217">
        <f t="shared" si="290"/>
        <v>1300</v>
      </c>
      <c r="ED196" s="218">
        <v>700</v>
      </c>
      <c r="EE196" s="219">
        <f t="shared" si="291"/>
        <v>100</v>
      </c>
      <c r="EF196" s="219">
        <f t="shared" si="292"/>
        <v>20</v>
      </c>
      <c r="EG196" s="219">
        <f t="shared" si="293"/>
        <v>0</v>
      </c>
      <c r="EH196" s="219">
        <f t="shared" si="294"/>
        <v>80</v>
      </c>
      <c r="EI196" s="216">
        <v>4.7619047619047616E-2</v>
      </c>
      <c r="EJ196" s="511">
        <v>1.5424999999999999E-2</v>
      </c>
      <c r="EK196" s="3">
        <v>0.25700000000000001</v>
      </c>
      <c r="EL196" s="3">
        <v>0.45</v>
      </c>
      <c r="EM196" s="496">
        <f t="shared" si="295"/>
        <v>0.29299999999999998</v>
      </c>
      <c r="EN196" s="528">
        <v>4.8195799999999997E-2</v>
      </c>
      <c r="EO196" s="545">
        <f t="shared" si="296"/>
        <v>2120</v>
      </c>
      <c r="EP196" s="314">
        <f t="shared" si="297"/>
        <v>590</v>
      </c>
      <c r="EQ196" s="542">
        <v>580</v>
      </c>
      <c r="ER196" s="543">
        <v>10</v>
      </c>
      <c r="ES196" s="544">
        <v>0</v>
      </c>
      <c r="ET196" s="242">
        <v>0</v>
      </c>
      <c r="EU196" s="242">
        <v>0</v>
      </c>
      <c r="EV196" s="314">
        <f t="shared" si="298"/>
        <v>0</v>
      </c>
      <c r="EW196" s="314">
        <f t="shared" si="299"/>
        <v>940</v>
      </c>
      <c r="EX196" s="542">
        <v>610</v>
      </c>
      <c r="EY196" s="543">
        <v>280</v>
      </c>
      <c r="EZ196" s="544">
        <v>50</v>
      </c>
      <c r="FA196" s="242">
        <v>10</v>
      </c>
      <c r="FB196" s="242">
        <v>0</v>
      </c>
      <c r="FC196" s="314">
        <f t="shared" si="300"/>
        <v>40</v>
      </c>
      <c r="FD196" s="314">
        <f t="shared" si="301"/>
        <v>590</v>
      </c>
      <c r="FE196" s="542">
        <v>110</v>
      </c>
      <c r="FF196" s="543">
        <v>430</v>
      </c>
      <c r="FG196" s="544">
        <v>50</v>
      </c>
      <c r="FH196" s="242">
        <v>10</v>
      </c>
      <c r="FI196" s="242">
        <f>VLOOKUP($A196,'[3]Tabel 3'!$E$3350:$K$3691,7,FALSE)</f>
        <v>0</v>
      </c>
      <c r="FJ196" s="314">
        <f t="shared" si="302"/>
        <v>40</v>
      </c>
      <c r="FK196" s="545">
        <f t="shared" si="303"/>
        <v>2100</v>
      </c>
      <c r="FL196" s="314">
        <f t="shared" si="304"/>
        <v>570</v>
      </c>
      <c r="FM196" s="542">
        <v>550</v>
      </c>
      <c r="FN196" s="543">
        <v>10</v>
      </c>
      <c r="FO196" s="544">
        <v>10</v>
      </c>
      <c r="FP196" s="242">
        <v>0</v>
      </c>
      <c r="FQ196" s="242">
        <v>0</v>
      </c>
      <c r="FR196" s="314">
        <f t="shared" si="305"/>
        <v>10</v>
      </c>
      <c r="FS196" s="314">
        <f t="shared" si="306"/>
        <v>950</v>
      </c>
      <c r="FT196" s="542">
        <v>620</v>
      </c>
      <c r="FU196" s="543">
        <v>280</v>
      </c>
      <c r="FV196" s="544">
        <v>50</v>
      </c>
      <c r="FW196" s="242">
        <v>10</v>
      </c>
      <c r="FX196" s="242">
        <v>0</v>
      </c>
      <c r="FY196" s="314">
        <f t="shared" si="307"/>
        <v>40</v>
      </c>
      <c r="FZ196" s="314">
        <f t="shared" si="308"/>
        <v>580</v>
      </c>
      <c r="GA196" s="542">
        <v>100</v>
      </c>
      <c r="GB196" s="543">
        <v>440</v>
      </c>
      <c r="GC196" s="544">
        <v>40</v>
      </c>
      <c r="GD196" s="242">
        <v>20</v>
      </c>
      <c r="GE196" s="242">
        <v>0</v>
      </c>
      <c r="GF196" s="314">
        <f t="shared" si="309"/>
        <v>20</v>
      </c>
    </row>
    <row r="197" spans="1:188" hidden="1" x14ac:dyDescent="0.25">
      <c r="A197" s="622" t="s">
        <v>337</v>
      </c>
      <c r="B197" s="622" t="s">
        <v>130</v>
      </c>
      <c r="C197" s="622" t="s">
        <v>131</v>
      </c>
      <c r="D197" s="1">
        <v>0.2</v>
      </c>
      <c r="E197" s="206">
        <v>3600</v>
      </c>
      <c r="F197" s="207">
        <v>5.4000000000000006E-2</v>
      </c>
      <c r="G197" s="208">
        <f>IF(AND(F197&gt;=$F$3-'Selectie Benchmark Gemeenten'!$D$7*'gemeenten info'!$F$7,F197&lt;=$F$3+'Selectie Benchmark Gemeenten'!$D$7*'gemeenten info'!$F$7),1,0)</f>
        <v>0</v>
      </c>
      <c r="H197" s="206">
        <v>7989</v>
      </c>
      <c r="I197" s="206">
        <v>459</v>
      </c>
      <c r="J197" s="209">
        <f t="shared" si="261"/>
        <v>6.532137518684604E-2</v>
      </c>
      <c r="K197" s="208">
        <f>IF(AND(J197&gt;=$J$3-'Selectie Benchmark Gemeenten'!$D$8*'gemeenten info'!$J$7,J197&lt;=$J$3+'Selectie Benchmark Gemeenten'!$D$8*'gemeenten info'!$J$7),1,0)</f>
        <v>0</v>
      </c>
      <c r="L197" s="23">
        <v>0</v>
      </c>
      <c r="M197" s="210">
        <v>2.4793388429752067E-2</v>
      </c>
      <c r="N197" s="208">
        <f>IF(AND(M197&gt;=$M$3-'Selectie Benchmark Gemeenten'!$D$9*'gemeenten info'!$M$7,M197&lt;=$M$3+'Selectie Benchmark Gemeenten'!$D$9*'gemeenten info'!$M$7),1,0)</f>
        <v>0</v>
      </c>
      <c r="O197" s="29">
        <f t="shared" si="255"/>
        <v>0</v>
      </c>
      <c r="P197" s="29">
        <f t="shared" si="256"/>
        <v>0</v>
      </c>
      <c r="Q197" s="29">
        <f t="shared" si="257"/>
        <v>0</v>
      </c>
      <c r="S197" s="78">
        <v>8.1310000000000002</v>
      </c>
      <c r="T197" s="78">
        <v>-22.951000000000001</v>
      </c>
      <c r="U197" s="211">
        <v>0.34499999999999997</v>
      </c>
      <c r="V197" s="211">
        <v>3.4000000000000002E-2</v>
      </c>
      <c r="X197" s="212">
        <v>582</v>
      </c>
      <c r="Y197" s="212">
        <v>9</v>
      </c>
      <c r="Z197" s="341">
        <f t="shared" si="262"/>
        <v>1.5463917525773196E-2</v>
      </c>
      <c r="AA197" s="212">
        <v>142</v>
      </c>
      <c r="AB197" s="212">
        <v>8</v>
      </c>
      <c r="AC197" s="212">
        <v>0</v>
      </c>
      <c r="AD197" s="212">
        <v>14</v>
      </c>
      <c r="AE197" s="212">
        <v>0</v>
      </c>
      <c r="AF197" s="372" t="str">
        <f t="shared" si="263"/>
        <v/>
      </c>
      <c r="AG197" s="212">
        <v>0</v>
      </c>
      <c r="AH197" s="372">
        <f t="shared" si="264"/>
        <v>0</v>
      </c>
      <c r="AI197" s="212">
        <f t="shared" si="265"/>
        <v>128</v>
      </c>
      <c r="AJ197" s="212">
        <f t="shared" si="266"/>
        <v>8</v>
      </c>
      <c r="AK197" s="372">
        <f t="shared" si="267"/>
        <v>6.25E-2</v>
      </c>
      <c r="AL197" s="341">
        <f t="shared" si="268"/>
        <v>0</v>
      </c>
      <c r="AM197" s="341">
        <f t="shared" si="269"/>
        <v>0</v>
      </c>
      <c r="AN197" s="341">
        <f t="shared" si="270"/>
        <v>1.3745704467353952E-2</v>
      </c>
      <c r="AO197" s="341">
        <f t="shared" si="271"/>
        <v>1.3745704467353952E-2</v>
      </c>
      <c r="AP197" s="214">
        <v>440</v>
      </c>
      <c r="AQ197" s="214">
        <v>1</v>
      </c>
      <c r="AR197" s="341">
        <f t="shared" si="272"/>
        <v>1.718213058419244E-3</v>
      </c>
      <c r="AT197" s="1">
        <v>0</v>
      </c>
      <c r="AU197" s="1">
        <v>0</v>
      </c>
      <c r="AV197" s="1">
        <v>0</v>
      </c>
      <c r="AW197" s="1">
        <v>0</v>
      </c>
      <c r="AX197" s="1">
        <v>6</v>
      </c>
      <c r="AY197" s="1">
        <v>0</v>
      </c>
      <c r="AZ197" s="1">
        <v>0</v>
      </c>
      <c r="BA197" s="1">
        <v>6</v>
      </c>
      <c r="BB197" s="1">
        <v>5</v>
      </c>
      <c r="BC197" s="1">
        <v>0</v>
      </c>
      <c r="BD197" s="1">
        <v>0</v>
      </c>
      <c r="BE197" s="1">
        <v>5</v>
      </c>
      <c r="BF197" s="1">
        <v>8</v>
      </c>
      <c r="BG197" s="1">
        <v>0</v>
      </c>
      <c r="BH197" s="1">
        <v>0</v>
      </c>
      <c r="BI197" s="1">
        <v>8</v>
      </c>
      <c r="BJ197" s="1">
        <v>12</v>
      </c>
      <c r="BK197" s="1">
        <v>5</v>
      </c>
      <c r="BL197" s="1">
        <v>0</v>
      </c>
      <c r="BM197" s="1">
        <v>7</v>
      </c>
      <c r="BN197" s="125">
        <v>0</v>
      </c>
      <c r="BO197" s="124">
        <v>0</v>
      </c>
      <c r="BP197" s="126">
        <v>0</v>
      </c>
      <c r="BQ197" s="125">
        <v>0</v>
      </c>
      <c r="BR197" s="124">
        <v>0</v>
      </c>
      <c r="BS197" s="126">
        <v>1</v>
      </c>
      <c r="BT197" s="125">
        <v>0</v>
      </c>
      <c r="BU197" s="124">
        <v>0</v>
      </c>
      <c r="BV197" s="126">
        <v>1</v>
      </c>
      <c r="BW197" s="125">
        <v>0</v>
      </c>
      <c r="BX197" s="124">
        <v>0</v>
      </c>
      <c r="BY197" s="126">
        <v>1</v>
      </c>
      <c r="BZ197" s="125">
        <f t="shared" si="273"/>
        <v>0.41666666666666669</v>
      </c>
      <c r="CA197" s="124">
        <f t="shared" si="274"/>
        <v>0</v>
      </c>
      <c r="CB197" s="126">
        <f t="shared" si="275"/>
        <v>0.58333333333333337</v>
      </c>
      <c r="CD197" s="215">
        <f t="shared" si="276"/>
        <v>980</v>
      </c>
      <c r="CE197" s="216">
        <f t="shared" si="277"/>
        <v>0.66326530612244894</v>
      </c>
      <c r="CF197" s="216">
        <f t="shared" si="278"/>
        <v>0.27551020408163263</v>
      </c>
      <c r="CG197" s="216">
        <f t="shared" si="279"/>
        <v>6.1224489795918366E-2</v>
      </c>
      <c r="CH197" s="216">
        <f t="shared" si="280"/>
        <v>2.0408163265306121E-2</v>
      </c>
      <c r="CI197" s="216">
        <f t="shared" si="281"/>
        <v>0</v>
      </c>
      <c r="CJ197" s="216">
        <f t="shared" si="282"/>
        <v>4.0816326530612242E-2</v>
      </c>
      <c r="CK197" s="217">
        <f t="shared" si="283"/>
        <v>650</v>
      </c>
      <c r="CL197" s="218">
        <f t="shared" si="284"/>
        <v>270</v>
      </c>
      <c r="CM197" s="219">
        <f t="shared" si="285"/>
        <v>60</v>
      </c>
      <c r="CN197" s="219">
        <f t="shared" si="286"/>
        <v>20</v>
      </c>
      <c r="CO197" s="219">
        <f t="shared" si="287"/>
        <v>0</v>
      </c>
      <c r="CP197" s="219">
        <f t="shared" si="288"/>
        <v>40</v>
      </c>
      <c r="CR197" s="243">
        <v>178.85</v>
      </c>
      <c r="CS197" s="243">
        <v>526</v>
      </c>
      <c r="CT197" s="247">
        <f t="shared" si="258"/>
        <v>0.3400190114068441</v>
      </c>
      <c r="CV197" s="247">
        <f t="shared" si="259"/>
        <v>4.5479567338868897E-2</v>
      </c>
      <c r="CW197" s="211">
        <f t="shared" si="260"/>
        <v>0.28636884306987398</v>
      </c>
      <c r="CY197" s="300">
        <v>1.9230769230769232E-2</v>
      </c>
      <c r="CZ197" s="300">
        <v>1.2841091492776886E-2</v>
      </c>
      <c r="DA197" s="300">
        <v>7.5987841945288756E-3</v>
      </c>
      <c r="DB197" s="300">
        <v>8.9020771513353119E-3</v>
      </c>
      <c r="DC197" s="300">
        <v>0</v>
      </c>
      <c r="DE197" s="332">
        <v>10</v>
      </c>
      <c r="DF197" s="332">
        <v>1</v>
      </c>
      <c r="DG197" s="332">
        <v>12</v>
      </c>
      <c r="DH197" s="332">
        <v>1</v>
      </c>
      <c r="DL197" s="212">
        <v>624</v>
      </c>
      <c r="DM197" s="212">
        <v>12</v>
      </c>
      <c r="DN197" s="213">
        <v>1.9230769230769232E-2</v>
      </c>
      <c r="DO197" s="212">
        <v>153</v>
      </c>
      <c r="DP197" s="212">
        <v>9</v>
      </c>
      <c r="DQ197" s="213">
        <v>1.4423076923076924E-2</v>
      </c>
      <c r="DR197" s="214">
        <v>471</v>
      </c>
      <c r="DS197" s="214">
        <v>3</v>
      </c>
      <c r="DT197" s="213">
        <v>4.807692307692308E-3</v>
      </c>
      <c r="DV197" s="215">
        <f t="shared" si="289"/>
        <v>1050</v>
      </c>
      <c r="DW197" s="216">
        <v>0.7</v>
      </c>
      <c r="DX197" s="216">
        <v>0.3</v>
      </c>
      <c r="DY197" s="216">
        <v>0</v>
      </c>
      <c r="DZ197" s="216">
        <v>0</v>
      </c>
      <c r="EA197" s="216">
        <v>0</v>
      </c>
      <c r="EB197" s="216">
        <v>0</v>
      </c>
      <c r="EC197" s="217">
        <f t="shared" si="290"/>
        <v>690</v>
      </c>
      <c r="ED197" s="218">
        <v>300</v>
      </c>
      <c r="EE197" s="219">
        <f t="shared" si="291"/>
        <v>60</v>
      </c>
      <c r="EF197" s="219">
        <f t="shared" si="292"/>
        <v>20</v>
      </c>
      <c r="EG197" s="219">
        <f t="shared" si="293"/>
        <v>0</v>
      </c>
      <c r="EH197" s="219">
        <f t="shared" si="294"/>
        <v>40</v>
      </c>
      <c r="EI197" s="216">
        <v>0.1</v>
      </c>
      <c r="EJ197" s="511">
        <v>1.7350000000000001E-2</v>
      </c>
      <c r="EK197" s="3">
        <v>0.191</v>
      </c>
      <c r="EL197" s="3">
        <v>0.39100000000000001</v>
      </c>
      <c r="EM197" s="496">
        <f t="shared" si="295"/>
        <v>0.41799999999999993</v>
      </c>
      <c r="EN197" s="528">
        <v>5.4692400000000002E-2</v>
      </c>
      <c r="EO197" s="545">
        <f t="shared" si="296"/>
        <v>1010</v>
      </c>
      <c r="EP197" s="314">
        <f t="shared" si="297"/>
        <v>300</v>
      </c>
      <c r="EQ197" s="542">
        <v>300</v>
      </c>
      <c r="ER197" s="543">
        <v>0</v>
      </c>
      <c r="ES197" s="544">
        <v>0</v>
      </c>
      <c r="ET197" s="242">
        <v>0</v>
      </c>
      <c r="EU197" s="242">
        <v>0</v>
      </c>
      <c r="EV197" s="314">
        <f t="shared" si="298"/>
        <v>0</v>
      </c>
      <c r="EW197" s="314">
        <f t="shared" si="299"/>
        <v>460</v>
      </c>
      <c r="EX197" s="542">
        <v>340</v>
      </c>
      <c r="EY197" s="543">
        <v>90</v>
      </c>
      <c r="EZ197" s="544">
        <v>30</v>
      </c>
      <c r="FA197" s="242">
        <v>10</v>
      </c>
      <c r="FB197" s="242">
        <v>0</v>
      </c>
      <c r="FC197" s="314">
        <f t="shared" si="300"/>
        <v>20</v>
      </c>
      <c r="FD197" s="314">
        <f t="shared" si="301"/>
        <v>250</v>
      </c>
      <c r="FE197" s="542">
        <v>50</v>
      </c>
      <c r="FF197" s="543">
        <v>170</v>
      </c>
      <c r="FG197" s="544">
        <v>30</v>
      </c>
      <c r="FH197" s="242">
        <v>10</v>
      </c>
      <c r="FI197" s="242">
        <f>VLOOKUP($A197,'[3]Tabel 3'!$E$3350:$K$3691,7,FALSE)</f>
        <v>0</v>
      </c>
      <c r="FJ197" s="314">
        <f t="shared" si="302"/>
        <v>20</v>
      </c>
      <c r="FK197" s="545">
        <f t="shared" si="303"/>
        <v>980</v>
      </c>
      <c r="FL197" s="314">
        <f t="shared" si="304"/>
        <v>270</v>
      </c>
      <c r="FM197" s="542">
        <v>260</v>
      </c>
      <c r="FN197" s="543">
        <v>10</v>
      </c>
      <c r="FO197" s="544">
        <v>0</v>
      </c>
      <c r="FP197" s="242">
        <v>0</v>
      </c>
      <c r="FQ197" s="242">
        <v>0</v>
      </c>
      <c r="FR197" s="314">
        <f t="shared" si="305"/>
        <v>0</v>
      </c>
      <c r="FS197" s="314">
        <f t="shared" si="306"/>
        <v>460</v>
      </c>
      <c r="FT197" s="542">
        <v>320</v>
      </c>
      <c r="FU197" s="543">
        <v>110</v>
      </c>
      <c r="FV197" s="544">
        <v>30</v>
      </c>
      <c r="FW197" s="242">
        <v>10</v>
      </c>
      <c r="FX197" s="242">
        <v>0</v>
      </c>
      <c r="FY197" s="314">
        <f t="shared" si="307"/>
        <v>20</v>
      </c>
      <c r="FZ197" s="314">
        <f t="shared" si="308"/>
        <v>250</v>
      </c>
      <c r="GA197" s="542">
        <v>70</v>
      </c>
      <c r="GB197" s="543">
        <v>150</v>
      </c>
      <c r="GC197" s="544">
        <v>30</v>
      </c>
      <c r="GD197" s="242">
        <v>10</v>
      </c>
      <c r="GE197" s="242">
        <v>0</v>
      </c>
      <c r="GF197" s="314">
        <f t="shared" si="309"/>
        <v>20</v>
      </c>
    </row>
    <row r="198" spans="1:188" hidden="1" x14ac:dyDescent="0.25">
      <c r="A198" s="622" t="s">
        <v>338</v>
      </c>
      <c r="B198" s="622" t="s">
        <v>85</v>
      </c>
      <c r="C198" s="622" t="s">
        <v>86</v>
      </c>
      <c r="D198" s="1">
        <v>0.6</v>
      </c>
      <c r="E198" s="206">
        <v>9200</v>
      </c>
      <c r="F198" s="207">
        <v>6.3E-2</v>
      </c>
      <c r="G198" s="208">
        <f>IF(AND(F198&gt;=$F$3-'Selectie Benchmark Gemeenten'!$D$7*'gemeenten info'!$F$7,F198&lt;=$F$3+'Selectie Benchmark Gemeenten'!$D$7*'gemeenten info'!$F$7),1,0)</f>
        <v>0</v>
      </c>
      <c r="H198" s="206">
        <v>25032</v>
      </c>
      <c r="I198" s="206">
        <v>417</v>
      </c>
      <c r="J198" s="209">
        <f t="shared" si="261"/>
        <v>5.9043348281016442E-2</v>
      </c>
      <c r="K198" s="208">
        <f>IF(AND(J198&gt;=$J$3-'Selectie Benchmark Gemeenten'!$D$8*'gemeenten info'!$J$7,J198&lt;=$J$3+'Selectie Benchmark Gemeenten'!$D$8*'gemeenten info'!$J$7),1,0)</f>
        <v>0</v>
      </c>
      <c r="L198" s="23">
        <v>0</v>
      </c>
      <c r="M198" s="210">
        <v>8.9581304771178191E-2</v>
      </c>
      <c r="N198" s="208">
        <f>IF(AND(M198&gt;=$M$3-'Selectie Benchmark Gemeenten'!$D$9*'gemeenten info'!$M$7,M198&lt;=$M$3+'Selectie Benchmark Gemeenten'!$D$9*'gemeenten info'!$M$7),1,0)</f>
        <v>1</v>
      </c>
      <c r="O198" s="29">
        <f t="shared" si="255"/>
        <v>0</v>
      </c>
      <c r="P198" s="29">
        <f t="shared" si="256"/>
        <v>0</v>
      </c>
      <c r="Q198" s="29">
        <f t="shared" si="257"/>
        <v>0</v>
      </c>
      <c r="S198" s="78">
        <v>7.3529999999999998</v>
      </c>
      <c r="T198" s="78">
        <v>-24.567</v>
      </c>
      <c r="U198" s="211">
        <v>0.64600000000000002</v>
      </c>
      <c r="V198" s="211">
        <v>6.9000000000000006E-2</v>
      </c>
      <c r="X198" s="212">
        <v>2207</v>
      </c>
      <c r="Y198" s="212">
        <v>38</v>
      </c>
      <c r="Z198" s="341">
        <f t="shared" si="262"/>
        <v>1.7217942908926143E-2</v>
      </c>
      <c r="AA198" s="212">
        <v>744</v>
      </c>
      <c r="AB198" s="212">
        <v>31</v>
      </c>
      <c r="AC198" s="212">
        <v>10</v>
      </c>
      <c r="AD198" s="212">
        <v>144</v>
      </c>
      <c r="AE198" s="212">
        <v>0</v>
      </c>
      <c r="AF198" s="372">
        <f t="shared" si="263"/>
        <v>0</v>
      </c>
      <c r="AG198" s="212">
        <v>12</v>
      </c>
      <c r="AH198" s="372">
        <f t="shared" si="264"/>
        <v>8.3333333333333329E-2</v>
      </c>
      <c r="AI198" s="212">
        <f t="shared" si="265"/>
        <v>590</v>
      </c>
      <c r="AJ198" s="212">
        <f t="shared" si="266"/>
        <v>19</v>
      </c>
      <c r="AK198" s="372">
        <f t="shared" si="267"/>
        <v>3.2203389830508473E-2</v>
      </c>
      <c r="AL198" s="341">
        <f t="shared" si="268"/>
        <v>0</v>
      </c>
      <c r="AM198" s="341">
        <f t="shared" si="269"/>
        <v>5.4372451291345722E-3</v>
      </c>
      <c r="AN198" s="341">
        <f t="shared" si="270"/>
        <v>8.6089714544630713E-3</v>
      </c>
      <c r="AO198" s="341">
        <f t="shared" si="271"/>
        <v>1.4046216583597644E-2</v>
      </c>
      <c r="AP198" s="214">
        <v>1463</v>
      </c>
      <c r="AQ198" s="214">
        <v>7</v>
      </c>
      <c r="AR198" s="341">
        <f t="shared" si="272"/>
        <v>3.1717263253285004E-3</v>
      </c>
      <c r="AT198" s="1">
        <v>25</v>
      </c>
      <c r="AU198" s="1">
        <v>14</v>
      </c>
      <c r="AV198" s="1">
        <v>0</v>
      </c>
      <c r="AW198" s="1">
        <v>11</v>
      </c>
      <c r="AX198" s="1">
        <v>32</v>
      </c>
      <c r="AY198" s="1">
        <v>18</v>
      </c>
      <c r="AZ198" s="1">
        <v>0</v>
      </c>
      <c r="BA198" s="1">
        <v>14</v>
      </c>
      <c r="BB198" s="1">
        <v>19</v>
      </c>
      <c r="BC198" s="1">
        <v>9</v>
      </c>
      <c r="BD198" s="1">
        <v>5</v>
      </c>
      <c r="BE198" s="1">
        <v>5</v>
      </c>
      <c r="BF198" s="1">
        <v>31</v>
      </c>
      <c r="BG198" s="1">
        <v>11</v>
      </c>
      <c r="BH198" s="1">
        <v>0</v>
      </c>
      <c r="BI198" s="1">
        <v>20</v>
      </c>
      <c r="BJ198" s="1">
        <v>30</v>
      </c>
      <c r="BK198" s="1">
        <v>17</v>
      </c>
      <c r="BL198" s="1">
        <v>0</v>
      </c>
      <c r="BM198" s="1">
        <v>13</v>
      </c>
      <c r="BN198" s="125">
        <v>0.56000000000000005</v>
      </c>
      <c r="BO198" s="124">
        <v>0</v>
      </c>
      <c r="BP198" s="126">
        <v>0.44</v>
      </c>
      <c r="BQ198" s="125">
        <v>0.5625</v>
      </c>
      <c r="BR198" s="124">
        <v>0</v>
      </c>
      <c r="BS198" s="126">
        <v>0.4375</v>
      </c>
      <c r="BT198" s="125">
        <v>0.47368421052631576</v>
      </c>
      <c r="BU198" s="124">
        <v>0.26315789473684209</v>
      </c>
      <c r="BV198" s="126">
        <v>0.26315789473684209</v>
      </c>
      <c r="BW198" s="125">
        <v>0.35483870967741937</v>
      </c>
      <c r="BX198" s="124">
        <v>0</v>
      </c>
      <c r="BY198" s="126">
        <v>0.64516129032258063</v>
      </c>
      <c r="BZ198" s="125">
        <f t="shared" si="273"/>
        <v>0.56666666666666665</v>
      </c>
      <c r="CA198" s="124">
        <f t="shared" si="274"/>
        <v>0</v>
      </c>
      <c r="CB198" s="126">
        <f t="shared" si="275"/>
        <v>0.43333333333333335</v>
      </c>
      <c r="CD198" s="215">
        <f t="shared" si="276"/>
        <v>4040</v>
      </c>
      <c r="CE198" s="216">
        <f t="shared" si="277"/>
        <v>0.48514851485148514</v>
      </c>
      <c r="CF198" s="216">
        <f t="shared" si="278"/>
        <v>0.46287128712871289</v>
      </c>
      <c r="CG198" s="216">
        <f t="shared" si="279"/>
        <v>5.1980198019801978E-2</v>
      </c>
      <c r="CH198" s="216">
        <f t="shared" si="280"/>
        <v>1.4851485148514851E-2</v>
      </c>
      <c r="CI198" s="216">
        <f t="shared" si="281"/>
        <v>2.4752475247524753E-3</v>
      </c>
      <c r="CJ198" s="216">
        <f t="shared" si="282"/>
        <v>3.4653465346534656E-2</v>
      </c>
      <c r="CK198" s="217">
        <f t="shared" si="283"/>
        <v>1960</v>
      </c>
      <c r="CL198" s="218">
        <f t="shared" si="284"/>
        <v>1870</v>
      </c>
      <c r="CM198" s="219">
        <f t="shared" si="285"/>
        <v>210</v>
      </c>
      <c r="CN198" s="219">
        <f t="shared" si="286"/>
        <v>60</v>
      </c>
      <c r="CO198" s="219">
        <f t="shared" si="287"/>
        <v>10</v>
      </c>
      <c r="CP198" s="219">
        <f t="shared" si="288"/>
        <v>140</v>
      </c>
      <c r="CR198" s="243">
        <v>2224.89</v>
      </c>
      <c r="CS198" s="243">
        <v>3159</v>
      </c>
      <c r="CT198" s="247">
        <f t="shared" si="258"/>
        <v>0.70430199430199425</v>
      </c>
      <c r="CV198" s="247">
        <f t="shared" si="259"/>
        <v>2.4446818336770666E-2</v>
      </c>
      <c r="CW198" s="211">
        <f t="shared" si="260"/>
        <v>0.27330068109406574</v>
      </c>
      <c r="CY198" s="300">
        <v>1.3386880856760375E-2</v>
      </c>
      <c r="CZ198" s="300">
        <v>1.3796172674677348E-2</v>
      </c>
      <c r="DA198" s="300">
        <v>8.3406496927129065E-3</v>
      </c>
      <c r="DB198" s="300">
        <v>1.3888888888888888E-2</v>
      </c>
      <c r="DC198" s="300">
        <v>1.0729613733905579E-2</v>
      </c>
      <c r="DE198" s="332">
        <v>113</v>
      </c>
      <c r="DF198" s="332">
        <v>9</v>
      </c>
      <c r="DG198" s="332">
        <v>157</v>
      </c>
      <c r="DH198" s="332">
        <v>11</v>
      </c>
      <c r="DL198" s="212">
        <v>2241</v>
      </c>
      <c r="DM198" s="212">
        <v>30</v>
      </c>
      <c r="DN198" s="213">
        <v>1.3386880856760375E-2</v>
      </c>
      <c r="DO198" s="212">
        <v>754</v>
      </c>
      <c r="DP198" s="212">
        <v>26</v>
      </c>
      <c r="DQ198" s="213">
        <v>1.1601963409192326E-2</v>
      </c>
      <c r="DR198" s="214">
        <v>1487</v>
      </c>
      <c r="DS198" s="214">
        <v>4</v>
      </c>
      <c r="DT198" s="213">
        <v>1.7849174475680499E-3</v>
      </c>
      <c r="DV198" s="215">
        <f t="shared" si="289"/>
        <v>4070</v>
      </c>
      <c r="DW198" s="216">
        <v>0.48780487804878048</v>
      </c>
      <c r="DX198" s="216">
        <v>0.46341463414634149</v>
      </c>
      <c r="DY198" s="216">
        <v>4.878048780487805E-2</v>
      </c>
      <c r="DZ198" s="216">
        <v>2.4390243902439025E-2</v>
      </c>
      <c r="EA198" s="216">
        <v>0</v>
      </c>
      <c r="EB198" s="216">
        <v>2.4390243902439025E-2</v>
      </c>
      <c r="EC198" s="217">
        <f t="shared" si="290"/>
        <v>1960</v>
      </c>
      <c r="ED198" s="218">
        <v>1900</v>
      </c>
      <c r="EE198" s="219">
        <f t="shared" si="291"/>
        <v>210</v>
      </c>
      <c r="EF198" s="219">
        <f t="shared" si="292"/>
        <v>40</v>
      </c>
      <c r="EG198" s="219">
        <f t="shared" si="293"/>
        <v>0</v>
      </c>
      <c r="EH198" s="219">
        <f t="shared" si="294"/>
        <v>170</v>
      </c>
      <c r="EI198" s="216">
        <v>4.878048780487805E-2</v>
      </c>
      <c r="EJ198" s="511">
        <v>1.8925000000000001E-2</v>
      </c>
      <c r="EK198" s="3">
        <v>0.33500000000000002</v>
      </c>
      <c r="EL198" s="3">
        <v>0.501</v>
      </c>
      <c r="EM198" s="496">
        <f t="shared" si="295"/>
        <v>0.16400000000000003</v>
      </c>
      <c r="EN198" s="528">
        <v>6.00078E-2</v>
      </c>
      <c r="EO198" s="545">
        <f t="shared" si="296"/>
        <v>4030</v>
      </c>
      <c r="EP198" s="314">
        <f t="shared" si="297"/>
        <v>1050</v>
      </c>
      <c r="EQ198" s="542">
        <v>1020</v>
      </c>
      <c r="ER198" s="543">
        <v>20</v>
      </c>
      <c r="ES198" s="544">
        <v>10</v>
      </c>
      <c r="ET198" s="242">
        <v>0</v>
      </c>
      <c r="EU198" s="242">
        <v>0</v>
      </c>
      <c r="EV198" s="314">
        <f t="shared" si="298"/>
        <v>10</v>
      </c>
      <c r="EW198" s="314">
        <f t="shared" si="299"/>
        <v>1710</v>
      </c>
      <c r="EX198" s="542">
        <v>800</v>
      </c>
      <c r="EY198" s="543">
        <v>820</v>
      </c>
      <c r="EZ198" s="544">
        <v>90</v>
      </c>
      <c r="FA198" s="242">
        <v>20</v>
      </c>
      <c r="FB198" s="242">
        <v>0</v>
      </c>
      <c r="FC198" s="314">
        <f t="shared" si="300"/>
        <v>70</v>
      </c>
      <c r="FD198" s="314">
        <f t="shared" si="301"/>
        <v>1270</v>
      </c>
      <c r="FE198" s="542">
        <v>140</v>
      </c>
      <c r="FF198" s="543">
        <v>1020</v>
      </c>
      <c r="FG198" s="544">
        <v>110</v>
      </c>
      <c r="FH198" s="242">
        <v>20</v>
      </c>
      <c r="FI198" s="242">
        <f>VLOOKUP($A198,'[3]Tabel 3'!$E$3350:$K$3691,7,FALSE)</f>
        <v>0</v>
      </c>
      <c r="FJ198" s="314">
        <f t="shared" si="302"/>
        <v>90</v>
      </c>
      <c r="FK198" s="545">
        <f t="shared" si="303"/>
        <v>4040</v>
      </c>
      <c r="FL198" s="314">
        <f t="shared" si="304"/>
        <v>1050</v>
      </c>
      <c r="FM198" s="542">
        <v>1020</v>
      </c>
      <c r="FN198" s="543">
        <v>20</v>
      </c>
      <c r="FO198" s="544">
        <v>10</v>
      </c>
      <c r="FP198" s="242">
        <v>0</v>
      </c>
      <c r="FQ198" s="242">
        <v>0</v>
      </c>
      <c r="FR198" s="314">
        <f t="shared" si="305"/>
        <v>10</v>
      </c>
      <c r="FS198" s="314">
        <f t="shared" si="306"/>
        <v>1740</v>
      </c>
      <c r="FT198" s="542">
        <v>810</v>
      </c>
      <c r="FU198" s="543">
        <v>830</v>
      </c>
      <c r="FV198" s="544">
        <v>100</v>
      </c>
      <c r="FW198" s="242">
        <v>30</v>
      </c>
      <c r="FX198" s="242">
        <v>0</v>
      </c>
      <c r="FY198" s="314">
        <f t="shared" si="307"/>
        <v>70</v>
      </c>
      <c r="FZ198" s="314">
        <f t="shared" si="308"/>
        <v>1250</v>
      </c>
      <c r="GA198" s="542">
        <v>130</v>
      </c>
      <c r="GB198" s="543">
        <v>1020</v>
      </c>
      <c r="GC198" s="544">
        <v>100</v>
      </c>
      <c r="GD198" s="242">
        <v>30</v>
      </c>
      <c r="GE198" s="242">
        <v>10</v>
      </c>
      <c r="GF198" s="314">
        <f t="shared" si="309"/>
        <v>60</v>
      </c>
    </row>
    <row r="199" spans="1:188" hidden="1" x14ac:dyDescent="0.25">
      <c r="A199" s="622" t="s">
        <v>339</v>
      </c>
      <c r="B199" s="622" t="s">
        <v>126</v>
      </c>
      <c r="C199" s="622" t="s">
        <v>127</v>
      </c>
      <c r="D199" s="1">
        <v>0.4</v>
      </c>
      <c r="E199" s="206">
        <v>7300</v>
      </c>
      <c r="F199" s="207">
        <v>5.7000000000000002E-2</v>
      </c>
      <c r="G199" s="208">
        <f>IF(AND(F199&gt;=$F$3-'Selectie Benchmark Gemeenten'!$D$7*'gemeenten info'!$F$7,F199&lt;=$F$3+'Selectie Benchmark Gemeenten'!$D$7*'gemeenten info'!$F$7),1,0)</f>
        <v>0</v>
      </c>
      <c r="H199" s="206">
        <v>17323</v>
      </c>
      <c r="I199" s="206">
        <v>173</v>
      </c>
      <c r="J199" s="209">
        <f t="shared" si="261"/>
        <v>2.257100149476831E-2</v>
      </c>
      <c r="K199" s="208">
        <f>IF(AND(J199&gt;=$J$3-'Selectie Benchmark Gemeenten'!$D$8*'gemeenten info'!$J$7,J199&lt;=$J$3+'Selectie Benchmark Gemeenten'!$D$8*'gemeenten info'!$J$7),1,0)</f>
        <v>0</v>
      </c>
      <c r="L199" s="23">
        <v>0</v>
      </c>
      <c r="M199" s="210">
        <v>3.2059727711901624E-2</v>
      </c>
      <c r="N199" s="208">
        <f>IF(AND(M199&gt;=$M$3-'Selectie Benchmark Gemeenten'!$D$9*'gemeenten info'!$M$7,M199&lt;=$M$3+'Selectie Benchmark Gemeenten'!$D$9*'gemeenten info'!$M$7),1,0)</f>
        <v>0</v>
      </c>
      <c r="O199" s="29">
        <f t="shared" si="255"/>
        <v>0</v>
      </c>
      <c r="P199" s="29">
        <f t="shared" si="256"/>
        <v>0</v>
      </c>
      <c r="Q199" s="29">
        <f t="shared" si="257"/>
        <v>0</v>
      </c>
      <c r="S199" s="78">
        <v>8.2520000000000007</v>
      </c>
      <c r="T199" s="78">
        <v>-9.9339999999999993</v>
      </c>
      <c r="U199" s="211">
        <v>0.56299999999999994</v>
      </c>
      <c r="V199" s="211">
        <v>6.8000000000000005E-2</v>
      </c>
      <c r="X199" s="212">
        <v>1082</v>
      </c>
      <c r="Y199" s="212">
        <v>16</v>
      </c>
      <c r="Z199" s="341">
        <f t="shared" si="262"/>
        <v>1.4787430683918669E-2</v>
      </c>
      <c r="AA199" s="212">
        <v>370</v>
      </c>
      <c r="AB199" s="212">
        <v>11</v>
      </c>
      <c r="AC199" s="212">
        <v>0</v>
      </c>
      <c r="AD199" s="212">
        <v>46</v>
      </c>
      <c r="AE199" s="212">
        <v>0</v>
      </c>
      <c r="AF199" s="372" t="str">
        <f t="shared" si="263"/>
        <v/>
      </c>
      <c r="AG199" s="212">
        <v>0</v>
      </c>
      <c r="AH199" s="372">
        <f t="shared" si="264"/>
        <v>0</v>
      </c>
      <c r="AI199" s="212">
        <f t="shared" si="265"/>
        <v>324</v>
      </c>
      <c r="AJ199" s="212">
        <f t="shared" si="266"/>
        <v>11</v>
      </c>
      <c r="AK199" s="372">
        <f t="shared" si="267"/>
        <v>3.3950617283950615E-2</v>
      </c>
      <c r="AL199" s="341">
        <f t="shared" si="268"/>
        <v>0</v>
      </c>
      <c r="AM199" s="341">
        <f t="shared" si="269"/>
        <v>0</v>
      </c>
      <c r="AN199" s="341">
        <f t="shared" si="270"/>
        <v>1.0166358595194085E-2</v>
      </c>
      <c r="AO199" s="341">
        <f t="shared" si="271"/>
        <v>1.0166358595194085E-2</v>
      </c>
      <c r="AP199" s="214">
        <v>712</v>
      </c>
      <c r="AQ199" s="214">
        <v>5</v>
      </c>
      <c r="AR199" s="341">
        <f t="shared" si="272"/>
        <v>4.6210720887245845E-3</v>
      </c>
      <c r="AT199" s="1">
        <v>19</v>
      </c>
      <c r="AU199" s="1">
        <v>5</v>
      </c>
      <c r="AV199" s="1">
        <v>0</v>
      </c>
      <c r="AW199" s="1">
        <v>14</v>
      </c>
      <c r="AX199" s="1">
        <v>16</v>
      </c>
      <c r="AY199" s="1">
        <v>7</v>
      </c>
      <c r="AZ199" s="1">
        <v>0</v>
      </c>
      <c r="BA199" s="1">
        <v>9</v>
      </c>
      <c r="BB199" s="1">
        <v>14</v>
      </c>
      <c r="BC199" s="1">
        <v>8</v>
      </c>
      <c r="BD199" s="1">
        <v>0</v>
      </c>
      <c r="BE199" s="1">
        <v>6</v>
      </c>
      <c r="BF199" s="1">
        <v>17</v>
      </c>
      <c r="BG199" s="1">
        <v>7</v>
      </c>
      <c r="BH199" s="1">
        <v>6</v>
      </c>
      <c r="BI199" s="1">
        <v>4</v>
      </c>
      <c r="BJ199" s="1">
        <v>18</v>
      </c>
      <c r="BK199" s="1">
        <v>11</v>
      </c>
      <c r="BL199" s="1">
        <v>0</v>
      </c>
      <c r="BM199" s="1">
        <v>7</v>
      </c>
      <c r="BN199" s="125">
        <v>0.26315789473684209</v>
      </c>
      <c r="BO199" s="124">
        <v>0</v>
      </c>
      <c r="BP199" s="126">
        <v>0.73684210526315785</v>
      </c>
      <c r="BQ199" s="125">
        <v>0.4375</v>
      </c>
      <c r="BR199" s="124">
        <v>0</v>
      </c>
      <c r="BS199" s="126">
        <v>0.5625</v>
      </c>
      <c r="BT199" s="125">
        <v>0.5714285714285714</v>
      </c>
      <c r="BU199" s="124">
        <v>0</v>
      </c>
      <c r="BV199" s="126">
        <v>0.42857142857142855</v>
      </c>
      <c r="BW199" s="125">
        <v>0.41176470588235292</v>
      </c>
      <c r="BX199" s="124">
        <v>0.35294117647058826</v>
      </c>
      <c r="BY199" s="126">
        <v>0.23529411764705882</v>
      </c>
      <c r="BZ199" s="125">
        <f t="shared" si="273"/>
        <v>0.61111111111111116</v>
      </c>
      <c r="CA199" s="124">
        <f t="shared" si="274"/>
        <v>0</v>
      </c>
      <c r="CB199" s="126">
        <f t="shared" si="275"/>
        <v>0.3888888888888889</v>
      </c>
      <c r="CD199" s="215">
        <f t="shared" si="276"/>
        <v>2270</v>
      </c>
      <c r="CE199" s="216">
        <f t="shared" si="277"/>
        <v>0.55506607929515417</v>
      </c>
      <c r="CF199" s="216">
        <f t="shared" si="278"/>
        <v>0.3788546255506608</v>
      </c>
      <c r="CG199" s="216">
        <f t="shared" si="279"/>
        <v>6.6079295154185022E-2</v>
      </c>
      <c r="CH199" s="216">
        <f t="shared" si="280"/>
        <v>3.0837004405286344E-2</v>
      </c>
      <c r="CI199" s="216">
        <f t="shared" si="281"/>
        <v>0</v>
      </c>
      <c r="CJ199" s="216">
        <f t="shared" si="282"/>
        <v>3.5242290748898682E-2</v>
      </c>
      <c r="CK199" s="217">
        <f t="shared" si="283"/>
        <v>1260</v>
      </c>
      <c r="CL199" s="218">
        <f t="shared" si="284"/>
        <v>860</v>
      </c>
      <c r="CM199" s="219">
        <f t="shared" si="285"/>
        <v>150</v>
      </c>
      <c r="CN199" s="219">
        <f t="shared" si="286"/>
        <v>70</v>
      </c>
      <c r="CO199" s="219">
        <f t="shared" si="287"/>
        <v>0</v>
      </c>
      <c r="CP199" s="219">
        <f t="shared" si="288"/>
        <v>80</v>
      </c>
      <c r="CR199" s="243">
        <v>622.78</v>
      </c>
      <c r="CS199" s="243">
        <v>1385</v>
      </c>
      <c r="CT199" s="247">
        <f t="shared" si="258"/>
        <v>0.44966064981949455</v>
      </c>
      <c r="CV199" s="247">
        <f t="shared" si="259"/>
        <v>3.2885756603017693E-2</v>
      </c>
      <c r="CW199" s="211">
        <f t="shared" si="260"/>
        <v>0.2594286084898012</v>
      </c>
      <c r="CY199" s="300">
        <v>1.6260162601626018E-2</v>
      </c>
      <c r="CZ199" s="300">
        <v>1.5044247787610619E-2</v>
      </c>
      <c r="DA199" s="300">
        <v>1.1884550084889643E-2</v>
      </c>
      <c r="DB199" s="300">
        <v>1.29136400322841E-2</v>
      </c>
      <c r="DC199" s="300">
        <v>1.4763014763014764E-2</v>
      </c>
      <c r="DE199" s="332">
        <v>58</v>
      </c>
      <c r="DF199" s="332">
        <v>8</v>
      </c>
      <c r="DG199" s="332">
        <v>56</v>
      </c>
      <c r="DH199" s="332">
        <v>2</v>
      </c>
      <c r="DL199" s="212">
        <v>1107</v>
      </c>
      <c r="DM199" s="212">
        <v>18</v>
      </c>
      <c r="DN199" s="213">
        <v>1.6260162601626018E-2</v>
      </c>
      <c r="DO199" s="212">
        <v>368</v>
      </c>
      <c r="DP199" s="212">
        <v>14</v>
      </c>
      <c r="DQ199" s="213">
        <v>1.2646793134598013E-2</v>
      </c>
      <c r="DR199" s="214">
        <v>739</v>
      </c>
      <c r="DS199" s="214">
        <v>4</v>
      </c>
      <c r="DT199" s="213">
        <v>3.6133694670280035E-3</v>
      </c>
      <c r="DV199" s="215">
        <f t="shared" si="289"/>
        <v>2240</v>
      </c>
      <c r="DW199" s="216">
        <v>0.56521739130434778</v>
      </c>
      <c r="DX199" s="216">
        <v>0.34782608695652173</v>
      </c>
      <c r="DY199" s="216">
        <v>8.6956521739130432E-2</v>
      </c>
      <c r="DZ199" s="216">
        <v>4.3478260869565216E-2</v>
      </c>
      <c r="EA199" s="216">
        <v>0</v>
      </c>
      <c r="EB199" s="216">
        <v>4.3478260869565216E-2</v>
      </c>
      <c r="EC199" s="217">
        <f t="shared" si="290"/>
        <v>1320</v>
      </c>
      <c r="ED199" s="218">
        <v>800</v>
      </c>
      <c r="EE199" s="219">
        <f t="shared" si="291"/>
        <v>120</v>
      </c>
      <c r="EF199" s="219">
        <f t="shared" si="292"/>
        <v>40</v>
      </c>
      <c r="EG199" s="219">
        <f t="shared" si="293"/>
        <v>0</v>
      </c>
      <c r="EH199" s="219">
        <f t="shared" si="294"/>
        <v>80</v>
      </c>
      <c r="EI199" s="216">
        <v>4.5454545454545456E-2</v>
      </c>
      <c r="EJ199" s="511">
        <v>1.7875000000000002E-2</v>
      </c>
      <c r="EK199" s="3">
        <v>0.32400000000000001</v>
      </c>
      <c r="EL199" s="3">
        <v>0.43700000000000006</v>
      </c>
      <c r="EM199" s="496">
        <f t="shared" si="295"/>
        <v>0.23899999999999988</v>
      </c>
      <c r="EN199" s="528">
        <v>5.6464200000000006E-2</v>
      </c>
      <c r="EO199" s="545">
        <f t="shared" si="296"/>
        <v>2250</v>
      </c>
      <c r="EP199" s="314">
        <f t="shared" si="297"/>
        <v>540</v>
      </c>
      <c r="EQ199" s="542">
        <v>520</v>
      </c>
      <c r="ER199" s="543">
        <v>10</v>
      </c>
      <c r="ES199" s="544">
        <v>10</v>
      </c>
      <c r="ET199" s="242">
        <v>0</v>
      </c>
      <c r="EU199" s="242">
        <v>0</v>
      </c>
      <c r="EV199" s="314">
        <f t="shared" si="298"/>
        <v>10</v>
      </c>
      <c r="EW199" s="314">
        <f t="shared" si="299"/>
        <v>950</v>
      </c>
      <c r="EX199" s="542">
        <v>650</v>
      </c>
      <c r="EY199" s="543">
        <v>250</v>
      </c>
      <c r="EZ199" s="544">
        <v>50</v>
      </c>
      <c r="FA199" s="242">
        <v>20</v>
      </c>
      <c r="FB199" s="242">
        <v>0</v>
      </c>
      <c r="FC199" s="314">
        <f t="shared" si="300"/>
        <v>30</v>
      </c>
      <c r="FD199" s="314">
        <f t="shared" si="301"/>
        <v>760</v>
      </c>
      <c r="FE199" s="542">
        <v>150</v>
      </c>
      <c r="FF199" s="543">
        <v>550</v>
      </c>
      <c r="FG199" s="544">
        <v>60</v>
      </c>
      <c r="FH199" s="242">
        <v>20</v>
      </c>
      <c r="FI199" s="242">
        <f>VLOOKUP($A199,'[3]Tabel 3'!$E$3350:$K$3691,7,FALSE)</f>
        <v>0</v>
      </c>
      <c r="FJ199" s="314">
        <f t="shared" si="302"/>
        <v>40</v>
      </c>
      <c r="FK199" s="545">
        <f t="shared" si="303"/>
        <v>2270</v>
      </c>
      <c r="FL199" s="314">
        <f t="shared" si="304"/>
        <v>520</v>
      </c>
      <c r="FM199" s="542">
        <v>510</v>
      </c>
      <c r="FN199" s="543">
        <v>10</v>
      </c>
      <c r="FO199" s="544">
        <v>0</v>
      </c>
      <c r="FP199" s="242">
        <v>0</v>
      </c>
      <c r="FQ199" s="242">
        <v>0</v>
      </c>
      <c r="FR199" s="314">
        <f t="shared" si="305"/>
        <v>0</v>
      </c>
      <c r="FS199" s="314">
        <f t="shared" si="306"/>
        <v>970</v>
      </c>
      <c r="FT199" s="542">
        <v>620</v>
      </c>
      <c r="FU199" s="543">
        <v>290</v>
      </c>
      <c r="FV199" s="544">
        <v>60</v>
      </c>
      <c r="FW199" s="242">
        <v>30</v>
      </c>
      <c r="FX199" s="242">
        <v>0</v>
      </c>
      <c r="FY199" s="314">
        <f t="shared" si="307"/>
        <v>30</v>
      </c>
      <c r="FZ199" s="314">
        <f t="shared" si="308"/>
        <v>780</v>
      </c>
      <c r="GA199" s="542">
        <v>130</v>
      </c>
      <c r="GB199" s="543">
        <v>560</v>
      </c>
      <c r="GC199" s="544">
        <v>90</v>
      </c>
      <c r="GD199" s="242">
        <v>40</v>
      </c>
      <c r="GE199" s="242">
        <v>0</v>
      </c>
      <c r="GF199" s="314">
        <f t="shared" si="309"/>
        <v>50</v>
      </c>
    </row>
    <row r="200" spans="1:188" hidden="1" x14ac:dyDescent="0.25">
      <c r="A200" s="622" t="s">
        <v>340</v>
      </c>
      <c r="B200" s="622" t="s">
        <v>92</v>
      </c>
      <c r="C200" s="622" t="s">
        <v>93</v>
      </c>
      <c r="D200" s="1">
        <v>2.2999999999999998</v>
      </c>
      <c r="E200" s="206">
        <v>29300</v>
      </c>
      <c r="F200" s="207">
        <v>0.08</v>
      </c>
      <c r="G200" s="208">
        <f>IF(AND(F200&gt;=$F$3-'Selectie Benchmark Gemeenten'!$D$7*'gemeenten info'!$F$7,F200&lt;=$F$3+'Selectie Benchmark Gemeenten'!$D$7*'gemeenten info'!$F$7),1,0)</f>
        <v>0</v>
      </c>
      <c r="H200" s="206">
        <v>64554</v>
      </c>
      <c r="I200" s="206">
        <v>2757</v>
      </c>
      <c r="J200" s="209">
        <f t="shared" si="261"/>
        <v>0.40881913303437967</v>
      </c>
      <c r="K200" s="208">
        <f>IF(AND(J200&gt;=$J$3-'Selectie Benchmark Gemeenten'!$D$8*'gemeenten info'!$J$7,J200&lt;=$J$3+'Selectie Benchmark Gemeenten'!$D$8*'gemeenten info'!$J$7),1,0)</f>
        <v>0</v>
      </c>
      <c r="L200" s="23">
        <v>0</v>
      </c>
      <c r="M200" s="210">
        <v>7.0858524788391775E-2</v>
      </c>
      <c r="N200" s="208">
        <f>IF(AND(M200&gt;=$M$3-'Selectie Benchmark Gemeenten'!$D$9*'gemeenten info'!$M$7,M200&lt;=$M$3+'Selectie Benchmark Gemeenten'!$D$9*'gemeenten info'!$M$7),1,0)</f>
        <v>0</v>
      </c>
      <c r="O200" s="29">
        <f t="shared" ref="O200:O263" si="310">IF(A200=$A$3,0,IF(G200=1,1,0))</f>
        <v>0</v>
      </c>
      <c r="P200" s="29">
        <f t="shared" ref="P200:P263" si="311">IF(AND(O200=1,K200=1),1,0)</f>
        <v>0</v>
      </c>
      <c r="Q200" s="29">
        <f t="shared" ref="Q200:Q263" si="312">IF(AND(P200=1,N200=1),1,0)</f>
        <v>0</v>
      </c>
      <c r="S200" s="78">
        <v>7.8810000000000002</v>
      </c>
      <c r="T200" s="78">
        <v>4.1449999999999996</v>
      </c>
      <c r="U200" s="211">
        <v>0.48299999999999998</v>
      </c>
      <c r="V200" s="211">
        <v>6.5000000000000002E-2</v>
      </c>
      <c r="X200" s="212">
        <v>4359</v>
      </c>
      <c r="Y200" s="212">
        <v>115</v>
      </c>
      <c r="Z200" s="341">
        <f t="shared" si="262"/>
        <v>2.6382197751777931E-2</v>
      </c>
      <c r="AA200" s="212">
        <v>1261</v>
      </c>
      <c r="AB200" s="212">
        <v>99</v>
      </c>
      <c r="AC200" s="212">
        <v>24</v>
      </c>
      <c r="AD200" s="212">
        <v>184</v>
      </c>
      <c r="AE200" s="212">
        <v>12</v>
      </c>
      <c r="AF200" s="372">
        <f t="shared" si="263"/>
        <v>0.5</v>
      </c>
      <c r="AG200" s="212">
        <v>24</v>
      </c>
      <c r="AH200" s="372">
        <f t="shared" si="264"/>
        <v>0.13043478260869565</v>
      </c>
      <c r="AI200" s="212">
        <f t="shared" si="265"/>
        <v>1053</v>
      </c>
      <c r="AJ200" s="212">
        <f t="shared" si="266"/>
        <v>63</v>
      </c>
      <c r="AK200" s="372">
        <f t="shared" si="267"/>
        <v>5.9829059829059832E-2</v>
      </c>
      <c r="AL200" s="341">
        <f t="shared" si="268"/>
        <v>2.7529249827942187E-3</v>
      </c>
      <c r="AM200" s="341">
        <f t="shared" si="269"/>
        <v>5.5058499655884375E-3</v>
      </c>
      <c r="AN200" s="341">
        <f t="shared" si="270"/>
        <v>1.4452856159669649E-2</v>
      </c>
      <c r="AO200" s="341">
        <f t="shared" si="271"/>
        <v>2.2711631108052306E-2</v>
      </c>
      <c r="AP200" s="214">
        <v>3098</v>
      </c>
      <c r="AQ200" s="214">
        <v>16</v>
      </c>
      <c r="AR200" s="341">
        <f t="shared" si="272"/>
        <v>3.670566643725625E-3</v>
      </c>
      <c r="AT200" s="1">
        <v>96</v>
      </c>
      <c r="AU200" s="1">
        <v>38</v>
      </c>
      <c r="AV200" s="1">
        <v>22</v>
      </c>
      <c r="AW200" s="1">
        <v>36</v>
      </c>
      <c r="AX200" s="1">
        <v>112</v>
      </c>
      <c r="AY200" s="1">
        <v>27</v>
      </c>
      <c r="AZ200" s="1">
        <v>35</v>
      </c>
      <c r="BA200" s="1">
        <v>50</v>
      </c>
      <c r="BB200" s="1">
        <v>72</v>
      </c>
      <c r="BC200" s="1">
        <v>35</v>
      </c>
      <c r="BD200" s="1">
        <v>16</v>
      </c>
      <c r="BE200" s="1">
        <v>21</v>
      </c>
      <c r="BF200" s="1">
        <v>89</v>
      </c>
      <c r="BG200" s="1">
        <v>30</v>
      </c>
      <c r="BH200" s="1">
        <v>14</v>
      </c>
      <c r="BI200" s="1">
        <v>45</v>
      </c>
      <c r="BJ200" s="1">
        <v>127</v>
      </c>
      <c r="BK200" s="1">
        <v>57</v>
      </c>
      <c r="BL200" s="1">
        <v>20</v>
      </c>
      <c r="BM200" s="1">
        <v>50</v>
      </c>
      <c r="BN200" s="125">
        <v>0.39583333333333331</v>
      </c>
      <c r="BO200" s="124">
        <v>0.22916666666666666</v>
      </c>
      <c r="BP200" s="126">
        <v>0.375</v>
      </c>
      <c r="BQ200" s="125">
        <v>0.24107142857142858</v>
      </c>
      <c r="BR200" s="124">
        <v>0.3125</v>
      </c>
      <c r="BS200" s="126">
        <v>0.44642857142857145</v>
      </c>
      <c r="BT200" s="125">
        <v>0.4861111111111111</v>
      </c>
      <c r="BU200" s="124">
        <v>0.22222222222222221</v>
      </c>
      <c r="BV200" s="126">
        <v>0.29166666666666669</v>
      </c>
      <c r="BW200" s="125">
        <v>0.33707865168539325</v>
      </c>
      <c r="BX200" s="124">
        <v>0.15730337078651685</v>
      </c>
      <c r="BY200" s="126">
        <v>0.5056179775280899</v>
      </c>
      <c r="BZ200" s="125">
        <f t="shared" si="273"/>
        <v>0.44881889763779526</v>
      </c>
      <c r="CA200" s="124">
        <f t="shared" si="274"/>
        <v>0.15748031496062992</v>
      </c>
      <c r="CB200" s="126">
        <f t="shared" si="275"/>
        <v>0.39370078740157483</v>
      </c>
      <c r="CD200" s="215">
        <f t="shared" si="276"/>
        <v>8620</v>
      </c>
      <c r="CE200" s="216">
        <f t="shared" si="277"/>
        <v>0.54060324825986084</v>
      </c>
      <c r="CF200" s="216">
        <f t="shared" si="278"/>
        <v>0.37470997679814383</v>
      </c>
      <c r="CG200" s="216">
        <f t="shared" si="279"/>
        <v>8.4686774941995363E-2</v>
      </c>
      <c r="CH200" s="216">
        <f t="shared" si="280"/>
        <v>3.248259860788863E-2</v>
      </c>
      <c r="CI200" s="216">
        <f t="shared" si="281"/>
        <v>1.1600928074245939E-3</v>
      </c>
      <c r="CJ200" s="216">
        <f t="shared" si="282"/>
        <v>5.1044083526682132E-2</v>
      </c>
      <c r="CK200" s="217">
        <f t="shared" si="283"/>
        <v>4660</v>
      </c>
      <c r="CL200" s="218">
        <f t="shared" si="284"/>
        <v>3230</v>
      </c>
      <c r="CM200" s="219">
        <f t="shared" si="285"/>
        <v>730</v>
      </c>
      <c r="CN200" s="219">
        <f t="shared" si="286"/>
        <v>280</v>
      </c>
      <c r="CO200" s="219">
        <f t="shared" si="287"/>
        <v>10</v>
      </c>
      <c r="CP200" s="219">
        <f t="shared" si="288"/>
        <v>440</v>
      </c>
      <c r="CR200" s="243">
        <v>5232.9799999999996</v>
      </c>
      <c r="CS200" s="243">
        <v>5926</v>
      </c>
      <c r="CT200" s="247">
        <f t="shared" ref="CT200:CT263" si="313">CR200/CS200</f>
        <v>0.88305433682078971</v>
      </c>
      <c r="CV200" s="247">
        <f t="shared" si="259"/>
        <v>2.9876075176483767E-2</v>
      </c>
      <c r="CW200" s="211">
        <f t="shared" si="260"/>
        <v>0.32977747189722412</v>
      </c>
      <c r="CY200" s="300">
        <v>2.8411633109619687E-2</v>
      </c>
      <c r="CZ200" s="300">
        <v>1.9883824843610367E-2</v>
      </c>
      <c r="DA200" s="300">
        <v>1.5570934256055362E-2</v>
      </c>
      <c r="DB200" s="300">
        <v>2.421098140942499E-2</v>
      </c>
      <c r="DC200" s="300">
        <v>2.0412502657877949E-2</v>
      </c>
      <c r="DE200" s="332">
        <v>181</v>
      </c>
      <c r="DF200" s="332">
        <v>46</v>
      </c>
      <c r="DG200" s="332">
        <v>173</v>
      </c>
      <c r="DH200" s="332">
        <v>29</v>
      </c>
      <c r="DL200" s="212">
        <v>4470</v>
      </c>
      <c r="DM200" s="212">
        <v>127</v>
      </c>
      <c r="DN200" s="213">
        <v>2.8411633109619687E-2</v>
      </c>
      <c r="DO200" s="212">
        <v>1364</v>
      </c>
      <c r="DP200" s="212">
        <v>107</v>
      </c>
      <c r="DQ200" s="213">
        <v>2.3937360178970916E-2</v>
      </c>
      <c r="DR200" s="214">
        <v>3106</v>
      </c>
      <c r="DS200" s="214">
        <v>20</v>
      </c>
      <c r="DT200" s="213">
        <v>4.4742729306487695E-3</v>
      </c>
      <c r="DV200" s="215">
        <f t="shared" si="289"/>
        <v>8660</v>
      </c>
      <c r="DW200" s="216">
        <v>0.56976744186046513</v>
      </c>
      <c r="DX200" s="216">
        <v>0.36046511627906974</v>
      </c>
      <c r="DY200" s="216">
        <v>6.9767441860465115E-2</v>
      </c>
      <c r="DZ200" s="216">
        <v>3.4883720930232558E-2</v>
      </c>
      <c r="EA200" s="216">
        <v>0</v>
      </c>
      <c r="EB200" s="216">
        <v>3.4883720930232558E-2</v>
      </c>
      <c r="EC200" s="217">
        <f t="shared" si="290"/>
        <v>4910</v>
      </c>
      <c r="ED200" s="218">
        <v>3100</v>
      </c>
      <c r="EE200" s="219">
        <f t="shared" si="291"/>
        <v>650</v>
      </c>
      <c r="EF200" s="219">
        <f t="shared" si="292"/>
        <v>110</v>
      </c>
      <c r="EG200" s="219">
        <f t="shared" si="293"/>
        <v>20</v>
      </c>
      <c r="EH200" s="219">
        <f t="shared" si="294"/>
        <v>520</v>
      </c>
      <c r="EI200" s="216">
        <v>8.1395348837209308E-2</v>
      </c>
      <c r="EJ200" s="511">
        <v>2.1899999999999999E-2</v>
      </c>
      <c r="EK200" s="3">
        <v>0.26700000000000002</v>
      </c>
      <c r="EL200" s="3">
        <v>0.42899999999999999</v>
      </c>
      <c r="EM200" s="496">
        <f t="shared" si="295"/>
        <v>0.30399999999999999</v>
      </c>
      <c r="EN200" s="528">
        <v>7.0047999999999999E-2</v>
      </c>
      <c r="EO200" s="545">
        <f t="shared" si="296"/>
        <v>8660</v>
      </c>
      <c r="EP200" s="314">
        <f t="shared" si="297"/>
        <v>1990</v>
      </c>
      <c r="EQ200" s="542">
        <v>1960</v>
      </c>
      <c r="ER200" s="543">
        <v>20</v>
      </c>
      <c r="ES200" s="544">
        <v>10</v>
      </c>
      <c r="ET200" s="242">
        <v>0</v>
      </c>
      <c r="EU200" s="242">
        <v>0</v>
      </c>
      <c r="EV200" s="314">
        <f t="shared" si="298"/>
        <v>10</v>
      </c>
      <c r="EW200" s="314">
        <f t="shared" si="299"/>
        <v>3640</v>
      </c>
      <c r="EX200" s="542">
        <v>2310</v>
      </c>
      <c r="EY200" s="543">
        <v>1040</v>
      </c>
      <c r="EZ200" s="544">
        <v>290</v>
      </c>
      <c r="FA200" s="242">
        <v>50</v>
      </c>
      <c r="FB200" s="242">
        <v>10</v>
      </c>
      <c r="FC200" s="314">
        <f t="shared" si="300"/>
        <v>230</v>
      </c>
      <c r="FD200" s="314">
        <f t="shared" si="301"/>
        <v>3030</v>
      </c>
      <c r="FE200" s="542">
        <v>640</v>
      </c>
      <c r="FF200" s="543">
        <v>2040</v>
      </c>
      <c r="FG200" s="544">
        <v>350</v>
      </c>
      <c r="FH200" s="242">
        <v>60</v>
      </c>
      <c r="FI200" s="242">
        <f>VLOOKUP($A200,'[3]Tabel 3'!$E$3350:$K$3691,7,FALSE)</f>
        <v>10</v>
      </c>
      <c r="FJ200" s="314">
        <f t="shared" si="302"/>
        <v>280</v>
      </c>
      <c r="FK200" s="545">
        <f t="shared" si="303"/>
        <v>8620</v>
      </c>
      <c r="FL200" s="314">
        <f t="shared" si="304"/>
        <v>1910</v>
      </c>
      <c r="FM200" s="542">
        <v>1870</v>
      </c>
      <c r="FN200" s="543">
        <v>20</v>
      </c>
      <c r="FO200" s="544">
        <v>20</v>
      </c>
      <c r="FP200" s="242">
        <v>0</v>
      </c>
      <c r="FQ200" s="242">
        <v>0</v>
      </c>
      <c r="FR200" s="314">
        <f t="shared" si="305"/>
        <v>20</v>
      </c>
      <c r="FS200" s="314">
        <f t="shared" si="306"/>
        <v>3600</v>
      </c>
      <c r="FT200" s="542">
        <v>2180</v>
      </c>
      <c r="FU200" s="543">
        <v>1090</v>
      </c>
      <c r="FV200" s="544">
        <v>330</v>
      </c>
      <c r="FW200" s="242">
        <v>100</v>
      </c>
      <c r="FX200" s="242">
        <v>0</v>
      </c>
      <c r="FY200" s="314">
        <f t="shared" si="307"/>
        <v>230</v>
      </c>
      <c r="FZ200" s="314">
        <f t="shared" si="308"/>
        <v>3110</v>
      </c>
      <c r="GA200" s="542">
        <v>610</v>
      </c>
      <c r="GB200" s="543">
        <v>2120</v>
      </c>
      <c r="GC200" s="544">
        <v>380</v>
      </c>
      <c r="GD200" s="242">
        <v>180</v>
      </c>
      <c r="GE200" s="242">
        <v>10</v>
      </c>
      <c r="GF200" s="314">
        <f t="shared" si="309"/>
        <v>190</v>
      </c>
    </row>
    <row r="201" spans="1:188" hidden="1" x14ac:dyDescent="0.25">
      <c r="A201" s="622" t="s">
        <v>341</v>
      </c>
      <c r="B201" s="622" t="s">
        <v>57</v>
      </c>
      <c r="C201" s="622" t="s">
        <v>107</v>
      </c>
      <c r="D201" s="1">
        <v>0.6</v>
      </c>
      <c r="E201" s="206">
        <v>11900</v>
      </c>
      <c r="F201" s="207">
        <v>4.7E-2</v>
      </c>
      <c r="G201" s="208">
        <f>IF(AND(F201&gt;=$F$3-'Selectie Benchmark Gemeenten'!$D$7*'gemeenten info'!$F$7,F201&lt;=$F$3+'Selectie Benchmark Gemeenten'!$D$7*'gemeenten info'!$F$7),1,0)</f>
        <v>0</v>
      </c>
      <c r="H201" s="206">
        <v>29304</v>
      </c>
      <c r="I201" s="206">
        <v>373</v>
      </c>
      <c r="J201" s="209">
        <f t="shared" si="261"/>
        <v>5.2466367713004482E-2</v>
      </c>
      <c r="K201" s="208">
        <f>IF(AND(J201&gt;=$J$3-'Selectie Benchmark Gemeenten'!$D$8*'gemeenten info'!$J$7,J201&lt;=$J$3+'Selectie Benchmark Gemeenten'!$D$8*'gemeenten info'!$J$7),1,0)</f>
        <v>0</v>
      </c>
      <c r="L201" s="23">
        <v>0</v>
      </c>
      <c r="M201" s="210">
        <v>7.3366214549938344E-2</v>
      </c>
      <c r="N201" s="208">
        <f>IF(AND(M201&gt;=$M$3-'Selectie Benchmark Gemeenten'!$D$9*'gemeenten info'!$M$7,M201&lt;=$M$3+'Selectie Benchmark Gemeenten'!$D$9*'gemeenten info'!$M$7),1,0)</f>
        <v>1</v>
      </c>
      <c r="O201" s="29">
        <f t="shared" si="310"/>
        <v>0</v>
      </c>
      <c r="P201" s="29">
        <f t="shared" si="311"/>
        <v>0</v>
      </c>
      <c r="Q201" s="29">
        <f t="shared" si="312"/>
        <v>0</v>
      </c>
      <c r="S201" s="78">
        <v>7.8609999999999998</v>
      </c>
      <c r="T201" s="78">
        <v>-29.373000000000001</v>
      </c>
      <c r="U201" s="211">
        <v>0.505</v>
      </c>
      <c r="V201" s="211">
        <v>4.7E-2</v>
      </c>
      <c r="X201" s="212">
        <v>2134</v>
      </c>
      <c r="Y201" s="212">
        <v>30</v>
      </c>
      <c r="Z201" s="341">
        <f t="shared" si="262"/>
        <v>1.4058106841611996E-2</v>
      </c>
      <c r="AA201" s="212">
        <v>628</v>
      </c>
      <c r="AB201" s="212">
        <v>24</v>
      </c>
      <c r="AC201" s="212">
        <v>18</v>
      </c>
      <c r="AD201" s="212">
        <v>108</v>
      </c>
      <c r="AE201" s="212">
        <v>0</v>
      </c>
      <c r="AF201" s="372">
        <f t="shared" si="263"/>
        <v>0</v>
      </c>
      <c r="AG201" s="212">
        <v>9</v>
      </c>
      <c r="AH201" s="372">
        <f t="shared" si="264"/>
        <v>8.3333333333333329E-2</v>
      </c>
      <c r="AI201" s="212">
        <f t="shared" si="265"/>
        <v>502</v>
      </c>
      <c r="AJ201" s="212">
        <f t="shared" si="266"/>
        <v>15</v>
      </c>
      <c r="AK201" s="372">
        <f t="shared" si="267"/>
        <v>2.9880478087649404E-2</v>
      </c>
      <c r="AL201" s="341">
        <f t="shared" si="268"/>
        <v>0</v>
      </c>
      <c r="AM201" s="341">
        <f t="shared" si="269"/>
        <v>4.2174320524835992E-3</v>
      </c>
      <c r="AN201" s="341">
        <f t="shared" si="270"/>
        <v>7.0290534208059981E-3</v>
      </c>
      <c r="AO201" s="341">
        <f t="shared" si="271"/>
        <v>1.1246485473289597E-2</v>
      </c>
      <c r="AP201" s="214">
        <v>1506</v>
      </c>
      <c r="AQ201" s="214">
        <v>6</v>
      </c>
      <c r="AR201" s="341">
        <f t="shared" si="272"/>
        <v>2.8116213683223993E-3</v>
      </c>
      <c r="AT201" s="1">
        <v>29</v>
      </c>
      <c r="AU201" s="1">
        <v>14</v>
      </c>
      <c r="AV201" s="1">
        <v>0</v>
      </c>
      <c r="AW201" s="1">
        <v>15</v>
      </c>
      <c r="AX201" s="1">
        <v>33</v>
      </c>
      <c r="AY201" s="1">
        <v>10</v>
      </c>
      <c r="AZ201" s="1">
        <v>14</v>
      </c>
      <c r="BA201" s="1">
        <v>9</v>
      </c>
      <c r="BB201" s="1">
        <v>26</v>
      </c>
      <c r="BC201" s="1">
        <v>11</v>
      </c>
      <c r="BD201" s="1">
        <v>8</v>
      </c>
      <c r="BE201" s="1">
        <v>7</v>
      </c>
      <c r="BF201" s="1">
        <v>40</v>
      </c>
      <c r="BG201" s="1">
        <v>15</v>
      </c>
      <c r="BH201" s="1">
        <v>11</v>
      </c>
      <c r="BI201" s="1">
        <v>14</v>
      </c>
      <c r="BJ201" s="1">
        <v>32</v>
      </c>
      <c r="BK201" s="1">
        <v>13</v>
      </c>
      <c r="BL201" s="1">
        <v>7</v>
      </c>
      <c r="BM201" s="1">
        <v>12</v>
      </c>
      <c r="BN201" s="125">
        <v>0.48275862068965519</v>
      </c>
      <c r="BO201" s="124">
        <v>0</v>
      </c>
      <c r="BP201" s="126">
        <v>0.51724137931034486</v>
      </c>
      <c r="BQ201" s="125">
        <v>0.30303030303030304</v>
      </c>
      <c r="BR201" s="124">
        <v>0.42424242424242425</v>
      </c>
      <c r="BS201" s="126">
        <v>0.27272727272727271</v>
      </c>
      <c r="BT201" s="125">
        <v>0.42307692307692307</v>
      </c>
      <c r="BU201" s="124">
        <v>0.30769230769230771</v>
      </c>
      <c r="BV201" s="126">
        <v>0.26923076923076922</v>
      </c>
      <c r="BW201" s="125">
        <v>0.375</v>
      </c>
      <c r="BX201" s="124">
        <v>0.27500000000000002</v>
      </c>
      <c r="BY201" s="126">
        <v>0.35</v>
      </c>
      <c r="BZ201" s="125">
        <f t="shared" si="273"/>
        <v>0.40625</v>
      </c>
      <c r="CA201" s="124">
        <f t="shared" si="274"/>
        <v>0.21875</v>
      </c>
      <c r="CB201" s="126">
        <f t="shared" si="275"/>
        <v>0.375</v>
      </c>
      <c r="CD201" s="215">
        <f t="shared" si="276"/>
        <v>3900</v>
      </c>
      <c r="CE201" s="216">
        <f t="shared" si="277"/>
        <v>0.54871794871794877</v>
      </c>
      <c r="CF201" s="216">
        <f t="shared" si="278"/>
        <v>0.3923076923076923</v>
      </c>
      <c r="CG201" s="216">
        <f t="shared" si="279"/>
        <v>5.8974358974358973E-2</v>
      </c>
      <c r="CH201" s="216">
        <f t="shared" si="280"/>
        <v>2.8205128205128206E-2</v>
      </c>
      <c r="CI201" s="216">
        <f t="shared" si="281"/>
        <v>0</v>
      </c>
      <c r="CJ201" s="216">
        <f t="shared" si="282"/>
        <v>3.0769230769230771E-2</v>
      </c>
      <c r="CK201" s="217">
        <f t="shared" si="283"/>
        <v>2140</v>
      </c>
      <c r="CL201" s="218">
        <f t="shared" si="284"/>
        <v>1530</v>
      </c>
      <c r="CM201" s="219">
        <f t="shared" si="285"/>
        <v>230</v>
      </c>
      <c r="CN201" s="219">
        <f t="shared" si="286"/>
        <v>110</v>
      </c>
      <c r="CO201" s="219">
        <f t="shared" si="287"/>
        <v>0</v>
      </c>
      <c r="CP201" s="219">
        <f t="shared" si="288"/>
        <v>120</v>
      </c>
      <c r="CR201" s="243">
        <v>1381.96</v>
      </c>
      <c r="CS201" s="243">
        <v>2660</v>
      </c>
      <c r="CT201" s="247">
        <f t="shared" si="313"/>
        <v>0.51953383458646618</v>
      </c>
      <c r="CV201" s="247">
        <f t="shared" ref="CV201:CV264" si="314">Z201/CT201</f>
        <v>2.7059078554146219E-2</v>
      </c>
      <c r="CW201" s="211">
        <f t="shared" ref="CW201:CW264" si="315">Z201/F201</f>
        <v>0.29910865620451055</v>
      </c>
      <c r="CY201" s="300">
        <v>1.4801110083256245E-2</v>
      </c>
      <c r="CZ201" s="300">
        <v>1.827318410232983E-2</v>
      </c>
      <c r="DA201" s="300">
        <v>1.1850501367365542E-2</v>
      </c>
      <c r="DB201" s="300">
        <v>1.4316702819956615E-2</v>
      </c>
      <c r="DC201" s="300">
        <v>1.2559549588566478E-2</v>
      </c>
      <c r="DE201" s="332">
        <v>28</v>
      </c>
      <c r="DF201" s="332">
        <v>3</v>
      </c>
      <c r="DG201" s="332">
        <v>20</v>
      </c>
      <c r="DH201" s="332">
        <v>1</v>
      </c>
      <c r="DL201" s="212">
        <v>2162</v>
      </c>
      <c r="DM201" s="212">
        <v>32</v>
      </c>
      <c r="DN201" s="213">
        <v>1.4801110083256245E-2</v>
      </c>
      <c r="DO201" s="212">
        <v>663</v>
      </c>
      <c r="DP201" s="212">
        <v>26</v>
      </c>
      <c r="DQ201" s="213">
        <v>1.2025901942645698E-2</v>
      </c>
      <c r="DR201" s="214">
        <v>1499</v>
      </c>
      <c r="DS201" s="214">
        <v>6</v>
      </c>
      <c r="DT201" s="213">
        <v>2.7752081406105457E-3</v>
      </c>
      <c r="DV201" s="215">
        <f t="shared" si="289"/>
        <v>3930</v>
      </c>
      <c r="DW201" s="216">
        <v>0.5641025641025641</v>
      </c>
      <c r="DX201" s="216">
        <v>0.38461538461538464</v>
      </c>
      <c r="DY201" s="216">
        <v>5.128205128205128E-2</v>
      </c>
      <c r="DZ201" s="216">
        <v>2.564102564102564E-2</v>
      </c>
      <c r="EA201" s="216">
        <v>0</v>
      </c>
      <c r="EB201" s="216">
        <v>2.564102564102564E-2</v>
      </c>
      <c r="EC201" s="217">
        <f t="shared" si="290"/>
        <v>2210</v>
      </c>
      <c r="ED201" s="218">
        <v>1500</v>
      </c>
      <c r="EE201" s="219">
        <f t="shared" si="291"/>
        <v>220</v>
      </c>
      <c r="EF201" s="219">
        <f t="shared" si="292"/>
        <v>80</v>
      </c>
      <c r="EG201" s="219">
        <f t="shared" si="293"/>
        <v>10</v>
      </c>
      <c r="EH201" s="219">
        <f t="shared" si="294"/>
        <v>130</v>
      </c>
      <c r="EI201" s="216">
        <v>5.128205128205128E-2</v>
      </c>
      <c r="EJ201" s="511">
        <v>1.6125E-2</v>
      </c>
      <c r="EK201" s="3">
        <v>0.26600000000000001</v>
      </c>
      <c r="EL201" s="3">
        <v>0.46899999999999997</v>
      </c>
      <c r="EM201" s="496">
        <f t="shared" si="295"/>
        <v>0.26500000000000001</v>
      </c>
      <c r="EN201" s="528">
        <v>5.0558199999999998E-2</v>
      </c>
      <c r="EO201" s="545">
        <f t="shared" si="296"/>
        <v>3900</v>
      </c>
      <c r="EP201" s="314">
        <f t="shared" si="297"/>
        <v>940</v>
      </c>
      <c r="EQ201" s="542">
        <v>930</v>
      </c>
      <c r="ER201" s="543">
        <v>10</v>
      </c>
      <c r="ES201" s="544">
        <v>0</v>
      </c>
      <c r="ET201" s="242">
        <v>0</v>
      </c>
      <c r="EU201" s="242">
        <v>0</v>
      </c>
      <c r="EV201" s="314">
        <f t="shared" si="298"/>
        <v>0</v>
      </c>
      <c r="EW201" s="314">
        <f t="shared" si="299"/>
        <v>1730</v>
      </c>
      <c r="EX201" s="542">
        <v>1080</v>
      </c>
      <c r="EY201" s="543">
        <v>550</v>
      </c>
      <c r="EZ201" s="544">
        <v>100</v>
      </c>
      <c r="FA201" s="242">
        <v>40</v>
      </c>
      <c r="FB201" s="242">
        <v>0</v>
      </c>
      <c r="FC201" s="314">
        <f t="shared" si="300"/>
        <v>60</v>
      </c>
      <c r="FD201" s="314">
        <f t="shared" si="301"/>
        <v>1230</v>
      </c>
      <c r="FE201" s="542">
        <v>200</v>
      </c>
      <c r="FF201" s="543">
        <v>910</v>
      </c>
      <c r="FG201" s="544">
        <v>120</v>
      </c>
      <c r="FH201" s="242">
        <v>40</v>
      </c>
      <c r="FI201" s="242">
        <f>VLOOKUP($A201,'[3]Tabel 3'!$E$3350:$K$3691,7,FALSE)</f>
        <v>10</v>
      </c>
      <c r="FJ201" s="314">
        <f t="shared" si="302"/>
        <v>70</v>
      </c>
      <c r="FK201" s="545">
        <f t="shared" si="303"/>
        <v>3900</v>
      </c>
      <c r="FL201" s="314">
        <f t="shared" si="304"/>
        <v>960</v>
      </c>
      <c r="FM201" s="542">
        <v>930</v>
      </c>
      <c r="FN201" s="543">
        <v>20</v>
      </c>
      <c r="FO201" s="544">
        <v>10</v>
      </c>
      <c r="FP201" s="242">
        <v>0</v>
      </c>
      <c r="FQ201" s="242">
        <v>0</v>
      </c>
      <c r="FR201" s="314">
        <f t="shared" si="305"/>
        <v>10</v>
      </c>
      <c r="FS201" s="314">
        <f t="shared" si="306"/>
        <v>1660</v>
      </c>
      <c r="FT201" s="542">
        <v>990</v>
      </c>
      <c r="FU201" s="543">
        <v>570</v>
      </c>
      <c r="FV201" s="544">
        <v>100</v>
      </c>
      <c r="FW201" s="242">
        <v>50</v>
      </c>
      <c r="FX201" s="242">
        <v>0</v>
      </c>
      <c r="FY201" s="314">
        <f t="shared" si="307"/>
        <v>50</v>
      </c>
      <c r="FZ201" s="314">
        <f t="shared" si="308"/>
        <v>1280</v>
      </c>
      <c r="GA201" s="542">
        <v>220</v>
      </c>
      <c r="GB201" s="543">
        <v>940</v>
      </c>
      <c r="GC201" s="544">
        <v>120</v>
      </c>
      <c r="GD201" s="242">
        <v>60</v>
      </c>
      <c r="GE201" s="242">
        <v>0</v>
      </c>
      <c r="GF201" s="314">
        <f t="shared" si="309"/>
        <v>60</v>
      </c>
    </row>
    <row r="202" spans="1:188" hidden="1" x14ac:dyDescent="0.25">
      <c r="A202" s="622" t="s">
        <v>342</v>
      </c>
      <c r="B202" s="622" t="s">
        <v>53</v>
      </c>
      <c r="C202" s="622" t="s">
        <v>87</v>
      </c>
      <c r="D202" s="1">
        <v>1</v>
      </c>
      <c r="E202" s="206">
        <v>17700</v>
      </c>
      <c r="F202" s="207">
        <v>5.7999999999999996E-2</v>
      </c>
      <c r="G202" s="208">
        <f>IF(AND(F202&gt;=$F$3-'Selectie Benchmark Gemeenten'!$D$7*'gemeenten info'!$F$7,F202&lt;=$F$3+'Selectie Benchmark Gemeenten'!$D$7*'gemeenten info'!$F$7),1,0)</f>
        <v>0</v>
      </c>
      <c r="H202" s="206">
        <v>44311</v>
      </c>
      <c r="I202" s="206">
        <v>639</v>
      </c>
      <c r="J202" s="209">
        <f t="shared" ref="J202:J265" si="316">(I202-$I$7)/($I$6-$I$7)</f>
        <v>9.222720478325859E-2</v>
      </c>
      <c r="K202" s="208">
        <f>IF(AND(J202&gt;=$J$3-'Selectie Benchmark Gemeenten'!$D$8*'gemeenten info'!$J$7,J202&lt;=$J$3+'Selectie Benchmark Gemeenten'!$D$8*'gemeenten info'!$J$7),1,0)</f>
        <v>0</v>
      </c>
      <c r="L202" s="23">
        <v>0</v>
      </c>
      <c r="M202" s="210">
        <v>6.4858922682301215E-2</v>
      </c>
      <c r="N202" s="208">
        <f>IF(AND(M202&gt;=$M$3-'Selectie Benchmark Gemeenten'!$D$9*'gemeenten info'!$M$7,M202&lt;=$M$3+'Selectie Benchmark Gemeenten'!$D$9*'gemeenten info'!$M$7),1,0)</f>
        <v>0</v>
      </c>
      <c r="O202" s="29">
        <f t="shared" si="310"/>
        <v>0</v>
      </c>
      <c r="P202" s="29">
        <f t="shared" si="311"/>
        <v>0</v>
      </c>
      <c r="Q202" s="29">
        <f t="shared" si="312"/>
        <v>0</v>
      </c>
      <c r="S202" s="78">
        <v>7.8860000000000001</v>
      </c>
      <c r="T202" s="78">
        <v>-15.209</v>
      </c>
      <c r="U202" s="211">
        <v>0.54400000000000004</v>
      </c>
      <c r="V202" s="211">
        <v>6.6000000000000003E-2</v>
      </c>
      <c r="X202" s="212">
        <v>3810</v>
      </c>
      <c r="Y202" s="212">
        <v>61</v>
      </c>
      <c r="Z202" s="341">
        <f t="shared" ref="Z202:Z265" si="317">Y202/$X202</f>
        <v>1.6010498687664042E-2</v>
      </c>
      <c r="AA202" s="212">
        <v>1144</v>
      </c>
      <c r="AB202" s="212">
        <v>57</v>
      </c>
      <c r="AC202" s="212">
        <v>21</v>
      </c>
      <c r="AD202" s="212">
        <v>164</v>
      </c>
      <c r="AE202" s="212">
        <v>0</v>
      </c>
      <c r="AF202" s="372">
        <f t="shared" ref="AF202:AF265" si="318">IFERROR(AE202/AC202,"")</f>
        <v>0</v>
      </c>
      <c r="AG202" s="212">
        <v>13</v>
      </c>
      <c r="AH202" s="372">
        <f t="shared" ref="AH202:AH265" si="319">IFERROR(AG202/AD202,"")</f>
        <v>7.926829268292683E-2</v>
      </c>
      <c r="AI202" s="212">
        <f t="shared" ref="AI202:AI265" si="320">AA202-AC202-AD202</f>
        <v>959</v>
      </c>
      <c r="AJ202" s="212">
        <f t="shared" ref="AJ202:AJ265" si="321">(AB202-AE202-AG202)</f>
        <v>44</v>
      </c>
      <c r="AK202" s="372">
        <f t="shared" ref="AK202:AK265" si="322">IFERROR(AJ202/AI202,"")</f>
        <v>4.5881126173096975E-2</v>
      </c>
      <c r="AL202" s="341">
        <f t="shared" ref="AL202:AL265" si="323">AE202/X202</f>
        <v>0</v>
      </c>
      <c r="AM202" s="341">
        <f t="shared" ref="AM202:AM265" si="324">AG202/X202</f>
        <v>3.4120734908136482E-3</v>
      </c>
      <c r="AN202" s="341">
        <f t="shared" ref="AN202:AN265" si="325">(AB202-AE202-AG202)/X202</f>
        <v>1.1548556430446194E-2</v>
      </c>
      <c r="AO202" s="341">
        <f t="shared" ref="AO202:AO265" si="326">AB202/$X202</f>
        <v>1.4960629921259842E-2</v>
      </c>
      <c r="AP202" s="214">
        <v>2666</v>
      </c>
      <c r="AQ202" s="214">
        <v>4</v>
      </c>
      <c r="AR202" s="341">
        <f t="shared" ref="AR202:AR265" si="327">AQ202/$X202</f>
        <v>1.0498687664041995E-3</v>
      </c>
      <c r="AT202" s="1">
        <v>53</v>
      </c>
      <c r="AU202" s="1">
        <v>31</v>
      </c>
      <c r="AV202" s="1">
        <v>7</v>
      </c>
      <c r="AW202" s="1">
        <v>15</v>
      </c>
      <c r="AX202" s="1">
        <v>54</v>
      </c>
      <c r="AY202" s="1">
        <v>22</v>
      </c>
      <c r="AZ202" s="1">
        <v>12</v>
      </c>
      <c r="BA202" s="1">
        <v>20</v>
      </c>
      <c r="BB202" s="1">
        <v>44</v>
      </c>
      <c r="BC202" s="1">
        <v>16</v>
      </c>
      <c r="BD202" s="1">
        <v>11</v>
      </c>
      <c r="BE202" s="1">
        <v>17</v>
      </c>
      <c r="BF202" s="1">
        <v>51</v>
      </c>
      <c r="BG202" s="1">
        <v>29</v>
      </c>
      <c r="BH202" s="1">
        <v>10</v>
      </c>
      <c r="BI202" s="1">
        <v>12</v>
      </c>
      <c r="BJ202" s="1">
        <v>58</v>
      </c>
      <c r="BK202" s="1">
        <v>24</v>
      </c>
      <c r="BL202" s="1">
        <v>11</v>
      </c>
      <c r="BM202" s="1">
        <v>23</v>
      </c>
      <c r="BN202" s="125">
        <v>0.58490566037735847</v>
      </c>
      <c r="BO202" s="124">
        <v>0.13207547169811321</v>
      </c>
      <c r="BP202" s="126">
        <v>0.28301886792452829</v>
      </c>
      <c r="BQ202" s="125">
        <v>0.40740740740740738</v>
      </c>
      <c r="BR202" s="124">
        <v>0.22222222222222221</v>
      </c>
      <c r="BS202" s="126">
        <v>0.37037037037037035</v>
      </c>
      <c r="BT202" s="125">
        <v>0.36363636363636365</v>
      </c>
      <c r="BU202" s="124">
        <v>0.25</v>
      </c>
      <c r="BV202" s="126">
        <v>0.38636363636363635</v>
      </c>
      <c r="BW202" s="125">
        <v>0.56862745098039214</v>
      </c>
      <c r="BX202" s="124">
        <v>0.19607843137254902</v>
      </c>
      <c r="BY202" s="126">
        <v>0.23529411764705882</v>
      </c>
      <c r="BZ202" s="125">
        <f t="shared" ref="BZ202:BZ265" si="328">IFERROR(BK202/$BJ202,0)</f>
        <v>0.41379310344827586</v>
      </c>
      <c r="CA202" s="124">
        <f t="shared" ref="CA202:CA265" si="329">IFERROR(BL202/$BJ202,0)</f>
        <v>0.18965517241379309</v>
      </c>
      <c r="CB202" s="126">
        <f t="shared" ref="CB202:CB265" si="330">IFERROR(BM202/$BJ202,0)</f>
        <v>0.39655172413793105</v>
      </c>
      <c r="CD202" s="215">
        <f t="shared" ref="CD202:CD265" si="331">FK202</f>
        <v>6380</v>
      </c>
      <c r="CE202" s="216">
        <f t="shared" ref="CE202:CE265" si="332">CK202/$CD202</f>
        <v>0.59717868338557989</v>
      </c>
      <c r="CF202" s="216">
        <f t="shared" ref="CF202:CF265" si="333">CL202/$CD202</f>
        <v>0.34952978056426331</v>
      </c>
      <c r="CG202" s="216">
        <f t="shared" ref="CG202:CG265" si="334">CM202/$CD202</f>
        <v>5.329153605015674E-2</v>
      </c>
      <c r="CH202" s="216">
        <f t="shared" ref="CH202:CH265" si="335">CN202/$CD202</f>
        <v>1.8808777429467086E-2</v>
      </c>
      <c r="CI202" s="216">
        <f t="shared" ref="CI202:CI265" si="336">CO202/$CD202</f>
        <v>0</v>
      </c>
      <c r="CJ202" s="216">
        <f t="shared" ref="CJ202:CJ265" si="337">CP202/$CD202</f>
        <v>3.4482758620689655E-2</v>
      </c>
      <c r="CK202" s="217">
        <f t="shared" ref="CK202:CK265" si="338">FM202+FT202+GA202</f>
        <v>3810</v>
      </c>
      <c r="CL202" s="218">
        <f t="shared" ref="CL202:CL265" si="339">FN202+FU202+GB202</f>
        <v>2230</v>
      </c>
      <c r="CM202" s="219">
        <f t="shared" ref="CM202:CM265" si="340">FO202+FV202+GC202</f>
        <v>340</v>
      </c>
      <c r="CN202" s="219">
        <f t="shared" ref="CN202:CN265" si="341">FP202+FW202+GD202</f>
        <v>120</v>
      </c>
      <c r="CO202" s="219">
        <f t="shared" ref="CO202:CO265" si="342">FQ202+FX202+GE202</f>
        <v>0</v>
      </c>
      <c r="CP202" s="219">
        <f t="shared" ref="CP202:CP265" si="343">FR202+FY202+GF202</f>
        <v>220</v>
      </c>
      <c r="CR202" s="243">
        <v>2688.15</v>
      </c>
      <c r="CS202" s="243">
        <v>4763</v>
      </c>
      <c r="CT202" s="247">
        <f t="shared" si="313"/>
        <v>0.56438169221079149</v>
      </c>
      <c r="CV202" s="247">
        <f t="shared" si="314"/>
        <v>2.8368210572082598E-2</v>
      </c>
      <c r="CW202" s="211">
        <f t="shared" si="315"/>
        <v>0.27604308082179385</v>
      </c>
      <c r="CY202" s="300">
        <v>1.5239096163951655E-2</v>
      </c>
      <c r="CZ202" s="300">
        <v>1.3340308658121894E-2</v>
      </c>
      <c r="DA202" s="300">
        <v>1.1581995261911029E-2</v>
      </c>
      <c r="DB202" s="300">
        <v>1.4338821030270845E-2</v>
      </c>
      <c r="DC202" s="300">
        <v>1.4021164021164021E-2</v>
      </c>
      <c r="DE202" s="332">
        <v>243</v>
      </c>
      <c r="DF202" s="332">
        <v>17</v>
      </c>
      <c r="DG202" s="332">
        <v>221</v>
      </c>
      <c r="DH202" s="332">
        <v>12</v>
      </c>
      <c r="DL202" s="212">
        <v>3806</v>
      </c>
      <c r="DM202" s="212">
        <v>58</v>
      </c>
      <c r="DN202" s="213">
        <v>1.5239096163951655E-2</v>
      </c>
      <c r="DO202" s="212">
        <v>1178</v>
      </c>
      <c r="DP202" s="212">
        <v>51</v>
      </c>
      <c r="DQ202" s="213">
        <v>1.3399894902785077E-2</v>
      </c>
      <c r="DR202" s="214">
        <v>2628</v>
      </c>
      <c r="DS202" s="214">
        <v>7</v>
      </c>
      <c r="DT202" s="213">
        <v>1.8392012611665792E-3</v>
      </c>
      <c r="DV202" s="215">
        <f t="shared" ref="DV202:DV265" si="344">EC202+ED202+EE202</f>
        <v>6160</v>
      </c>
      <c r="DW202" s="216">
        <v>0.61290322580645162</v>
      </c>
      <c r="DX202" s="216">
        <v>0.33870967741935482</v>
      </c>
      <c r="DY202" s="216">
        <v>4.8387096774193547E-2</v>
      </c>
      <c r="DZ202" s="216">
        <v>1.6129032258064516E-2</v>
      </c>
      <c r="EA202" s="216">
        <v>0</v>
      </c>
      <c r="EB202" s="216">
        <v>3.2258064516129031E-2</v>
      </c>
      <c r="EC202" s="217">
        <f t="shared" ref="EC202:EC265" si="345">EQ202+EX202+FE202</f>
        <v>3750</v>
      </c>
      <c r="ED202" s="218">
        <v>2100</v>
      </c>
      <c r="EE202" s="219">
        <f t="shared" ref="EE202:EE265" si="346">ES202+EZ202+FG202</f>
        <v>310</v>
      </c>
      <c r="EF202" s="219">
        <f t="shared" ref="EF202:EF265" si="347">ET202+FA202+FH202</f>
        <v>60</v>
      </c>
      <c r="EG202" s="219">
        <f t="shared" ref="EG202:EG265" si="348">EU202+FB202+FI202</f>
        <v>0</v>
      </c>
      <c r="EH202" s="219">
        <f t="shared" ref="EH202:EH265" si="349">EV202+FC202+FJ202</f>
        <v>250</v>
      </c>
      <c r="EI202" s="216">
        <v>4.9180327868852458E-2</v>
      </c>
      <c r="EJ202" s="511">
        <v>1.805E-2</v>
      </c>
      <c r="EK202" s="3">
        <v>0.26800000000000002</v>
      </c>
      <c r="EL202" s="3">
        <v>0.45200000000000001</v>
      </c>
      <c r="EM202" s="496">
        <f t="shared" ref="EM202:EM256" si="350">1-EK202-EL202</f>
        <v>0.27999999999999997</v>
      </c>
      <c r="EN202" s="528">
        <v>5.7054800000000003E-2</v>
      </c>
      <c r="EO202" s="545">
        <f t="shared" ref="EO202:EO265" si="351">EP202+EW202+FD202</f>
        <v>6200</v>
      </c>
      <c r="EP202" s="314">
        <f t="shared" ref="EP202:EP265" si="352">EQ202+ER202+ES202</f>
        <v>1730</v>
      </c>
      <c r="EQ202" s="542">
        <v>1710</v>
      </c>
      <c r="ER202" s="543">
        <v>10</v>
      </c>
      <c r="ES202" s="544">
        <v>10</v>
      </c>
      <c r="ET202" s="242">
        <v>0</v>
      </c>
      <c r="EU202" s="242">
        <v>0</v>
      </c>
      <c r="EV202" s="314">
        <f t="shared" ref="EV202:EV265" si="353">ES202-ET202-EU202</f>
        <v>10</v>
      </c>
      <c r="EW202" s="314">
        <f t="shared" ref="EW202:EW265" si="354">EX202+EY202+EZ202</f>
        <v>2740</v>
      </c>
      <c r="EX202" s="542">
        <v>1740</v>
      </c>
      <c r="EY202" s="543">
        <v>850</v>
      </c>
      <c r="EZ202" s="544">
        <v>150</v>
      </c>
      <c r="FA202" s="242">
        <v>30</v>
      </c>
      <c r="FB202" s="242">
        <v>0</v>
      </c>
      <c r="FC202" s="314">
        <f t="shared" ref="FC202:FC265" si="355">EZ202-FA202-FB202</f>
        <v>120</v>
      </c>
      <c r="FD202" s="314">
        <f t="shared" ref="FD202:FD265" si="356">FE202+FF202+FG202</f>
        <v>1730</v>
      </c>
      <c r="FE202" s="542">
        <v>300</v>
      </c>
      <c r="FF202" s="543">
        <v>1280</v>
      </c>
      <c r="FG202" s="544">
        <v>150</v>
      </c>
      <c r="FH202" s="242">
        <v>30</v>
      </c>
      <c r="FI202" s="242">
        <f>VLOOKUP($A202,'[3]Tabel 3'!$E$3350:$K$3691,7,FALSE)</f>
        <v>0</v>
      </c>
      <c r="FJ202" s="314">
        <f t="shared" ref="FJ202:FJ265" si="357">FG202-FH202-FI202</f>
        <v>120</v>
      </c>
      <c r="FK202" s="545">
        <f t="shared" ref="FK202:FK265" si="358">FL202+FS202+FZ202</f>
        <v>6380</v>
      </c>
      <c r="FL202" s="314">
        <f t="shared" ref="FL202:FL265" si="359">FM202+FN202+FO202</f>
        <v>1740</v>
      </c>
      <c r="FM202" s="542">
        <v>1710</v>
      </c>
      <c r="FN202" s="543">
        <v>20</v>
      </c>
      <c r="FO202" s="544">
        <v>10</v>
      </c>
      <c r="FP202" s="242">
        <v>0</v>
      </c>
      <c r="FQ202" s="242">
        <v>0</v>
      </c>
      <c r="FR202" s="314">
        <f t="shared" ref="FR202:FR265" si="360">FO202-FP202-FQ202</f>
        <v>10</v>
      </c>
      <c r="FS202" s="314">
        <f t="shared" ref="FS202:FS265" si="361">FT202+FU202+FV202</f>
        <v>2840</v>
      </c>
      <c r="FT202" s="542">
        <v>1800</v>
      </c>
      <c r="FU202" s="543">
        <v>890</v>
      </c>
      <c r="FV202" s="544">
        <v>150</v>
      </c>
      <c r="FW202" s="242">
        <v>50</v>
      </c>
      <c r="FX202" s="242">
        <v>0</v>
      </c>
      <c r="FY202" s="314">
        <f t="shared" ref="FY202:FY265" si="362">FV202-FW202-FX202</f>
        <v>100</v>
      </c>
      <c r="FZ202" s="314">
        <f t="shared" ref="FZ202:FZ265" si="363">GA202+GB202+GC202</f>
        <v>1800</v>
      </c>
      <c r="GA202" s="542">
        <v>300</v>
      </c>
      <c r="GB202" s="543">
        <v>1320</v>
      </c>
      <c r="GC202" s="544">
        <v>180</v>
      </c>
      <c r="GD202" s="242">
        <v>70</v>
      </c>
      <c r="GE202" s="242">
        <v>0</v>
      </c>
      <c r="GF202" s="314">
        <f t="shared" ref="GF202:GF265" si="364">GC202-GD202-GE202</f>
        <v>110</v>
      </c>
    </row>
    <row r="203" spans="1:188" hidden="1" x14ac:dyDescent="0.25">
      <c r="A203" s="622" t="s">
        <v>343</v>
      </c>
      <c r="B203" s="622" t="s">
        <v>130</v>
      </c>
      <c r="C203" s="622" t="s">
        <v>131</v>
      </c>
      <c r="D203" s="1">
        <v>11.7</v>
      </c>
      <c r="E203" s="206">
        <v>82300</v>
      </c>
      <c r="F203" s="207">
        <v>0.14199999999999999</v>
      </c>
      <c r="G203" s="208">
        <f>IF(AND(F203&gt;=$F$3-'Selectie Benchmark Gemeenten'!$D$7*'gemeenten info'!$F$7,F203&lt;=$F$3+'Selectie Benchmark Gemeenten'!$D$7*'gemeenten info'!$F$7),1,0)</f>
        <v>0</v>
      </c>
      <c r="H203" s="206">
        <v>179100</v>
      </c>
      <c r="I203" s="206">
        <v>3392</v>
      </c>
      <c r="J203" s="209">
        <f t="shared" si="316"/>
        <v>0.5037369207772795</v>
      </c>
      <c r="K203" s="208">
        <f>IF(AND(J203&gt;=$J$3-'Selectie Benchmark Gemeenten'!$D$8*'gemeenten info'!$J$7,J203&lt;=$J$3+'Selectie Benchmark Gemeenten'!$D$8*'gemeenten info'!$J$7),1,0)</f>
        <v>0</v>
      </c>
      <c r="L203" s="23">
        <v>1</v>
      </c>
      <c r="M203" s="210">
        <v>0.5668044077134986</v>
      </c>
      <c r="N203" s="208">
        <f>IF(AND(M203&gt;=$M$3-'Selectie Benchmark Gemeenten'!$D$9*'gemeenten info'!$M$7,M203&lt;=$M$3+'Selectie Benchmark Gemeenten'!$D$9*'gemeenten info'!$M$7),1,0)</f>
        <v>0</v>
      </c>
      <c r="O203" s="29">
        <f t="shared" si="310"/>
        <v>0</v>
      </c>
      <c r="P203" s="29">
        <f t="shared" si="311"/>
        <v>0</v>
      </c>
      <c r="Q203" s="29">
        <f t="shared" si="312"/>
        <v>0</v>
      </c>
      <c r="S203" s="78">
        <v>8.1370000000000005</v>
      </c>
      <c r="T203" s="78">
        <v>3.8330000000000002</v>
      </c>
      <c r="U203" s="211">
        <v>0.42</v>
      </c>
      <c r="V203" s="211">
        <v>7.1999999999999995E-2</v>
      </c>
      <c r="X203" s="212">
        <v>10555</v>
      </c>
      <c r="Y203" s="212">
        <v>328</v>
      </c>
      <c r="Z203" s="341">
        <f t="shared" si="317"/>
        <v>3.1075319753671247E-2</v>
      </c>
      <c r="AA203" s="212">
        <v>2649</v>
      </c>
      <c r="AB203" s="212">
        <v>257</v>
      </c>
      <c r="AC203" s="212">
        <v>111</v>
      </c>
      <c r="AD203" s="212">
        <v>417</v>
      </c>
      <c r="AE203" s="212">
        <v>49</v>
      </c>
      <c r="AF203" s="372">
        <f t="shared" si="318"/>
        <v>0.44144144144144143</v>
      </c>
      <c r="AG203" s="212">
        <v>66</v>
      </c>
      <c r="AH203" s="372">
        <f t="shared" si="319"/>
        <v>0.15827338129496402</v>
      </c>
      <c r="AI203" s="212">
        <f t="shared" si="320"/>
        <v>2121</v>
      </c>
      <c r="AJ203" s="212">
        <f t="shared" si="321"/>
        <v>142</v>
      </c>
      <c r="AK203" s="372">
        <f t="shared" si="322"/>
        <v>6.6949552098066953E-2</v>
      </c>
      <c r="AL203" s="341">
        <f t="shared" si="323"/>
        <v>4.6423495973472286E-3</v>
      </c>
      <c r="AM203" s="341">
        <f t="shared" si="324"/>
        <v>6.2529606821411657E-3</v>
      </c>
      <c r="AN203" s="341">
        <f t="shared" si="325"/>
        <v>1.3453339649455234E-2</v>
      </c>
      <c r="AO203" s="341">
        <f t="shared" si="326"/>
        <v>2.434864992894363E-2</v>
      </c>
      <c r="AP203" s="214">
        <v>7906</v>
      </c>
      <c r="AQ203" s="214">
        <v>71</v>
      </c>
      <c r="AR203" s="341">
        <f t="shared" si="327"/>
        <v>6.7266698247276172E-3</v>
      </c>
      <c r="AT203" s="1">
        <v>313</v>
      </c>
      <c r="AU203" s="1">
        <v>101</v>
      </c>
      <c r="AV203" s="1">
        <v>67</v>
      </c>
      <c r="AW203" s="1">
        <v>145</v>
      </c>
      <c r="AX203" s="1">
        <v>250</v>
      </c>
      <c r="AY203" s="1">
        <v>67</v>
      </c>
      <c r="AZ203" s="1">
        <v>55</v>
      </c>
      <c r="BA203" s="1">
        <v>128</v>
      </c>
      <c r="BB203" s="1">
        <v>223</v>
      </c>
      <c r="BC203" s="1">
        <v>69</v>
      </c>
      <c r="BD203" s="1">
        <v>48</v>
      </c>
      <c r="BE203" s="1">
        <v>106</v>
      </c>
      <c r="BF203" s="1">
        <v>227</v>
      </c>
      <c r="BG203" s="1">
        <v>77</v>
      </c>
      <c r="BH203" s="1">
        <v>46</v>
      </c>
      <c r="BI203" s="1">
        <v>104</v>
      </c>
      <c r="BJ203" s="1">
        <v>286</v>
      </c>
      <c r="BK203" s="1">
        <v>105</v>
      </c>
      <c r="BL203" s="1">
        <v>57</v>
      </c>
      <c r="BM203" s="1">
        <v>124</v>
      </c>
      <c r="BN203" s="125">
        <v>0.32268370607028751</v>
      </c>
      <c r="BO203" s="124">
        <v>0.21405750798722045</v>
      </c>
      <c r="BP203" s="126">
        <v>0.46325878594249204</v>
      </c>
      <c r="BQ203" s="125">
        <v>0.26800000000000002</v>
      </c>
      <c r="BR203" s="124">
        <v>0.22</v>
      </c>
      <c r="BS203" s="126">
        <v>0.51200000000000001</v>
      </c>
      <c r="BT203" s="125">
        <v>0.3094170403587444</v>
      </c>
      <c r="BU203" s="124">
        <v>0.21524663677130046</v>
      </c>
      <c r="BV203" s="126">
        <v>0.47533632286995514</v>
      </c>
      <c r="BW203" s="125">
        <v>0.33920704845814981</v>
      </c>
      <c r="BX203" s="124">
        <v>0.20264317180616739</v>
      </c>
      <c r="BY203" s="126">
        <v>0.45814977973568283</v>
      </c>
      <c r="BZ203" s="125">
        <f t="shared" si="328"/>
        <v>0.36713286713286714</v>
      </c>
      <c r="CA203" s="124">
        <f t="shared" si="329"/>
        <v>0.1993006993006993</v>
      </c>
      <c r="CB203" s="126">
        <f t="shared" si="330"/>
        <v>0.43356643356643354</v>
      </c>
      <c r="CD203" s="215">
        <f t="shared" si="331"/>
        <v>38820</v>
      </c>
      <c r="CE203" s="216">
        <f t="shared" si="332"/>
        <v>0.63420917053065429</v>
      </c>
      <c r="CF203" s="216">
        <f t="shared" si="333"/>
        <v>0.27022153529108706</v>
      </c>
      <c r="CG203" s="216">
        <f t="shared" si="334"/>
        <v>9.5569294178258629E-2</v>
      </c>
      <c r="CH203" s="216">
        <f t="shared" si="335"/>
        <v>2.6790314270994334E-2</v>
      </c>
      <c r="CI203" s="216">
        <f t="shared" si="336"/>
        <v>2.0607934054611026E-3</v>
      </c>
      <c r="CJ203" s="216">
        <f t="shared" si="337"/>
        <v>6.6718186501803195E-2</v>
      </c>
      <c r="CK203" s="217">
        <f t="shared" si="338"/>
        <v>24620</v>
      </c>
      <c r="CL203" s="218">
        <f t="shared" si="339"/>
        <v>10490</v>
      </c>
      <c r="CM203" s="219">
        <f t="shared" si="340"/>
        <v>3710</v>
      </c>
      <c r="CN203" s="219">
        <f t="shared" si="341"/>
        <v>1040</v>
      </c>
      <c r="CO203" s="219">
        <f t="shared" si="342"/>
        <v>80</v>
      </c>
      <c r="CP203" s="219">
        <f t="shared" si="343"/>
        <v>2590</v>
      </c>
      <c r="CR203" s="243">
        <v>13458.29</v>
      </c>
      <c r="CS203" s="243">
        <v>14443</v>
      </c>
      <c r="CT203" s="247">
        <f t="shared" si="313"/>
        <v>0.93182095132590192</v>
      </c>
      <c r="CV203" s="247">
        <f t="shared" si="314"/>
        <v>3.3349024519628706E-2</v>
      </c>
      <c r="CW203" s="211">
        <f t="shared" si="315"/>
        <v>0.21884027995543134</v>
      </c>
      <c r="CY203" s="300">
        <v>2.6943005181347152E-2</v>
      </c>
      <c r="CZ203" s="300">
        <v>2.1248712908359075E-2</v>
      </c>
      <c r="DA203" s="300">
        <v>2.0837226686600634E-2</v>
      </c>
      <c r="DB203" s="300">
        <v>2.3331777881474568E-2</v>
      </c>
      <c r="DC203" s="300">
        <v>2.8639399762100833E-2</v>
      </c>
      <c r="DE203" s="332">
        <v>657</v>
      </c>
      <c r="DF203" s="332">
        <v>166</v>
      </c>
      <c r="DG203" s="332">
        <v>574</v>
      </c>
      <c r="DH203" s="332">
        <v>133</v>
      </c>
      <c r="DL203" s="212">
        <v>10615</v>
      </c>
      <c r="DM203" s="212">
        <v>286</v>
      </c>
      <c r="DN203" s="213">
        <v>2.6943005181347152E-2</v>
      </c>
      <c r="DO203" s="212">
        <v>2848</v>
      </c>
      <c r="DP203" s="212">
        <v>227</v>
      </c>
      <c r="DQ203" s="213">
        <v>2.1384832783796513E-2</v>
      </c>
      <c r="DR203" s="214">
        <v>7767</v>
      </c>
      <c r="DS203" s="214">
        <v>59</v>
      </c>
      <c r="DT203" s="213">
        <v>5.5581723975506358E-3</v>
      </c>
      <c r="DV203" s="215">
        <f t="shared" si="344"/>
        <v>38150</v>
      </c>
      <c r="DW203" s="216">
        <v>0.65445026178010468</v>
      </c>
      <c r="DX203" s="216">
        <v>0.26439790575916228</v>
      </c>
      <c r="DY203" s="216">
        <v>8.1151832460732987E-2</v>
      </c>
      <c r="DZ203" s="216">
        <v>2.8795811518324606E-2</v>
      </c>
      <c r="EA203" s="216">
        <v>2.617801047120419E-3</v>
      </c>
      <c r="EB203" s="216">
        <v>4.9738219895287955E-2</v>
      </c>
      <c r="EC203" s="217">
        <f t="shared" si="345"/>
        <v>25100</v>
      </c>
      <c r="ED203" s="218">
        <v>10100</v>
      </c>
      <c r="EE203" s="219">
        <f t="shared" si="346"/>
        <v>2950</v>
      </c>
      <c r="EF203" s="219">
        <f t="shared" si="347"/>
        <v>350</v>
      </c>
      <c r="EG203" s="219">
        <f t="shared" si="348"/>
        <v>90</v>
      </c>
      <c r="EH203" s="219">
        <f t="shared" si="349"/>
        <v>2510</v>
      </c>
      <c r="EI203" s="216">
        <v>8.1578947368421056E-2</v>
      </c>
      <c r="EJ203" s="511">
        <v>3.2750000000000001E-2</v>
      </c>
      <c r="EK203" s="3">
        <v>0.19899999999999998</v>
      </c>
      <c r="EL203" s="3">
        <v>0.34</v>
      </c>
      <c r="EM203" s="496">
        <f t="shared" si="350"/>
        <v>0.46100000000000002</v>
      </c>
      <c r="EN203" s="528">
        <v>0.1066652</v>
      </c>
      <c r="EO203" s="545">
        <f t="shared" si="351"/>
        <v>38140</v>
      </c>
      <c r="EP203" s="314">
        <f t="shared" si="352"/>
        <v>4770</v>
      </c>
      <c r="EQ203" s="542">
        <v>4660</v>
      </c>
      <c r="ER203" s="543">
        <v>60</v>
      </c>
      <c r="ES203" s="544">
        <v>50</v>
      </c>
      <c r="ET203" s="242">
        <v>0</v>
      </c>
      <c r="EU203" s="242">
        <v>0</v>
      </c>
      <c r="EV203" s="314">
        <f t="shared" si="353"/>
        <v>50</v>
      </c>
      <c r="EW203" s="314">
        <f t="shared" si="354"/>
        <v>16320</v>
      </c>
      <c r="EX203" s="542">
        <v>12930</v>
      </c>
      <c r="EY203" s="543">
        <v>2160</v>
      </c>
      <c r="EZ203" s="544">
        <v>1230</v>
      </c>
      <c r="FA203" s="242">
        <v>160</v>
      </c>
      <c r="FB203" s="242">
        <v>40</v>
      </c>
      <c r="FC203" s="314">
        <f t="shared" si="355"/>
        <v>1030</v>
      </c>
      <c r="FD203" s="314">
        <f t="shared" si="356"/>
        <v>17050</v>
      </c>
      <c r="FE203" s="542">
        <v>7510</v>
      </c>
      <c r="FF203" s="543">
        <v>7870</v>
      </c>
      <c r="FG203" s="544">
        <v>1670</v>
      </c>
      <c r="FH203" s="242">
        <v>190</v>
      </c>
      <c r="FI203" s="242">
        <f>VLOOKUP($A203,'[3]Tabel 3'!$E$3350:$K$3691,7,FALSE)</f>
        <v>50</v>
      </c>
      <c r="FJ203" s="314">
        <f t="shared" si="357"/>
        <v>1430</v>
      </c>
      <c r="FK203" s="545">
        <f t="shared" si="358"/>
        <v>38820</v>
      </c>
      <c r="FL203" s="314">
        <f t="shared" si="359"/>
        <v>4860</v>
      </c>
      <c r="FM203" s="542">
        <v>4730</v>
      </c>
      <c r="FN203" s="543">
        <v>80</v>
      </c>
      <c r="FO203" s="544">
        <v>50</v>
      </c>
      <c r="FP203" s="242">
        <v>0</v>
      </c>
      <c r="FQ203" s="242">
        <v>0</v>
      </c>
      <c r="FR203" s="314">
        <f t="shared" si="360"/>
        <v>50</v>
      </c>
      <c r="FS203" s="314">
        <f t="shared" si="361"/>
        <v>16900</v>
      </c>
      <c r="FT203" s="542">
        <v>12620</v>
      </c>
      <c r="FU203" s="543">
        <v>2530</v>
      </c>
      <c r="FV203" s="544">
        <v>1750</v>
      </c>
      <c r="FW203" s="242">
        <v>380</v>
      </c>
      <c r="FX203" s="242">
        <v>30</v>
      </c>
      <c r="FY203" s="314">
        <f t="shared" si="362"/>
        <v>1340</v>
      </c>
      <c r="FZ203" s="314">
        <f t="shared" si="363"/>
        <v>17060</v>
      </c>
      <c r="GA203" s="542">
        <v>7270</v>
      </c>
      <c r="GB203" s="543">
        <v>7880</v>
      </c>
      <c r="GC203" s="544">
        <v>1910</v>
      </c>
      <c r="GD203" s="242">
        <v>660</v>
      </c>
      <c r="GE203" s="242">
        <v>50</v>
      </c>
      <c r="GF203" s="314">
        <f t="shared" si="364"/>
        <v>1200</v>
      </c>
    </row>
    <row r="204" spans="1:188" hidden="1" x14ac:dyDescent="0.25">
      <c r="A204" s="622" t="s">
        <v>344</v>
      </c>
      <c r="B204" s="622" t="s">
        <v>110</v>
      </c>
      <c r="C204" s="622" t="s">
        <v>111</v>
      </c>
      <c r="D204" s="1">
        <v>3.7</v>
      </c>
      <c r="E204" s="206">
        <v>38200</v>
      </c>
      <c r="F204" s="207">
        <v>9.6000000000000002E-2</v>
      </c>
      <c r="G204" s="208">
        <f>IF(AND(F204&gt;=$F$3-'Selectie Benchmark Gemeenten'!$D$7*'gemeenten info'!$F$7,F204&lt;=$F$3+'Selectie Benchmark Gemeenten'!$D$7*'gemeenten info'!$F$7),1,0)</f>
        <v>1</v>
      </c>
      <c r="H204" s="206">
        <v>86332</v>
      </c>
      <c r="I204" s="206">
        <v>1178</v>
      </c>
      <c r="J204" s="209">
        <f t="shared" si="316"/>
        <v>0.17279521674140508</v>
      </c>
      <c r="K204" s="208">
        <f>IF(AND(J204&gt;=$J$3-'Selectie Benchmark Gemeenten'!$D$8*'gemeenten info'!$J$7,J204&lt;=$J$3+'Selectie Benchmark Gemeenten'!$D$8*'gemeenten info'!$J$7),1,0)</f>
        <v>1</v>
      </c>
      <c r="L204" s="23">
        <v>0</v>
      </c>
      <c r="M204" s="210">
        <v>6.4396493594066087E-2</v>
      </c>
      <c r="N204" s="208">
        <f>IF(AND(M204&gt;=$M$3-'Selectie Benchmark Gemeenten'!$D$9*'gemeenten info'!$M$7,M204&lt;=$M$3+'Selectie Benchmark Gemeenten'!$D$9*'gemeenten info'!$M$7),1,0)</f>
        <v>0</v>
      </c>
      <c r="O204" s="29">
        <f t="shared" si="310"/>
        <v>1</v>
      </c>
      <c r="P204" s="29">
        <f t="shared" si="311"/>
        <v>1</v>
      </c>
      <c r="Q204" s="29">
        <f t="shared" si="312"/>
        <v>0</v>
      </c>
      <c r="S204" s="78">
        <v>7.37</v>
      </c>
      <c r="T204" s="78">
        <v>-12.337999999999999</v>
      </c>
      <c r="U204" s="211">
        <v>0.60699999999999998</v>
      </c>
      <c r="V204" s="211">
        <v>0.111</v>
      </c>
      <c r="X204" s="212">
        <v>6245</v>
      </c>
      <c r="Y204" s="212">
        <v>214</v>
      </c>
      <c r="Z204" s="341">
        <f t="shared" si="317"/>
        <v>3.4267413931144915E-2</v>
      </c>
      <c r="AA204" s="212">
        <v>2190</v>
      </c>
      <c r="AB204" s="212">
        <v>189</v>
      </c>
      <c r="AC204" s="212">
        <v>92</v>
      </c>
      <c r="AD204" s="212">
        <v>402</v>
      </c>
      <c r="AE204" s="212">
        <v>29</v>
      </c>
      <c r="AF204" s="372">
        <f t="shared" si="318"/>
        <v>0.31521739130434784</v>
      </c>
      <c r="AG204" s="212">
        <v>53</v>
      </c>
      <c r="AH204" s="372">
        <f t="shared" si="319"/>
        <v>0.13184079601990051</v>
      </c>
      <c r="AI204" s="212">
        <f t="shared" si="320"/>
        <v>1696</v>
      </c>
      <c r="AJ204" s="212">
        <f t="shared" si="321"/>
        <v>107</v>
      </c>
      <c r="AK204" s="372">
        <f t="shared" si="322"/>
        <v>6.3089622641509441E-2</v>
      </c>
      <c r="AL204" s="341">
        <f t="shared" si="323"/>
        <v>4.6437149719775819E-3</v>
      </c>
      <c r="AM204" s="341">
        <f t="shared" si="324"/>
        <v>8.4867894315452368E-3</v>
      </c>
      <c r="AN204" s="341">
        <f t="shared" si="325"/>
        <v>1.7133706965572457E-2</v>
      </c>
      <c r="AO204" s="341">
        <f t="shared" si="326"/>
        <v>3.0264211369095278E-2</v>
      </c>
      <c r="AP204" s="214">
        <v>4055</v>
      </c>
      <c r="AQ204" s="214">
        <v>25</v>
      </c>
      <c r="AR204" s="341">
        <f t="shared" si="327"/>
        <v>4.0032025620496394E-3</v>
      </c>
      <c r="AT204" s="1">
        <v>135</v>
      </c>
      <c r="AU204" s="1">
        <v>41</v>
      </c>
      <c r="AV204" s="1">
        <v>39</v>
      </c>
      <c r="AW204" s="1">
        <v>55</v>
      </c>
      <c r="AX204" s="1">
        <v>142</v>
      </c>
      <c r="AY204" s="1">
        <v>37</v>
      </c>
      <c r="AZ204" s="1">
        <v>52</v>
      </c>
      <c r="BA204" s="1">
        <v>53</v>
      </c>
      <c r="BB204" s="1">
        <v>120</v>
      </c>
      <c r="BC204" s="1">
        <v>43</v>
      </c>
      <c r="BD204" s="1">
        <v>37</v>
      </c>
      <c r="BE204" s="1">
        <v>40</v>
      </c>
      <c r="BF204" s="1">
        <v>150</v>
      </c>
      <c r="BG204" s="1">
        <v>50</v>
      </c>
      <c r="BH204" s="1">
        <v>37</v>
      </c>
      <c r="BI204" s="1">
        <v>63</v>
      </c>
      <c r="BJ204" s="1">
        <v>183</v>
      </c>
      <c r="BK204" s="1">
        <v>69</v>
      </c>
      <c r="BL204" s="1">
        <v>41</v>
      </c>
      <c r="BM204" s="1">
        <v>73</v>
      </c>
      <c r="BN204" s="125">
        <v>0.3037037037037037</v>
      </c>
      <c r="BO204" s="124">
        <v>0.28888888888888886</v>
      </c>
      <c r="BP204" s="126">
        <v>0.40740740740740738</v>
      </c>
      <c r="BQ204" s="125">
        <v>0.26056338028169013</v>
      </c>
      <c r="BR204" s="124">
        <v>0.36619718309859156</v>
      </c>
      <c r="BS204" s="126">
        <v>0.37323943661971831</v>
      </c>
      <c r="BT204" s="125">
        <v>0.35833333333333334</v>
      </c>
      <c r="BU204" s="124">
        <v>0.30833333333333335</v>
      </c>
      <c r="BV204" s="126">
        <v>0.33333333333333331</v>
      </c>
      <c r="BW204" s="125">
        <v>0.33333333333333331</v>
      </c>
      <c r="BX204" s="124">
        <v>0.24666666666666667</v>
      </c>
      <c r="BY204" s="126">
        <v>0.42</v>
      </c>
      <c r="BZ204" s="125">
        <f t="shared" si="328"/>
        <v>0.37704918032786883</v>
      </c>
      <c r="CA204" s="124">
        <f t="shared" si="329"/>
        <v>0.22404371584699453</v>
      </c>
      <c r="CB204" s="126">
        <f t="shared" si="330"/>
        <v>0.39890710382513661</v>
      </c>
      <c r="CD204" s="215">
        <f t="shared" si="331"/>
        <v>11170</v>
      </c>
      <c r="CE204" s="216">
        <f t="shared" si="332"/>
        <v>0.55774395702775292</v>
      </c>
      <c r="CF204" s="216">
        <f t="shared" si="333"/>
        <v>0.36794986571172783</v>
      </c>
      <c r="CG204" s="216">
        <f t="shared" si="334"/>
        <v>7.4306177260519246E-2</v>
      </c>
      <c r="CH204" s="216">
        <f t="shared" si="335"/>
        <v>3.043867502238138E-2</v>
      </c>
      <c r="CI204" s="216">
        <f t="shared" si="336"/>
        <v>1.7905102954341987E-3</v>
      </c>
      <c r="CJ204" s="216">
        <f t="shared" si="337"/>
        <v>4.2076991942703673E-2</v>
      </c>
      <c r="CK204" s="217">
        <f t="shared" si="338"/>
        <v>6230</v>
      </c>
      <c r="CL204" s="218">
        <f t="shared" si="339"/>
        <v>4110</v>
      </c>
      <c r="CM204" s="219">
        <f t="shared" si="340"/>
        <v>830</v>
      </c>
      <c r="CN204" s="219">
        <f t="shared" si="341"/>
        <v>340</v>
      </c>
      <c r="CO204" s="219">
        <f t="shared" si="342"/>
        <v>20</v>
      </c>
      <c r="CP204" s="219">
        <f t="shared" si="343"/>
        <v>470</v>
      </c>
      <c r="CR204" s="243">
        <v>9735.9</v>
      </c>
      <c r="CS204" s="243">
        <v>8247</v>
      </c>
      <c r="CT204" s="247">
        <f t="shared" si="313"/>
        <v>1.1805383775918514</v>
      </c>
      <c r="CV204" s="247">
        <f t="shared" si="314"/>
        <v>2.9026937693500565E-2</v>
      </c>
      <c r="CW204" s="211">
        <f t="shared" si="315"/>
        <v>0.3569522284494262</v>
      </c>
      <c r="CY204" s="300">
        <v>2.9369282619162253E-2</v>
      </c>
      <c r="CZ204" s="300">
        <v>2.4007682458386685E-2</v>
      </c>
      <c r="DA204" s="300">
        <v>1.9150973507819982E-2</v>
      </c>
      <c r="DB204" s="300">
        <v>2.2170179547228729E-2</v>
      </c>
      <c r="DC204" s="300">
        <v>2.0585544373284539E-2</v>
      </c>
      <c r="DE204" s="332">
        <v>282</v>
      </c>
      <c r="DF204" s="332">
        <v>40</v>
      </c>
      <c r="DG204" s="332">
        <v>257</v>
      </c>
      <c r="DH204" s="332">
        <v>43</v>
      </c>
      <c r="DL204" s="212">
        <v>6231</v>
      </c>
      <c r="DM204" s="212">
        <v>183</v>
      </c>
      <c r="DN204" s="213">
        <v>2.9369282619162253E-2</v>
      </c>
      <c r="DO204" s="212">
        <v>2245</v>
      </c>
      <c r="DP204" s="212">
        <v>155</v>
      </c>
      <c r="DQ204" s="213">
        <v>2.4875621890547265E-2</v>
      </c>
      <c r="DR204" s="214">
        <v>3986</v>
      </c>
      <c r="DS204" s="214">
        <v>28</v>
      </c>
      <c r="DT204" s="213">
        <v>4.4936607286149895E-3</v>
      </c>
      <c r="DV204" s="215">
        <f t="shared" si="344"/>
        <v>11120</v>
      </c>
      <c r="DW204" s="216">
        <v>0.5714285714285714</v>
      </c>
      <c r="DX204" s="216">
        <v>0.35714285714285715</v>
      </c>
      <c r="DY204" s="216">
        <v>7.1428571428571425E-2</v>
      </c>
      <c r="DZ204" s="216">
        <v>3.5714285714285712E-2</v>
      </c>
      <c r="EA204" s="216">
        <v>0</v>
      </c>
      <c r="EB204" s="216">
        <v>3.5714285714285712E-2</v>
      </c>
      <c r="EC204" s="217">
        <f t="shared" si="345"/>
        <v>6360</v>
      </c>
      <c r="ED204" s="218">
        <v>4000</v>
      </c>
      <c r="EE204" s="219">
        <f t="shared" si="346"/>
        <v>760</v>
      </c>
      <c r="EF204" s="219">
        <f t="shared" si="347"/>
        <v>140</v>
      </c>
      <c r="EG204" s="219">
        <f t="shared" si="348"/>
        <v>20</v>
      </c>
      <c r="EH204" s="219">
        <f t="shared" si="349"/>
        <v>600</v>
      </c>
      <c r="EI204" s="216">
        <v>7.9646017699115043E-2</v>
      </c>
      <c r="EJ204" s="511">
        <v>2.47E-2</v>
      </c>
      <c r="EK204" s="3">
        <v>0.32299999999999995</v>
      </c>
      <c r="EL204" s="3">
        <v>0.48899999999999999</v>
      </c>
      <c r="EM204" s="496">
        <f t="shared" si="350"/>
        <v>0.18800000000000006</v>
      </c>
      <c r="EN204" s="528">
        <v>7.9497600000000002E-2</v>
      </c>
      <c r="EO204" s="545">
        <f t="shared" si="351"/>
        <v>11150</v>
      </c>
      <c r="EP204" s="314">
        <f t="shared" si="352"/>
        <v>2740</v>
      </c>
      <c r="EQ204" s="542">
        <v>2700</v>
      </c>
      <c r="ER204" s="543">
        <v>20</v>
      </c>
      <c r="ES204" s="544">
        <v>20</v>
      </c>
      <c r="ET204" s="242">
        <v>0</v>
      </c>
      <c r="EU204" s="242">
        <v>0</v>
      </c>
      <c r="EV204" s="314">
        <f t="shared" si="353"/>
        <v>20</v>
      </c>
      <c r="EW204" s="314">
        <f t="shared" si="354"/>
        <v>4680</v>
      </c>
      <c r="EX204" s="542">
        <v>2990</v>
      </c>
      <c r="EY204" s="543">
        <v>1360</v>
      </c>
      <c r="EZ204" s="544">
        <v>330</v>
      </c>
      <c r="FA204" s="242">
        <v>50</v>
      </c>
      <c r="FB204" s="242">
        <v>10</v>
      </c>
      <c r="FC204" s="314">
        <f t="shared" si="355"/>
        <v>270</v>
      </c>
      <c r="FD204" s="314">
        <f t="shared" si="356"/>
        <v>3730</v>
      </c>
      <c r="FE204" s="542">
        <v>670</v>
      </c>
      <c r="FF204" s="543">
        <v>2650</v>
      </c>
      <c r="FG204" s="544">
        <v>410</v>
      </c>
      <c r="FH204" s="242">
        <v>90</v>
      </c>
      <c r="FI204" s="242">
        <f>VLOOKUP($A204,'[3]Tabel 3'!$E$3350:$K$3691,7,FALSE)</f>
        <v>10</v>
      </c>
      <c r="FJ204" s="314">
        <f t="shared" si="357"/>
        <v>310</v>
      </c>
      <c r="FK204" s="545">
        <f t="shared" si="358"/>
        <v>11170</v>
      </c>
      <c r="FL204" s="314">
        <f t="shared" si="359"/>
        <v>2720</v>
      </c>
      <c r="FM204" s="542">
        <v>2660</v>
      </c>
      <c r="FN204" s="543">
        <v>30</v>
      </c>
      <c r="FO204" s="544">
        <v>30</v>
      </c>
      <c r="FP204" s="242">
        <v>0</v>
      </c>
      <c r="FQ204" s="242">
        <v>0</v>
      </c>
      <c r="FR204" s="314">
        <f t="shared" si="360"/>
        <v>30</v>
      </c>
      <c r="FS204" s="314">
        <f t="shared" si="361"/>
        <v>4670</v>
      </c>
      <c r="FT204" s="542">
        <v>2860</v>
      </c>
      <c r="FU204" s="543">
        <v>1430</v>
      </c>
      <c r="FV204" s="544">
        <v>380</v>
      </c>
      <c r="FW204" s="242">
        <v>120</v>
      </c>
      <c r="FX204" s="242">
        <v>10</v>
      </c>
      <c r="FY204" s="314">
        <f t="shared" si="362"/>
        <v>250</v>
      </c>
      <c r="FZ204" s="314">
        <f t="shared" si="363"/>
        <v>3780</v>
      </c>
      <c r="GA204" s="542">
        <v>710</v>
      </c>
      <c r="GB204" s="543">
        <v>2650</v>
      </c>
      <c r="GC204" s="544">
        <v>420</v>
      </c>
      <c r="GD204" s="242">
        <v>220</v>
      </c>
      <c r="GE204" s="242">
        <v>10</v>
      </c>
      <c r="GF204" s="314">
        <f t="shared" si="364"/>
        <v>190</v>
      </c>
    </row>
    <row r="205" spans="1:188" hidden="1" x14ac:dyDescent="0.25">
      <c r="A205" s="622" t="s">
        <v>345</v>
      </c>
      <c r="B205" s="622" t="s">
        <v>67</v>
      </c>
      <c r="C205" s="622" t="s">
        <v>68</v>
      </c>
      <c r="D205" s="1">
        <v>1.8</v>
      </c>
      <c r="E205" s="206">
        <v>19400</v>
      </c>
      <c r="F205" s="207">
        <v>9.4E-2</v>
      </c>
      <c r="G205" s="208">
        <f>IF(AND(F205&gt;=$F$3-'Selectie Benchmark Gemeenten'!$D$7*'gemeenten info'!$F$7,F205&lt;=$F$3+'Selectie Benchmark Gemeenten'!$D$7*'gemeenten info'!$F$7),1,0)</f>
        <v>1</v>
      </c>
      <c r="H205" s="206">
        <v>45593</v>
      </c>
      <c r="I205" s="206">
        <v>120</v>
      </c>
      <c r="J205" s="209">
        <f t="shared" si="316"/>
        <v>1.4648729446935725E-2</v>
      </c>
      <c r="K205" s="208">
        <f>IF(AND(J205&gt;=$J$3-'Selectie Benchmark Gemeenten'!$D$8*'gemeenten info'!$J$7,J205&lt;=$J$3+'Selectie Benchmark Gemeenten'!$D$8*'gemeenten info'!$J$7),1,0)</f>
        <v>0</v>
      </c>
      <c r="L205" s="23">
        <v>0</v>
      </c>
      <c r="M205" s="210">
        <v>0.16468590831918506</v>
      </c>
      <c r="N205" s="208">
        <f>IF(AND(M205&gt;=$M$3-'Selectie Benchmark Gemeenten'!$D$9*'gemeenten info'!$M$7,M205&lt;=$M$3+'Selectie Benchmark Gemeenten'!$D$9*'gemeenten info'!$M$7),1,0)</f>
        <v>1</v>
      </c>
      <c r="O205" s="29">
        <f t="shared" si="310"/>
        <v>1</v>
      </c>
      <c r="P205" s="29">
        <f t="shared" si="311"/>
        <v>0</v>
      </c>
      <c r="Q205" s="29">
        <f t="shared" si="312"/>
        <v>0</v>
      </c>
      <c r="S205" s="78">
        <v>7.181</v>
      </c>
      <c r="T205" s="78">
        <v>-24.007999999999999</v>
      </c>
      <c r="U205" s="211">
        <v>0.59699999999999998</v>
      </c>
      <c r="V205" s="211">
        <v>8.3000000000000004E-2</v>
      </c>
      <c r="X205" s="212">
        <v>3880</v>
      </c>
      <c r="Y205" s="212">
        <v>78</v>
      </c>
      <c r="Z205" s="341">
        <f t="shared" si="317"/>
        <v>2.0103092783505156E-2</v>
      </c>
      <c r="AA205" s="212">
        <v>1359</v>
      </c>
      <c r="AB205" s="212">
        <v>67</v>
      </c>
      <c r="AC205" s="212">
        <v>45</v>
      </c>
      <c r="AD205" s="212">
        <v>203</v>
      </c>
      <c r="AE205" s="212">
        <v>6</v>
      </c>
      <c r="AF205" s="372">
        <f t="shared" si="318"/>
        <v>0.13333333333333333</v>
      </c>
      <c r="AG205" s="212">
        <v>15</v>
      </c>
      <c r="AH205" s="372">
        <f t="shared" si="319"/>
        <v>7.3891625615763554E-2</v>
      </c>
      <c r="AI205" s="212">
        <f t="shared" si="320"/>
        <v>1111</v>
      </c>
      <c r="AJ205" s="212">
        <f t="shared" si="321"/>
        <v>46</v>
      </c>
      <c r="AK205" s="372">
        <f t="shared" si="322"/>
        <v>4.1404140414041404E-2</v>
      </c>
      <c r="AL205" s="341">
        <f t="shared" si="323"/>
        <v>1.5463917525773195E-3</v>
      </c>
      <c r="AM205" s="341">
        <f t="shared" si="324"/>
        <v>3.8659793814432991E-3</v>
      </c>
      <c r="AN205" s="341">
        <f t="shared" si="325"/>
        <v>1.1855670103092783E-2</v>
      </c>
      <c r="AO205" s="341">
        <f t="shared" si="326"/>
        <v>1.7268041237113403E-2</v>
      </c>
      <c r="AP205" s="214">
        <v>2521</v>
      </c>
      <c r="AQ205" s="214">
        <v>11</v>
      </c>
      <c r="AR205" s="341">
        <f t="shared" si="327"/>
        <v>2.8350515463917525E-3</v>
      </c>
      <c r="AT205" s="1">
        <v>43</v>
      </c>
      <c r="AU205" s="1">
        <v>12</v>
      </c>
      <c r="AV205" s="1">
        <v>8</v>
      </c>
      <c r="AW205" s="1">
        <v>23</v>
      </c>
      <c r="AX205" s="1">
        <v>72</v>
      </c>
      <c r="AY205" s="1">
        <v>24</v>
      </c>
      <c r="AZ205" s="1">
        <v>26</v>
      </c>
      <c r="BA205" s="1">
        <v>22</v>
      </c>
      <c r="BB205" s="1">
        <v>43</v>
      </c>
      <c r="BC205" s="1">
        <v>12</v>
      </c>
      <c r="BD205" s="1">
        <v>13</v>
      </c>
      <c r="BE205" s="1">
        <v>18</v>
      </c>
      <c r="BF205" s="1">
        <v>62</v>
      </c>
      <c r="BG205" s="1">
        <v>33</v>
      </c>
      <c r="BH205" s="1">
        <v>12</v>
      </c>
      <c r="BI205" s="1">
        <v>17</v>
      </c>
      <c r="BJ205" s="1">
        <v>72</v>
      </c>
      <c r="BK205" s="1">
        <v>28</v>
      </c>
      <c r="BL205" s="1">
        <v>15</v>
      </c>
      <c r="BM205" s="1">
        <v>29</v>
      </c>
      <c r="BN205" s="125">
        <v>0.27906976744186046</v>
      </c>
      <c r="BO205" s="124">
        <v>0.18604651162790697</v>
      </c>
      <c r="BP205" s="126">
        <v>0.53488372093023251</v>
      </c>
      <c r="BQ205" s="125">
        <v>0.33333333333333331</v>
      </c>
      <c r="BR205" s="124">
        <v>0.3611111111111111</v>
      </c>
      <c r="BS205" s="126">
        <v>0.30555555555555558</v>
      </c>
      <c r="BT205" s="125">
        <v>0.27906976744186046</v>
      </c>
      <c r="BU205" s="124">
        <v>0.30232558139534882</v>
      </c>
      <c r="BV205" s="126">
        <v>0.41860465116279072</v>
      </c>
      <c r="BW205" s="125">
        <v>0.532258064516129</v>
      </c>
      <c r="BX205" s="124">
        <v>0.19354838709677419</v>
      </c>
      <c r="BY205" s="126">
        <v>0.27419354838709675</v>
      </c>
      <c r="BZ205" s="125">
        <f t="shared" si="328"/>
        <v>0.3888888888888889</v>
      </c>
      <c r="CA205" s="124">
        <f t="shared" si="329"/>
        <v>0.20833333333333334</v>
      </c>
      <c r="CB205" s="126">
        <f t="shared" si="330"/>
        <v>0.40277777777777779</v>
      </c>
      <c r="CD205" s="215">
        <f t="shared" si="331"/>
        <v>6420</v>
      </c>
      <c r="CE205" s="216">
        <f t="shared" si="332"/>
        <v>0.58722741433021808</v>
      </c>
      <c r="CF205" s="216">
        <f t="shared" si="333"/>
        <v>0.34890965732087226</v>
      </c>
      <c r="CG205" s="216">
        <f t="shared" si="334"/>
        <v>6.3862928348909651E-2</v>
      </c>
      <c r="CH205" s="216">
        <f t="shared" si="335"/>
        <v>3.1152647975077882E-2</v>
      </c>
      <c r="CI205" s="216">
        <f t="shared" si="336"/>
        <v>3.1152647975077881E-3</v>
      </c>
      <c r="CJ205" s="216">
        <f t="shared" si="337"/>
        <v>2.9595015576323987E-2</v>
      </c>
      <c r="CK205" s="217">
        <f t="shared" si="338"/>
        <v>3770</v>
      </c>
      <c r="CL205" s="218">
        <f t="shared" si="339"/>
        <v>2240</v>
      </c>
      <c r="CM205" s="219">
        <f t="shared" si="340"/>
        <v>410</v>
      </c>
      <c r="CN205" s="219">
        <f t="shared" si="341"/>
        <v>200</v>
      </c>
      <c r="CO205" s="219">
        <f t="shared" si="342"/>
        <v>20</v>
      </c>
      <c r="CP205" s="219">
        <f t="shared" si="343"/>
        <v>190</v>
      </c>
      <c r="CR205" s="243">
        <v>2494.36</v>
      </c>
      <c r="CS205" s="243">
        <v>4472</v>
      </c>
      <c r="CT205" s="247">
        <f t="shared" si="313"/>
        <v>0.55777280858676215</v>
      </c>
      <c r="CV205" s="247">
        <f t="shared" si="314"/>
        <v>3.6041722497087446E-2</v>
      </c>
      <c r="CW205" s="211">
        <f t="shared" si="315"/>
        <v>0.21386268918622506</v>
      </c>
      <c r="CY205" s="300">
        <v>1.8292682926829267E-2</v>
      </c>
      <c r="CZ205" s="300">
        <v>1.5534953645702832E-2</v>
      </c>
      <c r="DA205" s="300">
        <v>1.0688540889883172E-2</v>
      </c>
      <c r="DB205" s="300">
        <v>1.7603911980440097E-2</v>
      </c>
      <c r="DC205" s="300">
        <v>1.0252742012398664E-2</v>
      </c>
      <c r="DE205" s="332">
        <v>154</v>
      </c>
      <c r="DF205" s="332">
        <v>16</v>
      </c>
      <c r="DG205" s="332">
        <v>169</v>
      </c>
      <c r="DH205" s="332">
        <v>16</v>
      </c>
      <c r="DL205" s="212">
        <v>3936</v>
      </c>
      <c r="DM205" s="212">
        <v>72</v>
      </c>
      <c r="DN205" s="213">
        <v>1.8292682926829267E-2</v>
      </c>
      <c r="DO205" s="212">
        <v>1390</v>
      </c>
      <c r="DP205" s="212">
        <v>70</v>
      </c>
      <c r="DQ205" s="213">
        <v>1.7784552845528455E-2</v>
      </c>
      <c r="DR205" s="214">
        <v>2546</v>
      </c>
      <c r="DS205" s="214">
        <v>2</v>
      </c>
      <c r="DT205" s="213">
        <v>5.0813008130081306E-4</v>
      </c>
      <c r="DV205" s="215">
        <f t="shared" si="344"/>
        <v>6320</v>
      </c>
      <c r="DW205" s="216">
        <v>0.61904761904761907</v>
      </c>
      <c r="DX205" s="216">
        <v>0.33333333333333331</v>
      </c>
      <c r="DY205" s="216">
        <v>4.7619047619047616E-2</v>
      </c>
      <c r="DZ205" s="216">
        <v>3.1746031746031744E-2</v>
      </c>
      <c r="EA205" s="216">
        <v>0</v>
      </c>
      <c r="EB205" s="216">
        <v>1.5873015873015872E-2</v>
      </c>
      <c r="EC205" s="217">
        <f t="shared" si="345"/>
        <v>3880</v>
      </c>
      <c r="ED205" s="218">
        <v>2100</v>
      </c>
      <c r="EE205" s="219">
        <f t="shared" si="346"/>
        <v>340</v>
      </c>
      <c r="EF205" s="219">
        <f t="shared" si="347"/>
        <v>90</v>
      </c>
      <c r="EG205" s="219">
        <f t="shared" si="348"/>
        <v>0</v>
      </c>
      <c r="EH205" s="219">
        <f t="shared" si="349"/>
        <v>250</v>
      </c>
      <c r="EI205" s="216">
        <v>6.3492063492063489E-2</v>
      </c>
      <c r="EJ205" s="511">
        <v>2.435E-2</v>
      </c>
      <c r="EK205" s="3">
        <v>0.307</v>
      </c>
      <c r="EL205" s="3">
        <v>0.505</v>
      </c>
      <c r="EM205" s="496">
        <f t="shared" si="350"/>
        <v>0.18800000000000006</v>
      </c>
      <c r="EN205" s="528">
        <v>7.8316400000000008E-2</v>
      </c>
      <c r="EO205" s="545">
        <f t="shared" si="351"/>
        <v>6310</v>
      </c>
      <c r="EP205" s="314">
        <f t="shared" si="352"/>
        <v>1720</v>
      </c>
      <c r="EQ205" s="542">
        <v>1700</v>
      </c>
      <c r="ER205" s="543">
        <v>10</v>
      </c>
      <c r="ES205" s="544">
        <v>10</v>
      </c>
      <c r="ET205" s="242">
        <v>0</v>
      </c>
      <c r="EU205" s="242">
        <v>0</v>
      </c>
      <c r="EV205" s="314">
        <f t="shared" si="353"/>
        <v>10</v>
      </c>
      <c r="EW205" s="314">
        <f t="shared" si="354"/>
        <v>2760</v>
      </c>
      <c r="EX205" s="542">
        <v>1820</v>
      </c>
      <c r="EY205" s="543">
        <v>780</v>
      </c>
      <c r="EZ205" s="544">
        <v>160</v>
      </c>
      <c r="FA205" s="242">
        <v>40</v>
      </c>
      <c r="FB205" s="242">
        <v>0</v>
      </c>
      <c r="FC205" s="314">
        <f t="shared" si="355"/>
        <v>120</v>
      </c>
      <c r="FD205" s="314">
        <f t="shared" si="356"/>
        <v>1830</v>
      </c>
      <c r="FE205" s="542">
        <v>360</v>
      </c>
      <c r="FF205" s="543">
        <v>1300</v>
      </c>
      <c r="FG205" s="544">
        <v>170</v>
      </c>
      <c r="FH205" s="242">
        <v>50</v>
      </c>
      <c r="FI205" s="242">
        <f>VLOOKUP($A205,'[3]Tabel 3'!$E$3350:$K$3691,7,FALSE)</f>
        <v>0</v>
      </c>
      <c r="FJ205" s="314">
        <f t="shared" si="357"/>
        <v>120</v>
      </c>
      <c r="FK205" s="545">
        <f t="shared" si="358"/>
        <v>6420</v>
      </c>
      <c r="FL205" s="314">
        <f t="shared" si="359"/>
        <v>1690</v>
      </c>
      <c r="FM205" s="542">
        <v>1660</v>
      </c>
      <c r="FN205" s="543">
        <v>20</v>
      </c>
      <c r="FO205" s="544">
        <v>10</v>
      </c>
      <c r="FP205" s="242">
        <v>0</v>
      </c>
      <c r="FQ205" s="242">
        <v>0</v>
      </c>
      <c r="FR205" s="314">
        <f t="shared" si="360"/>
        <v>10</v>
      </c>
      <c r="FS205" s="314">
        <f t="shared" si="361"/>
        <v>2820</v>
      </c>
      <c r="FT205" s="542">
        <v>1760</v>
      </c>
      <c r="FU205" s="543">
        <v>860</v>
      </c>
      <c r="FV205" s="544">
        <v>200</v>
      </c>
      <c r="FW205" s="242">
        <v>90</v>
      </c>
      <c r="FX205" s="242">
        <v>10</v>
      </c>
      <c r="FY205" s="314">
        <f t="shared" si="362"/>
        <v>100</v>
      </c>
      <c r="FZ205" s="314">
        <f t="shared" si="363"/>
        <v>1910</v>
      </c>
      <c r="GA205" s="542">
        <v>350</v>
      </c>
      <c r="GB205" s="543">
        <v>1360</v>
      </c>
      <c r="GC205" s="544">
        <v>200</v>
      </c>
      <c r="GD205" s="242">
        <v>110</v>
      </c>
      <c r="GE205" s="242">
        <v>10</v>
      </c>
      <c r="GF205" s="314">
        <f t="shared" si="364"/>
        <v>80</v>
      </c>
    </row>
    <row r="206" spans="1:188" hidden="1" x14ac:dyDescent="0.25">
      <c r="A206" s="622" t="s">
        <v>346</v>
      </c>
      <c r="B206" s="622" t="s">
        <v>56</v>
      </c>
      <c r="C206" s="622" t="s">
        <v>114</v>
      </c>
      <c r="D206" s="1">
        <v>0.2</v>
      </c>
      <c r="E206" s="206">
        <v>3600</v>
      </c>
      <c r="F206" s="207">
        <v>0.06</v>
      </c>
      <c r="G206" s="208">
        <f>IF(AND(F206&gt;=$F$3-'Selectie Benchmark Gemeenten'!$D$7*'gemeenten info'!$F$7,F206&lt;=$F$3+'Selectie Benchmark Gemeenten'!$D$7*'gemeenten info'!$F$7),1,0)</f>
        <v>0</v>
      </c>
      <c r="H206" s="206">
        <v>7668</v>
      </c>
      <c r="I206" s="206">
        <v>89</v>
      </c>
      <c r="J206" s="209">
        <f t="shared" si="316"/>
        <v>1.0014947683109118E-2</v>
      </c>
      <c r="K206" s="208">
        <f>IF(AND(J206&gt;=$J$3-'Selectie Benchmark Gemeenten'!$D$8*'gemeenten info'!$J$7,J206&lt;=$J$3+'Selectie Benchmark Gemeenten'!$D$8*'gemeenten info'!$J$7),1,0)</f>
        <v>0</v>
      </c>
      <c r="L206" s="23">
        <v>0</v>
      </c>
      <c r="M206" s="210">
        <v>5.0490883590462832E-2</v>
      </c>
      <c r="N206" s="208">
        <f>IF(AND(M206&gt;=$M$3-'Selectie Benchmark Gemeenten'!$D$9*'gemeenten info'!$M$7,M206&lt;=$M$3+'Selectie Benchmark Gemeenten'!$D$9*'gemeenten info'!$M$7),1,0)</f>
        <v>0</v>
      </c>
      <c r="O206" s="29">
        <f t="shared" si="310"/>
        <v>0</v>
      </c>
      <c r="P206" s="29">
        <f t="shared" si="311"/>
        <v>0</v>
      </c>
      <c r="Q206" s="29">
        <f t="shared" si="312"/>
        <v>0</v>
      </c>
      <c r="S206" s="78">
        <v>7.7690000000000001</v>
      </c>
      <c r="T206" s="78">
        <v>-32.692</v>
      </c>
      <c r="U206" s="211">
        <v>0.60799999999999998</v>
      </c>
      <c r="V206" s="211">
        <v>9.0999999999999998E-2</v>
      </c>
      <c r="X206" s="212">
        <v>411</v>
      </c>
      <c r="Y206" s="212">
        <v>12</v>
      </c>
      <c r="Z206" s="341">
        <f t="shared" si="317"/>
        <v>2.9197080291970802E-2</v>
      </c>
      <c r="AA206" s="212">
        <v>135</v>
      </c>
      <c r="AB206" s="212">
        <v>11</v>
      </c>
      <c r="AC206" s="212">
        <v>0</v>
      </c>
      <c r="AD206" s="212">
        <v>25</v>
      </c>
      <c r="AE206" s="212">
        <v>0</v>
      </c>
      <c r="AF206" s="372" t="str">
        <f t="shared" si="318"/>
        <v/>
      </c>
      <c r="AG206" s="212">
        <v>0</v>
      </c>
      <c r="AH206" s="372">
        <f t="shared" si="319"/>
        <v>0</v>
      </c>
      <c r="AI206" s="212">
        <f t="shared" si="320"/>
        <v>110</v>
      </c>
      <c r="AJ206" s="212">
        <f t="shared" si="321"/>
        <v>11</v>
      </c>
      <c r="AK206" s="372">
        <f t="shared" si="322"/>
        <v>0.1</v>
      </c>
      <c r="AL206" s="341">
        <f t="shared" si="323"/>
        <v>0</v>
      </c>
      <c r="AM206" s="341">
        <f t="shared" si="324"/>
        <v>0</v>
      </c>
      <c r="AN206" s="341">
        <f t="shared" si="325"/>
        <v>2.6763990267639901E-2</v>
      </c>
      <c r="AO206" s="341">
        <f t="shared" si="326"/>
        <v>2.6763990267639901E-2</v>
      </c>
      <c r="AP206" s="214">
        <v>276</v>
      </c>
      <c r="AQ206" s="214">
        <v>1</v>
      </c>
      <c r="AR206" s="341">
        <f t="shared" si="327"/>
        <v>2.4330900243309003E-3</v>
      </c>
      <c r="AT206" s="1">
        <v>11</v>
      </c>
      <c r="AU206" s="1">
        <v>0</v>
      </c>
      <c r="AV206" s="1">
        <v>5</v>
      </c>
      <c r="AW206" s="1">
        <v>6</v>
      </c>
      <c r="AX206" s="1">
        <v>5</v>
      </c>
      <c r="AY206" s="1">
        <v>0</v>
      </c>
      <c r="AZ206" s="1">
        <v>0</v>
      </c>
      <c r="BA206" s="1">
        <v>5</v>
      </c>
      <c r="BB206" s="1">
        <v>9</v>
      </c>
      <c r="BC206" s="1">
        <v>6</v>
      </c>
      <c r="BD206" s="1">
        <v>0</v>
      </c>
      <c r="BE206" s="1">
        <v>3</v>
      </c>
      <c r="BF206" s="1">
        <v>7</v>
      </c>
      <c r="BG206" s="1">
        <v>0</v>
      </c>
      <c r="BH206" s="1">
        <v>0</v>
      </c>
      <c r="BI206" s="1">
        <v>7</v>
      </c>
      <c r="BJ206" s="1">
        <v>7</v>
      </c>
      <c r="BK206" s="1">
        <v>0</v>
      </c>
      <c r="BL206" s="1">
        <v>0</v>
      </c>
      <c r="BM206" s="1">
        <v>7</v>
      </c>
      <c r="BN206" s="125">
        <v>0</v>
      </c>
      <c r="BO206" s="124">
        <v>0.45454545454545453</v>
      </c>
      <c r="BP206" s="126">
        <v>0.54545454545454541</v>
      </c>
      <c r="BQ206" s="125">
        <v>0</v>
      </c>
      <c r="BR206" s="124">
        <v>0</v>
      </c>
      <c r="BS206" s="126">
        <v>1</v>
      </c>
      <c r="BT206" s="125">
        <v>0.66666666666666663</v>
      </c>
      <c r="BU206" s="124">
        <v>0</v>
      </c>
      <c r="BV206" s="126">
        <v>0.33333333333333331</v>
      </c>
      <c r="BW206" s="125">
        <v>0</v>
      </c>
      <c r="BX206" s="124">
        <v>0</v>
      </c>
      <c r="BY206" s="126">
        <v>1</v>
      </c>
      <c r="BZ206" s="125">
        <f t="shared" si="328"/>
        <v>0</v>
      </c>
      <c r="CA206" s="124">
        <f t="shared" si="329"/>
        <v>0</v>
      </c>
      <c r="CB206" s="126">
        <f t="shared" si="330"/>
        <v>1</v>
      </c>
      <c r="CD206" s="215">
        <f t="shared" si="331"/>
        <v>810</v>
      </c>
      <c r="CE206" s="216">
        <f t="shared" si="332"/>
        <v>0.51851851851851849</v>
      </c>
      <c r="CF206" s="216">
        <f t="shared" si="333"/>
        <v>0.40740740740740738</v>
      </c>
      <c r="CG206" s="216">
        <f t="shared" si="334"/>
        <v>7.407407407407407E-2</v>
      </c>
      <c r="CH206" s="216">
        <f t="shared" si="335"/>
        <v>1.2345679012345678E-2</v>
      </c>
      <c r="CI206" s="216">
        <f t="shared" si="336"/>
        <v>0</v>
      </c>
      <c r="CJ206" s="216">
        <f t="shared" si="337"/>
        <v>6.1728395061728392E-2</v>
      </c>
      <c r="CK206" s="217">
        <f t="shared" si="338"/>
        <v>420</v>
      </c>
      <c r="CL206" s="218">
        <f t="shared" si="339"/>
        <v>330</v>
      </c>
      <c r="CM206" s="219">
        <f t="shared" si="340"/>
        <v>60</v>
      </c>
      <c r="CN206" s="219">
        <f t="shared" si="341"/>
        <v>10</v>
      </c>
      <c r="CO206" s="219">
        <f t="shared" si="342"/>
        <v>0</v>
      </c>
      <c r="CP206" s="219">
        <f t="shared" si="343"/>
        <v>50</v>
      </c>
      <c r="CR206" s="243">
        <v>380.82</v>
      </c>
      <c r="CS206" s="243">
        <v>504</v>
      </c>
      <c r="CT206" s="247">
        <f t="shared" si="313"/>
        <v>0.7555952380952381</v>
      </c>
      <c r="CV206" s="247">
        <f t="shared" si="314"/>
        <v>3.864116503112569E-2</v>
      </c>
      <c r="CW206" s="211">
        <f t="shared" si="315"/>
        <v>0.48661800486618007</v>
      </c>
      <c r="CY206" s="300">
        <v>1.5730337078651686E-2</v>
      </c>
      <c r="CZ206" s="300">
        <v>1.4553014553014554E-2</v>
      </c>
      <c r="DA206" s="300">
        <v>1.8947368421052633E-2</v>
      </c>
      <c r="DB206" s="300">
        <v>1.0101010101010102E-2</v>
      </c>
      <c r="DC206" s="300">
        <v>2.2177419354838711E-2</v>
      </c>
      <c r="DE206" s="332" t="s">
        <v>640</v>
      </c>
      <c r="DF206" s="332" t="s">
        <v>640</v>
      </c>
      <c r="DG206" s="332" t="s">
        <v>640</v>
      </c>
      <c r="DH206" s="332" t="s">
        <v>640</v>
      </c>
      <c r="DL206" s="212">
        <v>445</v>
      </c>
      <c r="DM206" s="212">
        <v>7</v>
      </c>
      <c r="DN206" s="213">
        <v>1.5730337078651686E-2</v>
      </c>
      <c r="DO206" s="212">
        <v>154</v>
      </c>
      <c r="DP206" s="212">
        <v>6</v>
      </c>
      <c r="DQ206" s="213">
        <v>1.3483146067415731E-2</v>
      </c>
      <c r="DR206" s="214">
        <v>291</v>
      </c>
      <c r="DS206" s="214">
        <v>1</v>
      </c>
      <c r="DT206" s="213">
        <v>2.2471910112359553E-3</v>
      </c>
      <c r="DV206" s="215">
        <f t="shared" si="344"/>
        <v>790</v>
      </c>
      <c r="DW206" s="216">
        <v>0.5714285714285714</v>
      </c>
      <c r="DX206" s="216">
        <v>0.42857142857142855</v>
      </c>
      <c r="DY206" s="216">
        <v>0</v>
      </c>
      <c r="DZ206" s="216">
        <v>0</v>
      </c>
      <c r="EA206" s="216">
        <v>0</v>
      </c>
      <c r="EB206" s="216">
        <v>0</v>
      </c>
      <c r="EC206" s="217">
        <f t="shared" si="345"/>
        <v>440</v>
      </c>
      <c r="ED206" s="218">
        <v>300</v>
      </c>
      <c r="EE206" s="219">
        <f t="shared" si="346"/>
        <v>50</v>
      </c>
      <c r="EF206" s="219">
        <f t="shared" si="347"/>
        <v>10</v>
      </c>
      <c r="EG206" s="219">
        <f t="shared" si="348"/>
        <v>0</v>
      </c>
      <c r="EH206" s="219">
        <f t="shared" si="349"/>
        <v>40</v>
      </c>
      <c r="EI206" s="216">
        <v>0</v>
      </c>
      <c r="EJ206" s="511">
        <v>1.84E-2</v>
      </c>
      <c r="EK206" s="3">
        <v>0.24600000000000002</v>
      </c>
      <c r="EL206" s="3">
        <v>0.49399999999999999</v>
      </c>
      <c r="EM206" s="496">
        <f t="shared" si="350"/>
        <v>0.26</v>
      </c>
      <c r="EN206" s="528">
        <v>5.8236000000000003E-2</v>
      </c>
      <c r="EO206" s="545">
        <f t="shared" si="351"/>
        <v>810</v>
      </c>
      <c r="EP206" s="314">
        <f t="shared" si="352"/>
        <v>190</v>
      </c>
      <c r="EQ206" s="542">
        <v>190</v>
      </c>
      <c r="ER206" s="543">
        <v>0</v>
      </c>
      <c r="ES206" s="544">
        <v>0</v>
      </c>
      <c r="ET206" s="242">
        <v>0</v>
      </c>
      <c r="EU206" s="242">
        <v>0</v>
      </c>
      <c r="EV206" s="314">
        <f t="shared" si="353"/>
        <v>0</v>
      </c>
      <c r="EW206" s="314">
        <f t="shared" si="354"/>
        <v>340</v>
      </c>
      <c r="EX206" s="542">
        <v>200</v>
      </c>
      <c r="EY206" s="543">
        <v>120</v>
      </c>
      <c r="EZ206" s="544">
        <v>20</v>
      </c>
      <c r="FA206" s="242">
        <v>0</v>
      </c>
      <c r="FB206" s="242">
        <v>0</v>
      </c>
      <c r="FC206" s="314">
        <f t="shared" si="355"/>
        <v>20</v>
      </c>
      <c r="FD206" s="314">
        <f t="shared" si="356"/>
        <v>280</v>
      </c>
      <c r="FE206" s="542">
        <v>50</v>
      </c>
      <c r="FF206" s="543">
        <v>200</v>
      </c>
      <c r="FG206" s="544">
        <v>30</v>
      </c>
      <c r="FH206" s="242">
        <v>10</v>
      </c>
      <c r="FI206" s="242">
        <f>VLOOKUP($A206,'[3]Tabel 3'!$E$3350:$K$3691,7,FALSE)</f>
        <v>0</v>
      </c>
      <c r="FJ206" s="314">
        <f t="shared" si="357"/>
        <v>20</v>
      </c>
      <c r="FK206" s="545">
        <f t="shared" si="358"/>
        <v>810</v>
      </c>
      <c r="FL206" s="314">
        <f t="shared" si="359"/>
        <v>220</v>
      </c>
      <c r="FM206" s="542">
        <v>210</v>
      </c>
      <c r="FN206" s="543">
        <v>10</v>
      </c>
      <c r="FO206" s="544">
        <v>0</v>
      </c>
      <c r="FP206" s="242">
        <v>0</v>
      </c>
      <c r="FQ206" s="242">
        <v>0</v>
      </c>
      <c r="FR206" s="314">
        <f t="shared" si="360"/>
        <v>0</v>
      </c>
      <c r="FS206" s="314">
        <f t="shared" si="361"/>
        <v>340</v>
      </c>
      <c r="FT206" s="542">
        <v>170</v>
      </c>
      <c r="FU206" s="543">
        <v>140</v>
      </c>
      <c r="FV206" s="544">
        <v>30</v>
      </c>
      <c r="FW206" s="242">
        <v>0</v>
      </c>
      <c r="FX206" s="242">
        <v>0</v>
      </c>
      <c r="FY206" s="314">
        <f t="shared" si="362"/>
        <v>30</v>
      </c>
      <c r="FZ206" s="314">
        <f t="shared" si="363"/>
        <v>250</v>
      </c>
      <c r="GA206" s="542">
        <v>40</v>
      </c>
      <c r="GB206" s="543">
        <v>180</v>
      </c>
      <c r="GC206" s="544">
        <v>30</v>
      </c>
      <c r="GD206" s="242">
        <v>10</v>
      </c>
      <c r="GE206" s="242">
        <v>0</v>
      </c>
      <c r="GF206" s="314">
        <f t="shared" si="364"/>
        <v>20</v>
      </c>
    </row>
    <row r="207" spans="1:188" hidden="1" x14ac:dyDescent="0.25">
      <c r="A207" s="622" t="s">
        <v>347</v>
      </c>
      <c r="B207" s="622" t="s">
        <v>73</v>
      </c>
      <c r="C207" s="622" t="s">
        <v>74</v>
      </c>
      <c r="D207" s="1">
        <v>1</v>
      </c>
      <c r="E207" s="206">
        <v>13800</v>
      </c>
      <c r="F207" s="207">
        <v>7.0000000000000007E-2</v>
      </c>
      <c r="G207" s="208">
        <f>IF(AND(F207&gt;=$F$3-'Selectie Benchmark Gemeenten'!$D$7*'gemeenten info'!$F$7,F207&lt;=$F$3+'Selectie Benchmark Gemeenten'!$D$7*'gemeenten info'!$F$7),1,0)</f>
        <v>0</v>
      </c>
      <c r="H207" s="206">
        <v>31238</v>
      </c>
      <c r="I207" s="206">
        <v>157</v>
      </c>
      <c r="J207" s="209">
        <f t="shared" si="316"/>
        <v>2.0179372197309416E-2</v>
      </c>
      <c r="K207" s="208">
        <f>IF(AND(J207&gt;=$J$3-'Selectie Benchmark Gemeenten'!$D$8*'gemeenten info'!$J$7,J207&lt;=$J$3+'Selectie Benchmark Gemeenten'!$D$8*'gemeenten info'!$J$7),1,0)</f>
        <v>0</v>
      </c>
      <c r="L207" s="23">
        <v>0</v>
      </c>
      <c r="M207" s="210">
        <v>0.16273584905660377</v>
      </c>
      <c r="N207" s="208">
        <f>IF(AND(M207&gt;=$M$3-'Selectie Benchmark Gemeenten'!$D$9*'gemeenten info'!$M$7,M207&lt;=$M$3+'Selectie Benchmark Gemeenten'!$D$9*'gemeenten info'!$M$7),1,0)</f>
        <v>1</v>
      </c>
      <c r="O207" s="29">
        <f t="shared" si="310"/>
        <v>0</v>
      </c>
      <c r="P207" s="29">
        <f t="shared" si="311"/>
        <v>0</v>
      </c>
      <c r="Q207" s="29">
        <f t="shared" si="312"/>
        <v>0</v>
      </c>
      <c r="S207" s="78">
        <v>7.7949999999999999</v>
      </c>
      <c r="T207" s="78">
        <v>-24.914999999999999</v>
      </c>
      <c r="U207" s="211">
        <v>0.51300000000000001</v>
      </c>
      <c r="V207" s="211">
        <v>5.8999999999999997E-2</v>
      </c>
      <c r="X207" s="212">
        <v>2281</v>
      </c>
      <c r="Y207" s="212">
        <v>41</v>
      </c>
      <c r="Z207" s="341">
        <f t="shared" si="317"/>
        <v>1.7974572555896538E-2</v>
      </c>
      <c r="AA207" s="212">
        <v>717</v>
      </c>
      <c r="AB207" s="212">
        <v>35</v>
      </c>
      <c r="AC207" s="212">
        <v>8</v>
      </c>
      <c r="AD207" s="212">
        <v>102</v>
      </c>
      <c r="AE207" s="212">
        <v>0</v>
      </c>
      <c r="AF207" s="372">
        <f t="shared" si="318"/>
        <v>0</v>
      </c>
      <c r="AG207" s="212">
        <v>14</v>
      </c>
      <c r="AH207" s="372">
        <f t="shared" si="319"/>
        <v>0.13725490196078433</v>
      </c>
      <c r="AI207" s="212">
        <f t="shared" si="320"/>
        <v>607</v>
      </c>
      <c r="AJ207" s="212">
        <f t="shared" si="321"/>
        <v>21</v>
      </c>
      <c r="AK207" s="372">
        <f t="shared" si="322"/>
        <v>3.459637561779242E-2</v>
      </c>
      <c r="AL207" s="341">
        <f t="shared" si="323"/>
        <v>0</v>
      </c>
      <c r="AM207" s="341">
        <f t="shared" si="324"/>
        <v>6.1376589215256464E-3</v>
      </c>
      <c r="AN207" s="341">
        <f t="shared" si="325"/>
        <v>9.2064883822884705E-3</v>
      </c>
      <c r="AO207" s="341">
        <f t="shared" si="326"/>
        <v>1.5344147303814117E-2</v>
      </c>
      <c r="AP207" s="214">
        <v>1564</v>
      </c>
      <c r="AQ207" s="214">
        <v>6</v>
      </c>
      <c r="AR207" s="341">
        <f t="shared" si="327"/>
        <v>2.6304252520824201E-3</v>
      </c>
      <c r="AT207" s="1">
        <v>32</v>
      </c>
      <c r="AU207" s="1">
        <v>12</v>
      </c>
      <c r="AV207" s="1">
        <v>12</v>
      </c>
      <c r="AW207" s="1">
        <v>8</v>
      </c>
      <c r="AX207" s="1">
        <v>34</v>
      </c>
      <c r="AY207" s="1">
        <v>9</v>
      </c>
      <c r="AZ207" s="1">
        <v>10</v>
      </c>
      <c r="BA207" s="1">
        <v>15</v>
      </c>
      <c r="BB207" s="1">
        <v>37</v>
      </c>
      <c r="BC207" s="1">
        <v>15</v>
      </c>
      <c r="BD207" s="1">
        <v>12</v>
      </c>
      <c r="BE207" s="1">
        <v>10</v>
      </c>
      <c r="BF207" s="1">
        <v>36</v>
      </c>
      <c r="BG207" s="1">
        <v>11</v>
      </c>
      <c r="BH207" s="1">
        <v>11</v>
      </c>
      <c r="BI207" s="1">
        <v>14</v>
      </c>
      <c r="BJ207" s="1">
        <v>46</v>
      </c>
      <c r="BK207" s="1">
        <v>17</v>
      </c>
      <c r="BL207" s="1">
        <v>9</v>
      </c>
      <c r="BM207" s="1">
        <v>20</v>
      </c>
      <c r="BN207" s="125">
        <v>0.375</v>
      </c>
      <c r="BO207" s="124">
        <v>0.375</v>
      </c>
      <c r="BP207" s="126">
        <v>0.25</v>
      </c>
      <c r="BQ207" s="125">
        <v>0.26470588235294118</v>
      </c>
      <c r="BR207" s="124">
        <v>0.29411764705882354</v>
      </c>
      <c r="BS207" s="126">
        <v>0.44117647058823528</v>
      </c>
      <c r="BT207" s="125">
        <v>0.40540540540540543</v>
      </c>
      <c r="BU207" s="124">
        <v>0.32432432432432434</v>
      </c>
      <c r="BV207" s="126">
        <v>0.27027027027027029</v>
      </c>
      <c r="BW207" s="125">
        <v>0.30555555555555558</v>
      </c>
      <c r="BX207" s="124">
        <v>0.30555555555555558</v>
      </c>
      <c r="BY207" s="126">
        <v>0.3888888888888889</v>
      </c>
      <c r="BZ207" s="125">
        <f t="shared" si="328"/>
        <v>0.36956521739130432</v>
      </c>
      <c r="CA207" s="124">
        <f t="shared" si="329"/>
        <v>0.19565217391304349</v>
      </c>
      <c r="CB207" s="126">
        <f t="shared" si="330"/>
        <v>0.43478260869565216</v>
      </c>
      <c r="CD207" s="215">
        <f t="shared" si="331"/>
        <v>3460</v>
      </c>
      <c r="CE207" s="216">
        <f t="shared" si="332"/>
        <v>0.64161849710982655</v>
      </c>
      <c r="CF207" s="216">
        <f t="shared" si="333"/>
        <v>0.28901734104046245</v>
      </c>
      <c r="CG207" s="216">
        <f t="shared" si="334"/>
        <v>6.9364161849710976E-2</v>
      </c>
      <c r="CH207" s="216">
        <f t="shared" si="335"/>
        <v>2.8901734104046242E-2</v>
      </c>
      <c r="CI207" s="216">
        <f t="shared" si="336"/>
        <v>5.7803468208092483E-3</v>
      </c>
      <c r="CJ207" s="216">
        <f t="shared" si="337"/>
        <v>3.4682080924855488E-2</v>
      </c>
      <c r="CK207" s="217">
        <f t="shared" si="338"/>
        <v>2220</v>
      </c>
      <c r="CL207" s="218">
        <f t="shared" si="339"/>
        <v>1000</v>
      </c>
      <c r="CM207" s="219">
        <f t="shared" si="340"/>
        <v>240</v>
      </c>
      <c r="CN207" s="219">
        <f t="shared" si="341"/>
        <v>100</v>
      </c>
      <c r="CO207" s="219">
        <f t="shared" si="342"/>
        <v>20</v>
      </c>
      <c r="CP207" s="219">
        <f t="shared" si="343"/>
        <v>120</v>
      </c>
      <c r="CR207" s="243">
        <v>1260.25</v>
      </c>
      <c r="CS207" s="243">
        <v>2708</v>
      </c>
      <c r="CT207" s="247">
        <f t="shared" si="313"/>
        <v>0.46538035450516985</v>
      </c>
      <c r="CV207" s="247">
        <f t="shared" si="314"/>
        <v>3.8623402087972887E-2</v>
      </c>
      <c r="CW207" s="211">
        <f t="shared" si="315"/>
        <v>0.25677960794137911</v>
      </c>
      <c r="CY207" s="300">
        <v>1.9658119658119658E-2</v>
      </c>
      <c r="CZ207" s="300">
        <v>1.4814814814814815E-2</v>
      </c>
      <c r="DA207" s="300">
        <v>1.4705882352941176E-2</v>
      </c>
      <c r="DB207" s="300">
        <v>1.3031812955155231E-2</v>
      </c>
      <c r="DC207" s="300">
        <v>1.2025554302893648E-2</v>
      </c>
      <c r="DE207" s="332">
        <v>95</v>
      </c>
      <c r="DF207" s="332">
        <v>16</v>
      </c>
      <c r="DG207" s="332">
        <v>91</v>
      </c>
      <c r="DH207" s="332">
        <v>8</v>
      </c>
      <c r="DL207" s="212">
        <v>2340</v>
      </c>
      <c r="DM207" s="212">
        <v>46</v>
      </c>
      <c r="DN207" s="213">
        <v>1.9658119658119658E-2</v>
      </c>
      <c r="DO207" s="212">
        <v>763</v>
      </c>
      <c r="DP207" s="212">
        <v>36</v>
      </c>
      <c r="DQ207" s="213">
        <v>1.5384615384615385E-2</v>
      </c>
      <c r="DR207" s="214">
        <v>1577</v>
      </c>
      <c r="DS207" s="214">
        <v>10</v>
      </c>
      <c r="DT207" s="213">
        <v>4.2735042735042739E-3</v>
      </c>
      <c r="DV207" s="215">
        <f t="shared" si="344"/>
        <v>3360</v>
      </c>
      <c r="DW207" s="216">
        <v>0.67647058823529416</v>
      </c>
      <c r="DX207" s="216">
        <v>0.26470588235294118</v>
      </c>
      <c r="DY207" s="216">
        <v>5.8823529411764705E-2</v>
      </c>
      <c r="DZ207" s="216">
        <v>2.9411764705882353E-2</v>
      </c>
      <c r="EA207" s="216">
        <v>0</v>
      </c>
      <c r="EB207" s="216">
        <v>2.9411764705882353E-2</v>
      </c>
      <c r="EC207" s="217">
        <f t="shared" si="345"/>
        <v>2280</v>
      </c>
      <c r="ED207" s="218">
        <v>900</v>
      </c>
      <c r="EE207" s="219">
        <f t="shared" si="346"/>
        <v>180</v>
      </c>
      <c r="EF207" s="219">
        <f t="shared" si="347"/>
        <v>40</v>
      </c>
      <c r="EG207" s="219">
        <f t="shared" si="348"/>
        <v>10</v>
      </c>
      <c r="EH207" s="219">
        <f t="shared" si="349"/>
        <v>130</v>
      </c>
      <c r="EI207" s="216">
        <v>5.7142857142857141E-2</v>
      </c>
      <c r="EJ207" s="511">
        <v>2.0150000000000001E-2</v>
      </c>
      <c r="EK207" s="3">
        <v>0.22699999999999998</v>
      </c>
      <c r="EL207" s="3">
        <v>0.44</v>
      </c>
      <c r="EM207" s="496">
        <f t="shared" si="350"/>
        <v>0.33300000000000002</v>
      </c>
      <c r="EN207" s="528">
        <v>6.4142000000000005E-2</v>
      </c>
      <c r="EO207" s="545">
        <f t="shared" si="351"/>
        <v>3380</v>
      </c>
      <c r="EP207" s="314">
        <f t="shared" si="352"/>
        <v>1080</v>
      </c>
      <c r="EQ207" s="542">
        <v>1060</v>
      </c>
      <c r="ER207" s="543">
        <v>20</v>
      </c>
      <c r="ES207" s="544">
        <v>0</v>
      </c>
      <c r="ET207" s="242">
        <v>0</v>
      </c>
      <c r="EU207" s="242">
        <v>0</v>
      </c>
      <c r="EV207" s="314">
        <f t="shared" si="353"/>
        <v>0</v>
      </c>
      <c r="EW207" s="314">
        <f t="shared" si="354"/>
        <v>1510</v>
      </c>
      <c r="EX207" s="542">
        <v>1070</v>
      </c>
      <c r="EY207" s="543">
        <v>360</v>
      </c>
      <c r="EZ207" s="544">
        <v>80</v>
      </c>
      <c r="FA207" s="242">
        <v>20</v>
      </c>
      <c r="FB207" s="242">
        <v>0</v>
      </c>
      <c r="FC207" s="314">
        <f t="shared" si="355"/>
        <v>60</v>
      </c>
      <c r="FD207" s="314">
        <f t="shared" si="356"/>
        <v>790</v>
      </c>
      <c r="FE207" s="542">
        <v>150</v>
      </c>
      <c r="FF207" s="543">
        <v>540</v>
      </c>
      <c r="FG207" s="544">
        <v>100</v>
      </c>
      <c r="FH207" s="242">
        <v>20</v>
      </c>
      <c r="FI207" s="242">
        <f>VLOOKUP($A207,'[3]Tabel 3'!$E$3350:$K$3691,7,FALSE)</f>
        <v>10</v>
      </c>
      <c r="FJ207" s="314">
        <f t="shared" si="357"/>
        <v>70</v>
      </c>
      <c r="FK207" s="545">
        <f t="shared" si="358"/>
        <v>3460</v>
      </c>
      <c r="FL207" s="314">
        <f t="shared" si="359"/>
        <v>1050</v>
      </c>
      <c r="FM207" s="542">
        <v>1020</v>
      </c>
      <c r="FN207" s="543">
        <v>20</v>
      </c>
      <c r="FO207" s="544">
        <v>10</v>
      </c>
      <c r="FP207" s="242">
        <v>0</v>
      </c>
      <c r="FQ207" s="242">
        <v>0</v>
      </c>
      <c r="FR207" s="314">
        <f t="shared" si="360"/>
        <v>10</v>
      </c>
      <c r="FS207" s="314">
        <f t="shared" si="361"/>
        <v>1540</v>
      </c>
      <c r="FT207" s="542">
        <v>1030</v>
      </c>
      <c r="FU207" s="543">
        <v>400</v>
      </c>
      <c r="FV207" s="544">
        <v>110</v>
      </c>
      <c r="FW207" s="242">
        <v>40</v>
      </c>
      <c r="FX207" s="242">
        <v>10</v>
      </c>
      <c r="FY207" s="314">
        <f t="shared" si="362"/>
        <v>60</v>
      </c>
      <c r="FZ207" s="314">
        <f t="shared" si="363"/>
        <v>870</v>
      </c>
      <c r="GA207" s="542">
        <v>170</v>
      </c>
      <c r="GB207" s="543">
        <v>580</v>
      </c>
      <c r="GC207" s="544">
        <v>120</v>
      </c>
      <c r="GD207" s="242">
        <v>60</v>
      </c>
      <c r="GE207" s="242">
        <v>10</v>
      </c>
      <c r="GF207" s="314">
        <f t="shared" si="364"/>
        <v>50</v>
      </c>
    </row>
    <row r="208" spans="1:188" hidden="1" x14ac:dyDescent="0.25">
      <c r="A208" s="622" t="s">
        <v>348</v>
      </c>
      <c r="B208" s="622" t="s">
        <v>90</v>
      </c>
      <c r="C208" s="622" t="s">
        <v>91</v>
      </c>
      <c r="D208" s="1">
        <v>1.5</v>
      </c>
      <c r="E208" s="206">
        <v>19400</v>
      </c>
      <c r="F208" s="207">
        <v>7.5999999999999998E-2</v>
      </c>
      <c r="G208" s="208">
        <f>IF(AND(F208&gt;=$F$3-'Selectie Benchmark Gemeenten'!$D$7*'gemeenten info'!$F$7,F208&lt;=$F$3+'Selectie Benchmark Gemeenten'!$D$7*'gemeenten info'!$F$7),1,0)</f>
        <v>0</v>
      </c>
      <c r="H208" s="206">
        <v>48048</v>
      </c>
      <c r="I208" s="206">
        <v>105</v>
      </c>
      <c r="J208" s="209">
        <f t="shared" si="316"/>
        <v>1.2406576980568011E-2</v>
      </c>
      <c r="K208" s="208">
        <f>IF(AND(J208&gt;=$J$3-'Selectie Benchmark Gemeenten'!$D$8*'gemeenten info'!$J$7,J208&lt;=$J$3+'Selectie Benchmark Gemeenten'!$D$8*'gemeenten info'!$J$7),1,0)</f>
        <v>0</v>
      </c>
      <c r="L208" s="23">
        <v>0</v>
      </c>
      <c r="M208" s="210">
        <v>0.11651651651651651</v>
      </c>
      <c r="N208" s="208">
        <f>IF(AND(M208&gt;=$M$3-'Selectie Benchmark Gemeenten'!$D$9*'gemeenten info'!$M$7,M208&lt;=$M$3+'Selectie Benchmark Gemeenten'!$D$9*'gemeenten info'!$M$7),1,0)</f>
        <v>1</v>
      </c>
      <c r="O208" s="29">
        <f t="shared" si="310"/>
        <v>0</v>
      </c>
      <c r="P208" s="29">
        <f t="shared" si="311"/>
        <v>0</v>
      </c>
      <c r="Q208" s="29">
        <f t="shared" si="312"/>
        <v>0</v>
      </c>
      <c r="S208" s="78">
        <v>8.0690000000000008</v>
      </c>
      <c r="T208" s="78">
        <v>2.6920000000000002</v>
      </c>
      <c r="U208" s="211">
        <v>0.55700000000000005</v>
      </c>
      <c r="V208" s="211">
        <v>8.5999999999999993E-2</v>
      </c>
      <c r="X208" s="212">
        <v>4136</v>
      </c>
      <c r="Y208" s="212">
        <v>121</v>
      </c>
      <c r="Z208" s="341">
        <f t="shared" si="317"/>
        <v>2.9255319148936171E-2</v>
      </c>
      <c r="AA208" s="212">
        <v>1409</v>
      </c>
      <c r="AB208" s="212">
        <v>90</v>
      </c>
      <c r="AC208" s="212">
        <v>52</v>
      </c>
      <c r="AD208" s="212">
        <v>219</v>
      </c>
      <c r="AE208" s="212">
        <v>13</v>
      </c>
      <c r="AF208" s="372">
        <f t="shared" si="318"/>
        <v>0.25</v>
      </c>
      <c r="AG208" s="212">
        <v>21</v>
      </c>
      <c r="AH208" s="372">
        <f t="shared" si="319"/>
        <v>9.5890410958904104E-2</v>
      </c>
      <c r="AI208" s="212">
        <f t="shared" si="320"/>
        <v>1138</v>
      </c>
      <c r="AJ208" s="212">
        <f t="shared" si="321"/>
        <v>56</v>
      </c>
      <c r="AK208" s="372">
        <f t="shared" si="322"/>
        <v>4.9209138840070298E-2</v>
      </c>
      <c r="AL208" s="341">
        <f t="shared" si="323"/>
        <v>3.1431334622823983E-3</v>
      </c>
      <c r="AM208" s="341">
        <f t="shared" si="324"/>
        <v>5.0773694390715664E-3</v>
      </c>
      <c r="AN208" s="341">
        <f t="shared" si="325"/>
        <v>1.3539651837524178E-2</v>
      </c>
      <c r="AO208" s="341">
        <f t="shared" si="326"/>
        <v>2.1760154738878143E-2</v>
      </c>
      <c r="AP208" s="214">
        <v>2727</v>
      </c>
      <c r="AQ208" s="214">
        <v>31</v>
      </c>
      <c r="AR208" s="341">
        <f t="shared" si="327"/>
        <v>7.4951644100580269E-3</v>
      </c>
      <c r="AT208" s="1">
        <v>83</v>
      </c>
      <c r="AU208" s="1">
        <v>23</v>
      </c>
      <c r="AV208" s="1">
        <v>18</v>
      </c>
      <c r="AW208" s="1">
        <v>42</v>
      </c>
      <c r="AX208" s="1">
        <v>78</v>
      </c>
      <c r="AY208" s="1">
        <v>30</v>
      </c>
      <c r="AZ208" s="1">
        <v>19</v>
      </c>
      <c r="BA208" s="1">
        <v>29</v>
      </c>
      <c r="BB208" s="1">
        <v>59</v>
      </c>
      <c r="BC208" s="1">
        <v>22</v>
      </c>
      <c r="BD208" s="1">
        <v>10</v>
      </c>
      <c r="BE208" s="1">
        <v>27</v>
      </c>
      <c r="BF208" s="1">
        <v>79</v>
      </c>
      <c r="BG208" s="1">
        <v>33</v>
      </c>
      <c r="BH208" s="1">
        <v>12</v>
      </c>
      <c r="BI208" s="1">
        <v>34</v>
      </c>
      <c r="BJ208" s="1">
        <v>107</v>
      </c>
      <c r="BK208" s="1">
        <v>53</v>
      </c>
      <c r="BL208" s="1">
        <v>16</v>
      </c>
      <c r="BM208" s="1">
        <v>38</v>
      </c>
      <c r="BN208" s="125">
        <v>0.27710843373493976</v>
      </c>
      <c r="BO208" s="124">
        <v>0.21686746987951808</v>
      </c>
      <c r="BP208" s="126">
        <v>0.50602409638554213</v>
      </c>
      <c r="BQ208" s="125">
        <v>0.38461538461538464</v>
      </c>
      <c r="BR208" s="124">
        <v>0.24358974358974358</v>
      </c>
      <c r="BS208" s="126">
        <v>0.37179487179487181</v>
      </c>
      <c r="BT208" s="125">
        <v>0.3728813559322034</v>
      </c>
      <c r="BU208" s="124">
        <v>0.16949152542372881</v>
      </c>
      <c r="BV208" s="126">
        <v>0.4576271186440678</v>
      </c>
      <c r="BW208" s="125">
        <v>0.41772151898734178</v>
      </c>
      <c r="BX208" s="124">
        <v>0.15189873417721519</v>
      </c>
      <c r="BY208" s="126">
        <v>0.43037974683544306</v>
      </c>
      <c r="BZ208" s="125">
        <f t="shared" si="328"/>
        <v>0.49532710280373832</v>
      </c>
      <c r="CA208" s="124">
        <f t="shared" si="329"/>
        <v>0.14953271028037382</v>
      </c>
      <c r="CB208" s="126">
        <f t="shared" si="330"/>
        <v>0.35514018691588783</v>
      </c>
      <c r="CD208" s="215">
        <f t="shared" si="331"/>
        <v>7500</v>
      </c>
      <c r="CE208" s="216">
        <f t="shared" si="332"/>
        <v>0.52933333333333332</v>
      </c>
      <c r="CF208" s="216">
        <f t="shared" si="333"/>
        <v>0.39200000000000002</v>
      </c>
      <c r="CG208" s="216">
        <f t="shared" si="334"/>
        <v>7.8666666666666663E-2</v>
      </c>
      <c r="CH208" s="216">
        <f t="shared" si="335"/>
        <v>3.0666666666666665E-2</v>
      </c>
      <c r="CI208" s="216">
        <f t="shared" si="336"/>
        <v>2.6666666666666666E-3</v>
      </c>
      <c r="CJ208" s="216">
        <f t="shared" si="337"/>
        <v>4.5333333333333337E-2</v>
      </c>
      <c r="CK208" s="217">
        <f t="shared" si="338"/>
        <v>3970</v>
      </c>
      <c r="CL208" s="218">
        <f t="shared" si="339"/>
        <v>2940</v>
      </c>
      <c r="CM208" s="219">
        <f t="shared" si="340"/>
        <v>590</v>
      </c>
      <c r="CN208" s="219">
        <f t="shared" si="341"/>
        <v>230</v>
      </c>
      <c r="CO208" s="219">
        <f t="shared" si="342"/>
        <v>20</v>
      </c>
      <c r="CP208" s="219">
        <f t="shared" si="343"/>
        <v>340</v>
      </c>
      <c r="CR208" s="243">
        <v>4739.4399999999996</v>
      </c>
      <c r="CS208" s="243">
        <v>5198</v>
      </c>
      <c r="CT208" s="247">
        <f t="shared" si="313"/>
        <v>0.91178145440554048</v>
      </c>
      <c r="CV208" s="247">
        <f t="shared" si="314"/>
        <v>3.208588966970153E-2</v>
      </c>
      <c r="CW208" s="211">
        <f t="shared" si="315"/>
        <v>0.38493840985442329</v>
      </c>
      <c r="CY208" s="300">
        <v>2.5385527876631078E-2</v>
      </c>
      <c r="CZ208" s="300">
        <v>1.8553311413809299E-2</v>
      </c>
      <c r="DA208" s="300">
        <v>1.3762537905295079E-2</v>
      </c>
      <c r="DB208" s="300">
        <v>1.7808219178082191E-2</v>
      </c>
      <c r="DC208" s="300">
        <v>1.8593189964157705E-2</v>
      </c>
      <c r="DE208" s="332">
        <v>178</v>
      </c>
      <c r="DF208" s="332">
        <v>10</v>
      </c>
      <c r="DG208" s="332">
        <v>168</v>
      </c>
      <c r="DH208" s="332">
        <v>11</v>
      </c>
      <c r="DL208" s="212">
        <v>4215</v>
      </c>
      <c r="DM208" s="212">
        <v>107</v>
      </c>
      <c r="DN208" s="213">
        <v>2.5385527876631078E-2</v>
      </c>
      <c r="DO208" s="212">
        <v>1479</v>
      </c>
      <c r="DP208" s="212">
        <v>95</v>
      </c>
      <c r="DQ208" s="213">
        <v>2.2538552787663108E-2</v>
      </c>
      <c r="DR208" s="214">
        <v>2736</v>
      </c>
      <c r="DS208" s="214">
        <v>12</v>
      </c>
      <c r="DT208" s="213">
        <v>2.8469750889679717E-3</v>
      </c>
      <c r="DV208" s="215">
        <f t="shared" si="344"/>
        <v>7000</v>
      </c>
      <c r="DW208" s="216">
        <v>0.58571428571428574</v>
      </c>
      <c r="DX208" s="216">
        <v>0.34285714285714286</v>
      </c>
      <c r="DY208" s="216">
        <v>7.1428571428571425E-2</v>
      </c>
      <c r="DZ208" s="216">
        <v>2.8571428571428571E-2</v>
      </c>
      <c r="EA208" s="216">
        <v>0</v>
      </c>
      <c r="EB208" s="216">
        <v>4.2857142857142858E-2</v>
      </c>
      <c r="EC208" s="217">
        <f t="shared" si="345"/>
        <v>4070</v>
      </c>
      <c r="ED208" s="218">
        <v>2400</v>
      </c>
      <c r="EE208" s="219">
        <f t="shared" si="346"/>
        <v>530</v>
      </c>
      <c r="EF208" s="219">
        <f t="shared" si="347"/>
        <v>100</v>
      </c>
      <c r="EG208" s="219">
        <f t="shared" si="348"/>
        <v>20</v>
      </c>
      <c r="EH208" s="219">
        <f t="shared" si="349"/>
        <v>410</v>
      </c>
      <c r="EI208" s="216">
        <v>7.2463768115942032E-2</v>
      </c>
      <c r="EJ208" s="511">
        <v>2.12E-2</v>
      </c>
      <c r="EK208" s="3">
        <v>0.27100000000000002</v>
      </c>
      <c r="EL208" s="3">
        <v>0.502</v>
      </c>
      <c r="EM208" s="496">
        <f t="shared" si="350"/>
        <v>0.22699999999999998</v>
      </c>
      <c r="EN208" s="528">
        <v>6.7685599999999999E-2</v>
      </c>
      <c r="EO208" s="545">
        <f t="shared" si="351"/>
        <v>6980</v>
      </c>
      <c r="EP208" s="314">
        <f t="shared" si="352"/>
        <v>1900</v>
      </c>
      <c r="EQ208" s="542">
        <v>1870</v>
      </c>
      <c r="ER208" s="543">
        <v>20</v>
      </c>
      <c r="ES208" s="544">
        <v>10</v>
      </c>
      <c r="ET208" s="242">
        <v>0</v>
      </c>
      <c r="EU208" s="242">
        <v>0</v>
      </c>
      <c r="EV208" s="314">
        <f t="shared" si="353"/>
        <v>10</v>
      </c>
      <c r="EW208" s="314">
        <f t="shared" si="354"/>
        <v>2980</v>
      </c>
      <c r="EX208" s="542">
        <v>1880</v>
      </c>
      <c r="EY208" s="543">
        <v>860</v>
      </c>
      <c r="EZ208" s="544">
        <v>240</v>
      </c>
      <c r="FA208" s="242">
        <v>50</v>
      </c>
      <c r="FB208" s="242">
        <v>10</v>
      </c>
      <c r="FC208" s="314">
        <f t="shared" si="355"/>
        <v>180</v>
      </c>
      <c r="FD208" s="314">
        <f t="shared" si="356"/>
        <v>2100</v>
      </c>
      <c r="FE208" s="542">
        <v>320</v>
      </c>
      <c r="FF208" s="543">
        <v>1500</v>
      </c>
      <c r="FG208" s="544">
        <v>280</v>
      </c>
      <c r="FH208" s="242">
        <v>50</v>
      </c>
      <c r="FI208" s="242">
        <f>VLOOKUP($A208,'[3]Tabel 3'!$E$3350:$K$3691,7,FALSE)</f>
        <v>10</v>
      </c>
      <c r="FJ208" s="314">
        <f t="shared" si="357"/>
        <v>220</v>
      </c>
      <c r="FK208" s="545">
        <f t="shared" si="358"/>
        <v>7500</v>
      </c>
      <c r="FL208" s="314">
        <f t="shared" si="359"/>
        <v>1880</v>
      </c>
      <c r="FM208" s="542">
        <v>1840</v>
      </c>
      <c r="FN208" s="543">
        <v>30</v>
      </c>
      <c r="FO208" s="544">
        <v>10</v>
      </c>
      <c r="FP208" s="242">
        <v>0</v>
      </c>
      <c r="FQ208" s="242">
        <v>0</v>
      </c>
      <c r="FR208" s="314">
        <f t="shared" si="360"/>
        <v>10</v>
      </c>
      <c r="FS208" s="314">
        <f t="shared" si="361"/>
        <v>3260</v>
      </c>
      <c r="FT208" s="542">
        <v>1810</v>
      </c>
      <c r="FU208" s="543">
        <v>1160</v>
      </c>
      <c r="FV208" s="544">
        <v>290</v>
      </c>
      <c r="FW208" s="242">
        <v>100</v>
      </c>
      <c r="FX208" s="242">
        <v>10</v>
      </c>
      <c r="FY208" s="314">
        <f t="shared" si="362"/>
        <v>180</v>
      </c>
      <c r="FZ208" s="314">
        <f t="shared" si="363"/>
        <v>2360</v>
      </c>
      <c r="GA208" s="542">
        <v>320</v>
      </c>
      <c r="GB208" s="543">
        <v>1750</v>
      </c>
      <c r="GC208" s="544">
        <v>290</v>
      </c>
      <c r="GD208" s="242">
        <v>130</v>
      </c>
      <c r="GE208" s="242">
        <v>10</v>
      </c>
      <c r="GF208" s="314">
        <f t="shared" si="364"/>
        <v>150</v>
      </c>
    </row>
    <row r="209" spans="1:188" hidden="1" x14ac:dyDescent="0.25">
      <c r="A209" s="622" t="s">
        <v>349</v>
      </c>
      <c r="B209" s="622" t="s">
        <v>105</v>
      </c>
      <c r="C209" s="622" t="s">
        <v>106</v>
      </c>
      <c r="D209" s="1">
        <v>1.2</v>
      </c>
      <c r="E209" s="206">
        <v>19500</v>
      </c>
      <c r="F209" s="207">
        <v>6.0999999999999999E-2</v>
      </c>
      <c r="G209" s="208">
        <f>IF(AND(F209&gt;=$F$3-'Selectie Benchmark Gemeenten'!$D$7*'gemeenten info'!$F$7,F209&lt;=$F$3+'Selectie Benchmark Gemeenten'!$D$7*'gemeenten info'!$F$7),1,0)</f>
        <v>0</v>
      </c>
      <c r="H209" s="206">
        <v>44365</v>
      </c>
      <c r="I209" s="206">
        <v>760</v>
      </c>
      <c r="J209" s="209">
        <f t="shared" si="316"/>
        <v>0.11031390134529148</v>
      </c>
      <c r="K209" s="208">
        <f>IF(AND(J209&gt;=$J$3-'Selectie Benchmark Gemeenten'!$D$8*'gemeenten info'!$J$7,J209&lt;=$J$3+'Selectie Benchmark Gemeenten'!$D$8*'gemeenten info'!$J$7),1,0)</f>
        <v>0</v>
      </c>
      <c r="L209" s="23">
        <v>0</v>
      </c>
      <c r="M209" s="210">
        <v>0.104</v>
      </c>
      <c r="N209" s="208">
        <f>IF(AND(M209&gt;=$M$3-'Selectie Benchmark Gemeenten'!$D$9*'gemeenten info'!$M$7,M209&lt;=$M$3+'Selectie Benchmark Gemeenten'!$D$9*'gemeenten info'!$M$7),1,0)</f>
        <v>1</v>
      </c>
      <c r="O209" s="29">
        <f t="shared" si="310"/>
        <v>0</v>
      </c>
      <c r="P209" s="29">
        <f t="shared" si="311"/>
        <v>0</v>
      </c>
      <c r="Q209" s="29">
        <f t="shared" si="312"/>
        <v>0</v>
      </c>
      <c r="S209" s="78">
        <v>8.6790000000000003</v>
      </c>
      <c r="T209" s="78">
        <v>27.856999999999999</v>
      </c>
      <c r="U209" s="211">
        <v>0.39</v>
      </c>
      <c r="V209" s="211">
        <v>4.8000000000000001E-2</v>
      </c>
      <c r="X209" s="212">
        <v>2999</v>
      </c>
      <c r="Y209" s="212">
        <v>54</v>
      </c>
      <c r="Z209" s="341">
        <f t="shared" si="317"/>
        <v>1.800600200066689E-2</v>
      </c>
      <c r="AA209" s="212">
        <v>727</v>
      </c>
      <c r="AB209" s="212">
        <v>37</v>
      </c>
      <c r="AC209" s="212">
        <v>12</v>
      </c>
      <c r="AD209" s="212">
        <v>103</v>
      </c>
      <c r="AE209" s="212">
        <v>0</v>
      </c>
      <c r="AF209" s="372">
        <f t="shared" si="318"/>
        <v>0</v>
      </c>
      <c r="AG209" s="212">
        <v>15</v>
      </c>
      <c r="AH209" s="372">
        <f t="shared" si="319"/>
        <v>0.14563106796116504</v>
      </c>
      <c r="AI209" s="212">
        <f t="shared" si="320"/>
        <v>612</v>
      </c>
      <c r="AJ209" s="212">
        <f t="shared" si="321"/>
        <v>22</v>
      </c>
      <c r="AK209" s="372">
        <f t="shared" si="322"/>
        <v>3.5947712418300651E-2</v>
      </c>
      <c r="AL209" s="341">
        <f t="shared" si="323"/>
        <v>0</v>
      </c>
      <c r="AM209" s="341">
        <f t="shared" si="324"/>
        <v>5.0016672224074687E-3</v>
      </c>
      <c r="AN209" s="341">
        <f t="shared" si="325"/>
        <v>7.3357785928642883E-3</v>
      </c>
      <c r="AO209" s="341">
        <f t="shared" si="326"/>
        <v>1.2337445815271757E-2</v>
      </c>
      <c r="AP209" s="214">
        <v>2272</v>
      </c>
      <c r="AQ209" s="214">
        <v>17</v>
      </c>
      <c r="AR209" s="341">
        <f t="shared" si="327"/>
        <v>5.6685561853951315E-3</v>
      </c>
      <c r="AT209" s="1">
        <v>46</v>
      </c>
      <c r="AU209" s="1">
        <v>13</v>
      </c>
      <c r="AV209" s="1">
        <v>18</v>
      </c>
      <c r="AW209" s="1">
        <v>15</v>
      </c>
      <c r="AX209" s="1">
        <v>57</v>
      </c>
      <c r="AY209" s="1">
        <v>26</v>
      </c>
      <c r="AZ209" s="1">
        <v>15</v>
      </c>
      <c r="BA209" s="1">
        <v>16</v>
      </c>
      <c r="BB209" s="1">
        <v>51</v>
      </c>
      <c r="BC209" s="1">
        <v>22</v>
      </c>
      <c r="BD209" s="1">
        <v>7</v>
      </c>
      <c r="BE209" s="1">
        <v>22</v>
      </c>
      <c r="BF209" s="1">
        <v>38</v>
      </c>
      <c r="BG209" s="1">
        <v>17</v>
      </c>
      <c r="BH209" s="1">
        <v>5</v>
      </c>
      <c r="BI209" s="1">
        <v>16</v>
      </c>
      <c r="BJ209" s="1">
        <v>60</v>
      </c>
      <c r="BK209" s="1">
        <v>34</v>
      </c>
      <c r="BL209" s="1">
        <v>10</v>
      </c>
      <c r="BM209" s="1">
        <v>16</v>
      </c>
      <c r="BN209" s="125">
        <v>0.28260869565217389</v>
      </c>
      <c r="BO209" s="124">
        <v>0.39130434782608697</v>
      </c>
      <c r="BP209" s="126">
        <v>0.32608695652173914</v>
      </c>
      <c r="BQ209" s="125">
        <v>0.45614035087719296</v>
      </c>
      <c r="BR209" s="124">
        <v>0.26315789473684209</v>
      </c>
      <c r="BS209" s="126">
        <v>0.2807017543859649</v>
      </c>
      <c r="BT209" s="125">
        <v>0.43137254901960786</v>
      </c>
      <c r="BU209" s="124">
        <v>0.13725490196078433</v>
      </c>
      <c r="BV209" s="126">
        <v>0.43137254901960786</v>
      </c>
      <c r="BW209" s="125">
        <v>0.44736842105263158</v>
      </c>
      <c r="BX209" s="124">
        <v>0.13157894736842105</v>
      </c>
      <c r="BY209" s="126">
        <v>0.42105263157894735</v>
      </c>
      <c r="BZ209" s="125">
        <f t="shared" si="328"/>
        <v>0.56666666666666665</v>
      </c>
      <c r="CA209" s="124">
        <f t="shared" si="329"/>
        <v>0.16666666666666666</v>
      </c>
      <c r="CB209" s="126">
        <f t="shared" si="330"/>
        <v>0.26666666666666666</v>
      </c>
      <c r="CD209" s="215">
        <f t="shared" si="331"/>
        <v>5830</v>
      </c>
      <c r="CE209" s="216">
        <f t="shared" si="332"/>
        <v>0.55403087478559176</v>
      </c>
      <c r="CF209" s="216">
        <f t="shared" si="333"/>
        <v>0.36192109777015435</v>
      </c>
      <c r="CG209" s="216">
        <f t="shared" si="334"/>
        <v>8.4048027444253853E-2</v>
      </c>
      <c r="CH209" s="216">
        <f t="shared" si="335"/>
        <v>3.9451114922813037E-2</v>
      </c>
      <c r="CI209" s="216">
        <f t="shared" si="336"/>
        <v>0</v>
      </c>
      <c r="CJ209" s="216">
        <f t="shared" si="337"/>
        <v>4.4596912521440824E-2</v>
      </c>
      <c r="CK209" s="217">
        <f t="shared" si="338"/>
        <v>3230</v>
      </c>
      <c r="CL209" s="218">
        <f t="shared" si="339"/>
        <v>2110</v>
      </c>
      <c r="CM209" s="219">
        <f t="shared" si="340"/>
        <v>490</v>
      </c>
      <c r="CN209" s="219">
        <f t="shared" si="341"/>
        <v>230</v>
      </c>
      <c r="CO209" s="219">
        <f t="shared" si="342"/>
        <v>0</v>
      </c>
      <c r="CP209" s="219">
        <f t="shared" si="343"/>
        <v>260</v>
      </c>
      <c r="CR209" s="243">
        <v>1639.22</v>
      </c>
      <c r="CS209" s="243">
        <v>4034</v>
      </c>
      <c r="CT209" s="247">
        <f t="shared" si="313"/>
        <v>0.40635101636093207</v>
      </c>
      <c r="CV209" s="247">
        <f t="shared" si="314"/>
        <v>4.4311448170892401E-2</v>
      </c>
      <c r="CW209" s="211">
        <f t="shared" si="315"/>
        <v>0.29518036066667036</v>
      </c>
      <c r="CY209" s="300">
        <v>1.9782393669634024E-2</v>
      </c>
      <c r="CZ209" s="300">
        <v>1.2467191601049869E-2</v>
      </c>
      <c r="DA209" s="300">
        <v>1.6699410609037329E-2</v>
      </c>
      <c r="DB209" s="300">
        <v>1.8187619655392468E-2</v>
      </c>
      <c r="DC209" s="300">
        <v>1.4580031695721078E-2</v>
      </c>
      <c r="DE209" s="332">
        <v>101</v>
      </c>
      <c r="DF209" s="332">
        <v>27</v>
      </c>
      <c r="DG209" s="332">
        <v>127</v>
      </c>
      <c r="DH209" s="332">
        <v>41</v>
      </c>
      <c r="DL209" s="212">
        <v>3033</v>
      </c>
      <c r="DM209" s="212">
        <v>60</v>
      </c>
      <c r="DN209" s="213">
        <v>1.9782393669634024E-2</v>
      </c>
      <c r="DO209" s="212">
        <v>760</v>
      </c>
      <c r="DP209" s="212">
        <v>47</v>
      </c>
      <c r="DQ209" s="213">
        <v>1.5496208374546653E-2</v>
      </c>
      <c r="DR209" s="214">
        <v>2273</v>
      </c>
      <c r="DS209" s="214">
        <v>13</v>
      </c>
      <c r="DT209" s="213">
        <v>4.2861852950873726E-3</v>
      </c>
      <c r="DV209" s="215">
        <f t="shared" si="344"/>
        <v>5740</v>
      </c>
      <c r="DW209" s="216">
        <v>0.59649122807017541</v>
      </c>
      <c r="DX209" s="216">
        <v>0.33333333333333331</v>
      </c>
      <c r="DY209" s="216">
        <v>7.0175438596491224E-2</v>
      </c>
      <c r="DZ209" s="216">
        <v>3.5087719298245612E-2</v>
      </c>
      <c r="EA209" s="216">
        <v>0</v>
      </c>
      <c r="EB209" s="216">
        <v>3.5087719298245612E-2</v>
      </c>
      <c r="EC209" s="217">
        <f t="shared" si="345"/>
        <v>3360</v>
      </c>
      <c r="ED209" s="218">
        <v>1900</v>
      </c>
      <c r="EE209" s="219">
        <f t="shared" si="346"/>
        <v>480</v>
      </c>
      <c r="EF209" s="219">
        <f t="shared" si="347"/>
        <v>160</v>
      </c>
      <c r="EG209" s="219">
        <f t="shared" si="348"/>
        <v>10</v>
      </c>
      <c r="EH209" s="219">
        <f t="shared" si="349"/>
        <v>310</v>
      </c>
      <c r="EI209" s="216">
        <v>8.6206896551724144E-2</v>
      </c>
      <c r="EJ209" s="511">
        <v>1.8575000000000001E-2</v>
      </c>
      <c r="EK209" s="3">
        <v>0.24199999999999999</v>
      </c>
      <c r="EL209" s="3">
        <v>0.42</v>
      </c>
      <c r="EM209" s="496">
        <f t="shared" si="350"/>
        <v>0.33800000000000002</v>
      </c>
      <c r="EN209" s="528">
        <v>5.88266E-2</v>
      </c>
      <c r="EO209" s="545">
        <f t="shared" si="351"/>
        <v>5720</v>
      </c>
      <c r="EP209" s="314">
        <f t="shared" si="352"/>
        <v>1430</v>
      </c>
      <c r="EQ209" s="542">
        <v>1380</v>
      </c>
      <c r="ER209" s="543">
        <v>30</v>
      </c>
      <c r="ES209" s="544">
        <v>20</v>
      </c>
      <c r="ET209" s="242">
        <v>0</v>
      </c>
      <c r="EU209" s="242">
        <v>0</v>
      </c>
      <c r="EV209" s="314">
        <f t="shared" si="353"/>
        <v>20</v>
      </c>
      <c r="EW209" s="314">
        <f t="shared" si="354"/>
        <v>2470</v>
      </c>
      <c r="EX209" s="542">
        <v>1590</v>
      </c>
      <c r="EY209" s="543">
        <v>660</v>
      </c>
      <c r="EZ209" s="544">
        <v>220</v>
      </c>
      <c r="FA209" s="242">
        <v>70</v>
      </c>
      <c r="FB209" s="242">
        <v>0</v>
      </c>
      <c r="FC209" s="314">
        <f t="shared" si="355"/>
        <v>150</v>
      </c>
      <c r="FD209" s="314">
        <f t="shared" si="356"/>
        <v>1820</v>
      </c>
      <c r="FE209" s="542">
        <v>390</v>
      </c>
      <c r="FF209" s="543">
        <v>1190</v>
      </c>
      <c r="FG209" s="544">
        <v>240</v>
      </c>
      <c r="FH209" s="242">
        <v>90</v>
      </c>
      <c r="FI209" s="242">
        <f>VLOOKUP($A209,'[3]Tabel 3'!$E$3350:$K$3691,7,FALSE)</f>
        <v>10</v>
      </c>
      <c r="FJ209" s="314">
        <f t="shared" si="357"/>
        <v>140</v>
      </c>
      <c r="FK209" s="545">
        <f t="shared" si="358"/>
        <v>5830</v>
      </c>
      <c r="FL209" s="314">
        <f t="shared" si="359"/>
        <v>1350</v>
      </c>
      <c r="FM209" s="542">
        <v>1300</v>
      </c>
      <c r="FN209" s="543">
        <v>30</v>
      </c>
      <c r="FO209" s="544">
        <v>20</v>
      </c>
      <c r="FP209" s="242">
        <v>0</v>
      </c>
      <c r="FQ209" s="242">
        <v>0</v>
      </c>
      <c r="FR209" s="314">
        <f t="shared" si="360"/>
        <v>20</v>
      </c>
      <c r="FS209" s="314">
        <f t="shared" si="361"/>
        <v>2520</v>
      </c>
      <c r="FT209" s="542">
        <v>1500</v>
      </c>
      <c r="FU209" s="543">
        <v>770</v>
      </c>
      <c r="FV209" s="544">
        <v>250</v>
      </c>
      <c r="FW209" s="242">
        <v>100</v>
      </c>
      <c r="FX209" s="242">
        <v>0</v>
      </c>
      <c r="FY209" s="314">
        <f t="shared" si="362"/>
        <v>150</v>
      </c>
      <c r="FZ209" s="314">
        <f t="shared" si="363"/>
        <v>1960</v>
      </c>
      <c r="GA209" s="542">
        <v>430</v>
      </c>
      <c r="GB209" s="543">
        <v>1310</v>
      </c>
      <c r="GC209" s="544">
        <v>220</v>
      </c>
      <c r="GD209" s="242">
        <v>130</v>
      </c>
      <c r="GE209" s="242">
        <v>0</v>
      </c>
      <c r="GF209" s="314">
        <f t="shared" si="364"/>
        <v>90</v>
      </c>
    </row>
    <row r="210" spans="1:188" hidden="1" x14ac:dyDescent="0.25">
      <c r="A210" s="622" t="s">
        <v>350</v>
      </c>
      <c r="B210" s="622" t="s">
        <v>124</v>
      </c>
      <c r="C210" s="622" t="s">
        <v>125</v>
      </c>
      <c r="D210" s="1">
        <v>0.5</v>
      </c>
      <c r="E210" s="206">
        <v>10200</v>
      </c>
      <c r="F210" s="207">
        <v>4.7E-2</v>
      </c>
      <c r="G210" s="208">
        <f>IF(AND(F210&gt;=$F$3-'Selectie Benchmark Gemeenten'!$D$7*'gemeenten info'!$F$7,F210&lt;=$F$3+'Selectie Benchmark Gemeenten'!$D$7*'gemeenten info'!$F$7),1,0)</f>
        <v>0</v>
      </c>
      <c r="H210" s="206">
        <v>23826</v>
      </c>
      <c r="I210" s="206">
        <v>708</v>
      </c>
      <c r="J210" s="209">
        <f t="shared" si="316"/>
        <v>0.10254110612855008</v>
      </c>
      <c r="K210" s="208">
        <f>IF(AND(J210&gt;=$J$3-'Selectie Benchmark Gemeenten'!$D$8*'gemeenten info'!$J$7,J210&lt;=$J$3+'Selectie Benchmark Gemeenten'!$D$8*'gemeenten info'!$J$7),1,0)</f>
        <v>0</v>
      </c>
      <c r="L210" s="23">
        <v>0</v>
      </c>
      <c r="M210" s="210">
        <v>2.9488291413703384E-2</v>
      </c>
      <c r="N210" s="208">
        <f>IF(AND(M210&gt;=$M$3-'Selectie Benchmark Gemeenten'!$D$9*'gemeenten info'!$M$7,M210&lt;=$M$3+'Selectie Benchmark Gemeenten'!$D$9*'gemeenten info'!$M$7),1,0)</f>
        <v>0</v>
      </c>
      <c r="O210" s="29">
        <f t="shared" si="310"/>
        <v>0</v>
      </c>
      <c r="P210" s="29">
        <f t="shared" si="311"/>
        <v>0</v>
      </c>
      <c r="Q210" s="29">
        <f t="shared" si="312"/>
        <v>0</v>
      </c>
      <c r="S210" s="78">
        <v>8.4719999999999995</v>
      </c>
      <c r="T210" s="78">
        <v>0.873</v>
      </c>
      <c r="U210" s="211">
        <v>0.41</v>
      </c>
      <c r="V210" s="211">
        <v>3.9E-2</v>
      </c>
      <c r="X210" s="212">
        <v>1679</v>
      </c>
      <c r="Y210" s="212">
        <v>38</v>
      </c>
      <c r="Z210" s="341">
        <f t="shared" si="317"/>
        <v>2.2632519356759976E-2</v>
      </c>
      <c r="AA210" s="212">
        <v>420</v>
      </c>
      <c r="AB210" s="212">
        <v>32</v>
      </c>
      <c r="AC210" s="212">
        <v>11</v>
      </c>
      <c r="AD210" s="212">
        <v>53</v>
      </c>
      <c r="AE210" s="212">
        <v>0</v>
      </c>
      <c r="AF210" s="372">
        <f t="shared" si="318"/>
        <v>0</v>
      </c>
      <c r="AG210" s="212">
        <v>10</v>
      </c>
      <c r="AH210" s="372">
        <f t="shared" si="319"/>
        <v>0.18867924528301888</v>
      </c>
      <c r="AI210" s="212">
        <f t="shared" si="320"/>
        <v>356</v>
      </c>
      <c r="AJ210" s="212">
        <f t="shared" si="321"/>
        <v>22</v>
      </c>
      <c r="AK210" s="372">
        <f t="shared" si="322"/>
        <v>6.1797752808988762E-2</v>
      </c>
      <c r="AL210" s="341">
        <f t="shared" si="323"/>
        <v>0</v>
      </c>
      <c r="AM210" s="341">
        <f t="shared" si="324"/>
        <v>5.9559261465157833E-3</v>
      </c>
      <c r="AN210" s="341">
        <f t="shared" si="325"/>
        <v>1.3103037522334724E-2</v>
      </c>
      <c r="AO210" s="341">
        <f t="shared" si="326"/>
        <v>1.9058963668850508E-2</v>
      </c>
      <c r="AP210" s="214">
        <v>1259</v>
      </c>
      <c r="AQ210" s="214">
        <v>6</v>
      </c>
      <c r="AR210" s="341">
        <f t="shared" si="327"/>
        <v>3.5735556879094698E-3</v>
      </c>
      <c r="AT210" s="1">
        <v>25</v>
      </c>
      <c r="AU210" s="1">
        <v>12</v>
      </c>
      <c r="AV210" s="1">
        <v>5</v>
      </c>
      <c r="AW210" s="1">
        <v>8</v>
      </c>
      <c r="AX210" s="1">
        <v>33</v>
      </c>
      <c r="AY210" s="1">
        <v>13</v>
      </c>
      <c r="AZ210" s="1">
        <v>7</v>
      </c>
      <c r="BA210" s="1">
        <v>13</v>
      </c>
      <c r="BB210" s="1">
        <v>19</v>
      </c>
      <c r="BC210" s="1">
        <v>6</v>
      </c>
      <c r="BD210" s="1">
        <v>0</v>
      </c>
      <c r="BE210" s="1">
        <v>13</v>
      </c>
      <c r="BF210" s="1">
        <v>26</v>
      </c>
      <c r="BG210" s="1">
        <v>5</v>
      </c>
      <c r="BH210" s="1">
        <v>8</v>
      </c>
      <c r="BI210" s="1">
        <v>13</v>
      </c>
      <c r="BJ210" s="1">
        <v>29</v>
      </c>
      <c r="BK210" s="1">
        <v>8</v>
      </c>
      <c r="BL210" s="1">
        <v>7</v>
      </c>
      <c r="BM210" s="1">
        <v>14</v>
      </c>
      <c r="BN210" s="125">
        <v>0.48</v>
      </c>
      <c r="BO210" s="124">
        <v>0.2</v>
      </c>
      <c r="BP210" s="126">
        <v>0.32</v>
      </c>
      <c r="BQ210" s="125">
        <v>0.39393939393939392</v>
      </c>
      <c r="BR210" s="124">
        <v>0.21212121212121213</v>
      </c>
      <c r="BS210" s="126">
        <v>0.39393939393939392</v>
      </c>
      <c r="BT210" s="125">
        <v>0.31578947368421051</v>
      </c>
      <c r="BU210" s="124">
        <v>0</v>
      </c>
      <c r="BV210" s="126">
        <v>0.68421052631578949</v>
      </c>
      <c r="BW210" s="125">
        <v>0.19230769230769232</v>
      </c>
      <c r="BX210" s="124">
        <v>0.30769230769230771</v>
      </c>
      <c r="BY210" s="126">
        <v>0.5</v>
      </c>
      <c r="BZ210" s="125">
        <f t="shared" si="328"/>
        <v>0.27586206896551724</v>
      </c>
      <c r="CA210" s="124">
        <f t="shared" si="329"/>
        <v>0.2413793103448276</v>
      </c>
      <c r="CB210" s="126">
        <f t="shared" si="330"/>
        <v>0.48275862068965519</v>
      </c>
      <c r="CD210" s="215">
        <f t="shared" si="331"/>
        <v>2850</v>
      </c>
      <c r="CE210" s="216">
        <f t="shared" si="332"/>
        <v>0.65263157894736845</v>
      </c>
      <c r="CF210" s="216">
        <f t="shared" si="333"/>
        <v>0.28421052631578947</v>
      </c>
      <c r="CG210" s="216">
        <f t="shared" si="334"/>
        <v>6.3157894736842107E-2</v>
      </c>
      <c r="CH210" s="216">
        <f t="shared" si="335"/>
        <v>2.456140350877193E-2</v>
      </c>
      <c r="CI210" s="216">
        <f t="shared" si="336"/>
        <v>0</v>
      </c>
      <c r="CJ210" s="216">
        <f t="shared" si="337"/>
        <v>3.8596491228070177E-2</v>
      </c>
      <c r="CK210" s="217">
        <f t="shared" si="338"/>
        <v>1860</v>
      </c>
      <c r="CL210" s="218">
        <f t="shared" si="339"/>
        <v>810</v>
      </c>
      <c r="CM210" s="219">
        <f t="shared" si="340"/>
        <v>180</v>
      </c>
      <c r="CN210" s="219">
        <f t="shared" si="341"/>
        <v>70</v>
      </c>
      <c r="CO210" s="219">
        <f t="shared" si="342"/>
        <v>0</v>
      </c>
      <c r="CP210" s="219">
        <f t="shared" si="343"/>
        <v>110</v>
      </c>
      <c r="CR210" s="243">
        <v>646.59</v>
      </c>
      <c r="CS210" s="243">
        <v>2186</v>
      </c>
      <c r="CT210" s="247">
        <f t="shared" si="313"/>
        <v>0.2957868252516011</v>
      </c>
      <c r="CV210" s="247">
        <f t="shared" si="314"/>
        <v>7.6516319945989425E-2</v>
      </c>
      <c r="CW210" s="211">
        <f t="shared" si="315"/>
        <v>0.48154296503744631</v>
      </c>
      <c r="CY210" s="300">
        <v>1.7406962785114045E-2</v>
      </c>
      <c r="CZ210" s="300">
        <v>1.5222482435597189E-2</v>
      </c>
      <c r="DA210" s="300">
        <v>1.100811123986095E-2</v>
      </c>
      <c r="DB210" s="300">
        <v>1.824212271973466E-2</v>
      </c>
      <c r="DC210" s="300">
        <v>1.3397642015005359E-2</v>
      </c>
      <c r="DE210" s="332">
        <v>39</v>
      </c>
      <c r="DF210" s="332">
        <v>4</v>
      </c>
      <c r="DG210" s="332">
        <v>46</v>
      </c>
      <c r="DH210" s="332">
        <v>2</v>
      </c>
      <c r="DL210" s="212">
        <v>1666</v>
      </c>
      <c r="DM210" s="212">
        <v>29</v>
      </c>
      <c r="DN210" s="213">
        <v>1.7406962785114045E-2</v>
      </c>
      <c r="DO210" s="212">
        <v>411</v>
      </c>
      <c r="DP210" s="212">
        <v>21</v>
      </c>
      <c r="DQ210" s="213">
        <v>1.2605042016806723E-2</v>
      </c>
      <c r="DR210" s="214">
        <v>1255</v>
      </c>
      <c r="DS210" s="214">
        <v>8</v>
      </c>
      <c r="DT210" s="213">
        <v>4.8019207683073226E-3</v>
      </c>
      <c r="DV210" s="215">
        <f t="shared" si="344"/>
        <v>2860</v>
      </c>
      <c r="DW210" s="216">
        <v>0.65517241379310343</v>
      </c>
      <c r="DX210" s="216">
        <v>0.27586206896551724</v>
      </c>
      <c r="DY210" s="216">
        <v>6.8965517241379309E-2</v>
      </c>
      <c r="DZ210" s="216">
        <v>3.4482758620689655E-2</v>
      </c>
      <c r="EA210" s="216">
        <v>0</v>
      </c>
      <c r="EB210" s="216">
        <v>3.4482758620689655E-2</v>
      </c>
      <c r="EC210" s="217">
        <f t="shared" si="345"/>
        <v>1900</v>
      </c>
      <c r="ED210" s="218">
        <v>800</v>
      </c>
      <c r="EE210" s="219">
        <f t="shared" si="346"/>
        <v>160</v>
      </c>
      <c r="EF210" s="219">
        <f t="shared" si="347"/>
        <v>20</v>
      </c>
      <c r="EG210" s="219">
        <f t="shared" si="348"/>
        <v>10</v>
      </c>
      <c r="EH210" s="219">
        <f t="shared" si="349"/>
        <v>130</v>
      </c>
      <c r="EI210" s="216">
        <v>6.8965517241379309E-2</v>
      </c>
      <c r="EJ210" s="511">
        <v>1.6125E-2</v>
      </c>
      <c r="EK210" s="3">
        <v>0.20600000000000002</v>
      </c>
      <c r="EL210" s="3">
        <v>0.37</v>
      </c>
      <c r="EM210" s="496">
        <f t="shared" si="350"/>
        <v>0.42400000000000004</v>
      </c>
      <c r="EN210" s="528">
        <v>5.0558199999999998E-2</v>
      </c>
      <c r="EO210" s="545">
        <f t="shared" si="351"/>
        <v>2830</v>
      </c>
      <c r="EP210" s="314">
        <f t="shared" si="352"/>
        <v>800</v>
      </c>
      <c r="EQ210" s="542">
        <v>800</v>
      </c>
      <c r="ER210" s="543">
        <v>0</v>
      </c>
      <c r="ES210" s="544">
        <v>0</v>
      </c>
      <c r="ET210" s="242">
        <v>0</v>
      </c>
      <c r="EU210" s="242">
        <v>0</v>
      </c>
      <c r="EV210" s="314">
        <f t="shared" si="353"/>
        <v>0</v>
      </c>
      <c r="EW210" s="314">
        <f t="shared" si="354"/>
        <v>1280</v>
      </c>
      <c r="EX210" s="542">
        <v>910</v>
      </c>
      <c r="EY210" s="543">
        <v>280</v>
      </c>
      <c r="EZ210" s="544">
        <v>90</v>
      </c>
      <c r="FA210" s="242">
        <v>10</v>
      </c>
      <c r="FB210" s="242">
        <v>10</v>
      </c>
      <c r="FC210" s="314">
        <f t="shared" si="355"/>
        <v>70</v>
      </c>
      <c r="FD210" s="314">
        <f t="shared" si="356"/>
        <v>750</v>
      </c>
      <c r="FE210" s="542">
        <v>190</v>
      </c>
      <c r="FF210" s="543">
        <v>490</v>
      </c>
      <c r="FG210" s="544">
        <v>70</v>
      </c>
      <c r="FH210" s="242">
        <v>10</v>
      </c>
      <c r="FI210" s="242">
        <f>VLOOKUP($A210,'[3]Tabel 3'!$E$3350:$K$3691,7,FALSE)</f>
        <v>0</v>
      </c>
      <c r="FJ210" s="314">
        <f t="shared" si="357"/>
        <v>60</v>
      </c>
      <c r="FK210" s="545">
        <f t="shared" si="358"/>
        <v>2850</v>
      </c>
      <c r="FL210" s="314">
        <f t="shared" si="359"/>
        <v>810</v>
      </c>
      <c r="FM210" s="542">
        <v>780</v>
      </c>
      <c r="FN210" s="543">
        <v>20</v>
      </c>
      <c r="FO210" s="544">
        <v>10</v>
      </c>
      <c r="FP210" s="242">
        <v>0</v>
      </c>
      <c r="FQ210" s="242">
        <v>0</v>
      </c>
      <c r="FR210" s="314">
        <f t="shared" si="360"/>
        <v>10</v>
      </c>
      <c r="FS210" s="314">
        <f t="shared" si="361"/>
        <v>1250</v>
      </c>
      <c r="FT210" s="542">
        <v>870</v>
      </c>
      <c r="FU210" s="543">
        <v>280</v>
      </c>
      <c r="FV210" s="544">
        <v>100</v>
      </c>
      <c r="FW210" s="242">
        <v>40</v>
      </c>
      <c r="FX210" s="242">
        <v>0</v>
      </c>
      <c r="FY210" s="314">
        <f t="shared" si="362"/>
        <v>60</v>
      </c>
      <c r="FZ210" s="314">
        <f t="shared" si="363"/>
        <v>790</v>
      </c>
      <c r="GA210" s="542">
        <v>210</v>
      </c>
      <c r="GB210" s="543">
        <v>510</v>
      </c>
      <c r="GC210" s="544">
        <v>70</v>
      </c>
      <c r="GD210" s="242">
        <v>30</v>
      </c>
      <c r="GE210" s="242">
        <v>0</v>
      </c>
      <c r="GF210" s="314">
        <f t="shared" si="364"/>
        <v>40</v>
      </c>
    </row>
    <row r="211" spans="1:188" hidden="1" x14ac:dyDescent="0.25">
      <c r="A211" s="622" t="s">
        <v>351</v>
      </c>
      <c r="B211" s="622" t="s">
        <v>88</v>
      </c>
      <c r="C211" s="622" t="s">
        <v>89</v>
      </c>
      <c r="D211" s="1">
        <v>0.7</v>
      </c>
      <c r="E211" s="206">
        <v>11000</v>
      </c>
      <c r="F211" s="207">
        <v>6.3E-2</v>
      </c>
      <c r="G211" s="208">
        <f>IF(AND(F211&gt;=$F$3-'Selectie Benchmark Gemeenten'!$D$7*'gemeenten info'!$F$7,F211&lt;=$F$3+'Selectie Benchmark Gemeenten'!$D$7*'gemeenten info'!$F$7),1,0)</f>
        <v>0</v>
      </c>
      <c r="H211" s="206">
        <v>28223</v>
      </c>
      <c r="I211" s="206">
        <v>219</v>
      </c>
      <c r="J211" s="209">
        <f t="shared" si="316"/>
        <v>2.9446935724962632E-2</v>
      </c>
      <c r="K211" s="208">
        <f>IF(AND(J211&gt;=$J$3-'Selectie Benchmark Gemeenten'!$D$8*'gemeenten info'!$J$7,J211&lt;=$J$3+'Selectie Benchmark Gemeenten'!$D$8*'gemeenten info'!$J$7),1,0)</f>
        <v>0</v>
      </c>
      <c r="L211" s="23">
        <v>0</v>
      </c>
      <c r="M211" s="210">
        <v>0.13647642679900746</v>
      </c>
      <c r="N211" s="208">
        <f>IF(AND(M211&gt;=$M$3-'Selectie Benchmark Gemeenten'!$D$9*'gemeenten info'!$M$7,M211&lt;=$M$3+'Selectie Benchmark Gemeenten'!$D$9*'gemeenten info'!$M$7),1,0)</f>
        <v>1</v>
      </c>
      <c r="O211" s="29">
        <f t="shared" si="310"/>
        <v>0</v>
      </c>
      <c r="P211" s="29">
        <f t="shared" si="311"/>
        <v>0</v>
      </c>
      <c r="Q211" s="29">
        <f t="shared" si="312"/>
        <v>0</v>
      </c>
      <c r="S211" s="78">
        <v>7.8739999999999997</v>
      </c>
      <c r="T211" s="78">
        <v>-27.907</v>
      </c>
      <c r="U211" s="211">
        <v>0.60599999999999998</v>
      </c>
      <c r="V211" s="211">
        <v>5.3999999999999999E-2</v>
      </c>
      <c r="X211" s="212">
        <v>2347</v>
      </c>
      <c r="Y211" s="212">
        <v>52</v>
      </c>
      <c r="Z211" s="341">
        <f t="shared" si="317"/>
        <v>2.2155943757988922E-2</v>
      </c>
      <c r="AA211" s="212">
        <v>783</v>
      </c>
      <c r="AB211" s="212">
        <v>44</v>
      </c>
      <c r="AC211" s="212">
        <v>13</v>
      </c>
      <c r="AD211" s="212">
        <v>137</v>
      </c>
      <c r="AE211" s="212">
        <v>0</v>
      </c>
      <c r="AF211" s="372">
        <f t="shared" si="318"/>
        <v>0</v>
      </c>
      <c r="AG211" s="212">
        <v>16</v>
      </c>
      <c r="AH211" s="372">
        <f t="shared" si="319"/>
        <v>0.11678832116788321</v>
      </c>
      <c r="AI211" s="212">
        <f t="shared" si="320"/>
        <v>633</v>
      </c>
      <c r="AJ211" s="212">
        <f t="shared" si="321"/>
        <v>28</v>
      </c>
      <c r="AK211" s="372">
        <f t="shared" si="322"/>
        <v>4.4233807266982623E-2</v>
      </c>
      <c r="AL211" s="341">
        <f t="shared" si="323"/>
        <v>0</v>
      </c>
      <c r="AM211" s="341">
        <f t="shared" si="324"/>
        <v>6.8172134639965911E-3</v>
      </c>
      <c r="AN211" s="341">
        <f t="shared" si="325"/>
        <v>1.1930123561994035E-2</v>
      </c>
      <c r="AO211" s="341">
        <f t="shared" si="326"/>
        <v>1.8747337025990626E-2</v>
      </c>
      <c r="AP211" s="214">
        <v>1564</v>
      </c>
      <c r="AQ211" s="214">
        <v>8</v>
      </c>
      <c r="AR211" s="341">
        <f t="shared" si="327"/>
        <v>3.4086067319982955E-3</v>
      </c>
      <c r="AT211" s="1">
        <v>28</v>
      </c>
      <c r="AU211" s="1">
        <v>20</v>
      </c>
      <c r="AV211" s="1">
        <v>0</v>
      </c>
      <c r="AW211" s="1">
        <v>8</v>
      </c>
      <c r="AX211" s="1">
        <v>29</v>
      </c>
      <c r="AY211" s="1">
        <v>13</v>
      </c>
      <c r="AZ211" s="1">
        <v>7</v>
      </c>
      <c r="BA211" s="1">
        <v>9</v>
      </c>
      <c r="BB211" s="1">
        <v>26</v>
      </c>
      <c r="BC211" s="1">
        <v>10</v>
      </c>
      <c r="BD211" s="1">
        <v>8</v>
      </c>
      <c r="BE211" s="1">
        <v>8</v>
      </c>
      <c r="BF211" s="1">
        <v>35</v>
      </c>
      <c r="BG211" s="1">
        <v>11</v>
      </c>
      <c r="BH211" s="1">
        <v>9</v>
      </c>
      <c r="BI211" s="1">
        <v>15</v>
      </c>
      <c r="BJ211" s="1">
        <v>56</v>
      </c>
      <c r="BK211" s="1">
        <v>32</v>
      </c>
      <c r="BL211" s="1">
        <v>7</v>
      </c>
      <c r="BM211" s="1">
        <v>17</v>
      </c>
      <c r="BN211" s="125">
        <v>0.7142857142857143</v>
      </c>
      <c r="BO211" s="124">
        <v>0</v>
      </c>
      <c r="BP211" s="126">
        <v>0.2857142857142857</v>
      </c>
      <c r="BQ211" s="125">
        <v>0.44827586206896552</v>
      </c>
      <c r="BR211" s="124">
        <v>0.2413793103448276</v>
      </c>
      <c r="BS211" s="126">
        <v>0.31034482758620691</v>
      </c>
      <c r="BT211" s="125">
        <v>0.38461538461538464</v>
      </c>
      <c r="BU211" s="124">
        <v>0.30769230769230771</v>
      </c>
      <c r="BV211" s="126">
        <v>0.30769230769230771</v>
      </c>
      <c r="BW211" s="125">
        <v>0.31428571428571428</v>
      </c>
      <c r="BX211" s="124">
        <v>0.25714285714285712</v>
      </c>
      <c r="BY211" s="126">
        <v>0.42857142857142855</v>
      </c>
      <c r="BZ211" s="125">
        <f t="shared" si="328"/>
        <v>0.5714285714285714</v>
      </c>
      <c r="CA211" s="124">
        <f t="shared" si="329"/>
        <v>0.125</v>
      </c>
      <c r="CB211" s="126">
        <f t="shared" si="330"/>
        <v>0.30357142857142855</v>
      </c>
      <c r="CD211" s="215">
        <f t="shared" si="331"/>
        <v>4060</v>
      </c>
      <c r="CE211" s="216">
        <f t="shared" si="332"/>
        <v>0.53448275862068961</v>
      </c>
      <c r="CF211" s="216">
        <f t="shared" si="333"/>
        <v>0.40640394088669951</v>
      </c>
      <c r="CG211" s="216">
        <f t="shared" si="334"/>
        <v>5.9113300492610835E-2</v>
      </c>
      <c r="CH211" s="216">
        <f t="shared" si="335"/>
        <v>2.9556650246305417E-2</v>
      </c>
      <c r="CI211" s="216">
        <f t="shared" si="336"/>
        <v>0</v>
      </c>
      <c r="CJ211" s="216">
        <f t="shared" si="337"/>
        <v>2.9556650246305417E-2</v>
      </c>
      <c r="CK211" s="217">
        <f t="shared" si="338"/>
        <v>2170</v>
      </c>
      <c r="CL211" s="218">
        <f t="shared" si="339"/>
        <v>1650</v>
      </c>
      <c r="CM211" s="219">
        <f t="shared" si="340"/>
        <v>240</v>
      </c>
      <c r="CN211" s="219">
        <f t="shared" si="341"/>
        <v>120</v>
      </c>
      <c r="CO211" s="219">
        <f t="shared" si="342"/>
        <v>0</v>
      </c>
      <c r="CP211" s="219">
        <f t="shared" si="343"/>
        <v>120</v>
      </c>
      <c r="CR211" s="243">
        <v>1746.01</v>
      </c>
      <c r="CS211" s="243">
        <v>3125</v>
      </c>
      <c r="CT211" s="247">
        <f t="shared" si="313"/>
        <v>0.55872319999999998</v>
      </c>
      <c r="CV211" s="247">
        <f t="shared" si="314"/>
        <v>3.965459776502734E-2</v>
      </c>
      <c r="CW211" s="211">
        <f t="shared" si="315"/>
        <v>0.35168164695220511</v>
      </c>
      <c r="CY211" s="300">
        <v>2.3559108119478336E-2</v>
      </c>
      <c r="CZ211" s="300">
        <v>1.4712063892391762E-2</v>
      </c>
      <c r="DA211" s="300">
        <v>1.0699588477366255E-2</v>
      </c>
      <c r="DB211" s="300">
        <v>1.1788617886178862E-2</v>
      </c>
      <c r="DC211" s="300">
        <v>1.1222444889779559E-2</v>
      </c>
      <c r="DE211" s="332">
        <v>66</v>
      </c>
      <c r="DF211" s="332">
        <v>18</v>
      </c>
      <c r="DG211" s="332">
        <v>51</v>
      </c>
      <c r="DH211" s="332">
        <v>12</v>
      </c>
      <c r="DL211" s="212">
        <v>2377</v>
      </c>
      <c r="DM211" s="212">
        <v>56</v>
      </c>
      <c r="DN211" s="213">
        <v>2.3559108119478336E-2</v>
      </c>
      <c r="DO211" s="212">
        <v>801</v>
      </c>
      <c r="DP211" s="212">
        <v>51</v>
      </c>
      <c r="DQ211" s="213">
        <v>2.1455616323096342E-2</v>
      </c>
      <c r="DR211" s="214">
        <v>1576</v>
      </c>
      <c r="DS211" s="214">
        <v>5</v>
      </c>
      <c r="DT211" s="213">
        <v>2.1034917963819941E-3</v>
      </c>
      <c r="DV211" s="215">
        <f t="shared" si="344"/>
        <v>4010</v>
      </c>
      <c r="DW211" s="216">
        <v>0.55000000000000004</v>
      </c>
      <c r="DX211" s="216">
        <v>0.4</v>
      </c>
      <c r="DY211" s="216">
        <v>0.05</v>
      </c>
      <c r="DZ211" s="216">
        <v>2.5000000000000001E-2</v>
      </c>
      <c r="EA211" s="216">
        <v>0</v>
      </c>
      <c r="EB211" s="216">
        <v>2.5000000000000001E-2</v>
      </c>
      <c r="EC211" s="217">
        <f t="shared" si="345"/>
        <v>2220</v>
      </c>
      <c r="ED211" s="218">
        <v>1600</v>
      </c>
      <c r="EE211" s="219">
        <f t="shared" si="346"/>
        <v>190</v>
      </c>
      <c r="EF211" s="219">
        <f t="shared" si="347"/>
        <v>60</v>
      </c>
      <c r="EG211" s="219">
        <f t="shared" si="348"/>
        <v>10</v>
      </c>
      <c r="EH211" s="219">
        <f t="shared" si="349"/>
        <v>120</v>
      </c>
      <c r="EI211" s="216">
        <v>4.878048780487805E-2</v>
      </c>
      <c r="EJ211" s="511">
        <v>1.8925000000000001E-2</v>
      </c>
      <c r="EK211" s="3">
        <v>0.31</v>
      </c>
      <c r="EL211" s="3">
        <v>0.46500000000000002</v>
      </c>
      <c r="EM211" s="496">
        <f t="shared" si="350"/>
        <v>0.22499999999999992</v>
      </c>
      <c r="EN211" s="528">
        <v>6.00078E-2</v>
      </c>
      <c r="EO211" s="545">
        <f t="shared" si="351"/>
        <v>4040</v>
      </c>
      <c r="EP211" s="314">
        <f t="shared" si="352"/>
        <v>1040</v>
      </c>
      <c r="EQ211" s="542">
        <v>1030</v>
      </c>
      <c r="ER211" s="543">
        <v>10</v>
      </c>
      <c r="ES211" s="544">
        <v>0</v>
      </c>
      <c r="ET211" s="242">
        <v>0</v>
      </c>
      <c r="EU211" s="242">
        <v>0</v>
      </c>
      <c r="EV211" s="314">
        <f t="shared" si="353"/>
        <v>0</v>
      </c>
      <c r="EW211" s="314">
        <f t="shared" si="354"/>
        <v>1740</v>
      </c>
      <c r="EX211" s="542">
        <v>1020</v>
      </c>
      <c r="EY211" s="543">
        <v>640</v>
      </c>
      <c r="EZ211" s="544">
        <v>80</v>
      </c>
      <c r="FA211" s="242">
        <v>20</v>
      </c>
      <c r="FB211" s="242">
        <v>10</v>
      </c>
      <c r="FC211" s="314">
        <f t="shared" si="355"/>
        <v>50</v>
      </c>
      <c r="FD211" s="314">
        <f t="shared" si="356"/>
        <v>1260</v>
      </c>
      <c r="FE211" s="542">
        <v>170</v>
      </c>
      <c r="FF211" s="543">
        <v>980</v>
      </c>
      <c r="FG211" s="544">
        <v>110</v>
      </c>
      <c r="FH211" s="242">
        <v>40</v>
      </c>
      <c r="FI211" s="242">
        <f>VLOOKUP($A211,'[3]Tabel 3'!$E$3350:$K$3691,7,FALSE)</f>
        <v>0</v>
      </c>
      <c r="FJ211" s="314">
        <f t="shared" si="357"/>
        <v>70</v>
      </c>
      <c r="FK211" s="545">
        <f t="shared" si="358"/>
        <v>4060</v>
      </c>
      <c r="FL211" s="314">
        <f t="shared" si="359"/>
        <v>1060</v>
      </c>
      <c r="FM211" s="542">
        <v>1030</v>
      </c>
      <c r="FN211" s="543">
        <v>20</v>
      </c>
      <c r="FO211" s="544">
        <v>10</v>
      </c>
      <c r="FP211" s="242">
        <v>0</v>
      </c>
      <c r="FQ211" s="242">
        <v>0</v>
      </c>
      <c r="FR211" s="314">
        <f t="shared" si="360"/>
        <v>10</v>
      </c>
      <c r="FS211" s="314">
        <f t="shared" si="361"/>
        <v>1770</v>
      </c>
      <c r="FT211" s="542">
        <v>970</v>
      </c>
      <c r="FU211" s="543">
        <v>700</v>
      </c>
      <c r="FV211" s="544">
        <v>100</v>
      </c>
      <c r="FW211" s="242">
        <v>50</v>
      </c>
      <c r="FX211" s="242">
        <v>0</v>
      </c>
      <c r="FY211" s="314">
        <f t="shared" si="362"/>
        <v>50</v>
      </c>
      <c r="FZ211" s="314">
        <f t="shared" si="363"/>
        <v>1230</v>
      </c>
      <c r="GA211" s="542">
        <v>170</v>
      </c>
      <c r="GB211" s="543">
        <v>930</v>
      </c>
      <c r="GC211" s="544">
        <v>130</v>
      </c>
      <c r="GD211" s="242">
        <v>70</v>
      </c>
      <c r="GE211" s="242">
        <v>0</v>
      </c>
      <c r="GF211" s="314">
        <f t="shared" si="364"/>
        <v>60</v>
      </c>
    </row>
    <row r="212" spans="1:188" hidden="1" x14ac:dyDescent="0.25">
      <c r="A212" s="622" t="s">
        <v>352</v>
      </c>
      <c r="B212" s="622" t="s">
        <v>105</v>
      </c>
      <c r="C212" s="622" t="s">
        <v>106</v>
      </c>
      <c r="D212" s="1">
        <v>0.6</v>
      </c>
      <c r="E212" s="206">
        <v>10600</v>
      </c>
      <c r="F212" s="207">
        <v>5.7000000000000002E-2</v>
      </c>
      <c r="G212" s="208">
        <f>IF(AND(F212&gt;=$F$3-'Selectie Benchmark Gemeenten'!$D$7*'gemeenten info'!$F$7,F212&lt;=$F$3+'Selectie Benchmark Gemeenten'!$D$7*'gemeenten info'!$F$7),1,0)</f>
        <v>0</v>
      </c>
      <c r="H212" s="206">
        <v>25499</v>
      </c>
      <c r="I212" s="206">
        <v>3496</v>
      </c>
      <c r="J212" s="209">
        <f t="shared" si="316"/>
        <v>0.5192825112107623</v>
      </c>
      <c r="K212" s="208">
        <f>IF(AND(J212&gt;=$J$3-'Selectie Benchmark Gemeenten'!$D$8*'gemeenten info'!$J$7,J212&lt;=$J$3+'Selectie Benchmark Gemeenten'!$D$8*'gemeenten info'!$J$7),1,0)</f>
        <v>0</v>
      </c>
      <c r="L212" s="23">
        <v>0</v>
      </c>
      <c r="M212" s="210">
        <v>5.6533333333333331E-2</v>
      </c>
      <c r="N212" s="208">
        <f>IF(AND(M212&gt;=$M$3-'Selectie Benchmark Gemeenten'!$D$9*'gemeenten info'!$M$7,M212&lt;=$M$3+'Selectie Benchmark Gemeenten'!$D$9*'gemeenten info'!$M$7),1,0)</f>
        <v>0</v>
      </c>
      <c r="O212" s="29">
        <f t="shared" si="310"/>
        <v>0</v>
      </c>
      <c r="P212" s="29">
        <f t="shared" si="311"/>
        <v>0</v>
      </c>
      <c r="Q212" s="29">
        <f t="shared" si="312"/>
        <v>0</v>
      </c>
      <c r="S212" s="78">
        <v>9.3930000000000007</v>
      </c>
      <c r="T212" s="78">
        <v>13.115</v>
      </c>
      <c r="U212" s="211">
        <v>0.19400000000000001</v>
      </c>
      <c r="V212" s="211">
        <v>3.7999999999999999E-2</v>
      </c>
      <c r="X212" s="212">
        <v>1901</v>
      </c>
      <c r="Y212" s="212">
        <v>28</v>
      </c>
      <c r="Z212" s="341">
        <f t="shared" si="317"/>
        <v>1.4729089952656496E-2</v>
      </c>
      <c r="AA212" s="212">
        <v>231</v>
      </c>
      <c r="AB212" s="212">
        <v>18</v>
      </c>
      <c r="AC212" s="212">
        <v>7</v>
      </c>
      <c r="AD212" s="212">
        <v>39</v>
      </c>
      <c r="AE212" s="212">
        <v>0</v>
      </c>
      <c r="AF212" s="372">
        <f t="shared" si="318"/>
        <v>0</v>
      </c>
      <c r="AG212" s="212">
        <v>0</v>
      </c>
      <c r="AH212" s="372">
        <f t="shared" si="319"/>
        <v>0</v>
      </c>
      <c r="AI212" s="212">
        <f t="shared" si="320"/>
        <v>185</v>
      </c>
      <c r="AJ212" s="212">
        <f t="shared" si="321"/>
        <v>18</v>
      </c>
      <c r="AK212" s="372">
        <f t="shared" si="322"/>
        <v>9.7297297297297303E-2</v>
      </c>
      <c r="AL212" s="341">
        <f t="shared" si="323"/>
        <v>0</v>
      </c>
      <c r="AM212" s="341">
        <f t="shared" si="324"/>
        <v>0</v>
      </c>
      <c r="AN212" s="341">
        <f t="shared" si="325"/>
        <v>9.4687006838506046E-3</v>
      </c>
      <c r="AO212" s="341">
        <f t="shared" si="326"/>
        <v>9.4687006838506046E-3</v>
      </c>
      <c r="AP212" s="214">
        <v>1670</v>
      </c>
      <c r="AQ212" s="214">
        <v>10</v>
      </c>
      <c r="AR212" s="341">
        <f t="shared" si="327"/>
        <v>5.2603892688058915E-3</v>
      </c>
      <c r="AT212" s="1">
        <v>18</v>
      </c>
      <c r="AU212" s="1">
        <v>7</v>
      </c>
      <c r="AV212" s="1">
        <v>5</v>
      </c>
      <c r="AW212" s="1">
        <v>6</v>
      </c>
      <c r="AX212" s="1">
        <v>19</v>
      </c>
      <c r="AY212" s="1">
        <v>6</v>
      </c>
      <c r="AZ212" s="1">
        <v>6</v>
      </c>
      <c r="BA212" s="1">
        <v>7</v>
      </c>
      <c r="BB212" s="1">
        <v>9</v>
      </c>
      <c r="BC212" s="1">
        <v>0</v>
      </c>
      <c r="BD212" s="1">
        <v>0</v>
      </c>
      <c r="BE212" s="1">
        <v>9</v>
      </c>
      <c r="BF212" s="1">
        <v>23</v>
      </c>
      <c r="BG212" s="1">
        <v>7</v>
      </c>
      <c r="BH212" s="1">
        <v>10</v>
      </c>
      <c r="BI212" s="1">
        <v>6</v>
      </c>
      <c r="BJ212" s="1">
        <v>31</v>
      </c>
      <c r="BK212" s="1">
        <v>14</v>
      </c>
      <c r="BL212" s="1">
        <v>8</v>
      </c>
      <c r="BM212" s="1">
        <v>9</v>
      </c>
      <c r="BN212" s="125">
        <v>0.3888888888888889</v>
      </c>
      <c r="BO212" s="124">
        <v>0.27777777777777779</v>
      </c>
      <c r="BP212" s="126">
        <v>0.33333333333333331</v>
      </c>
      <c r="BQ212" s="125">
        <v>0.31578947368421051</v>
      </c>
      <c r="BR212" s="124">
        <v>0.31578947368421051</v>
      </c>
      <c r="BS212" s="126">
        <v>0.36842105263157893</v>
      </c>
      <c r="BT212" s="125">
        <v>0</v>
      </c>
      <c r="BU212" s="124">
        <v>0</v>
      </c>
      <c r="BV212" s="126">
        <v>1</v>
      </c>
      <c r="BW212" s="125">
        <v>0.30434782608695654</v>
      </c>
      <c r="BX212" s="124">
        <v>0.43478260869565216</v>
      </c>
      <c r="BY212" s="126">
        <v>0.2608695652173913</v>
      </c>
      <c r="BZ212" s="125">
        <f t="shared" si="328"/>
        <v>0.45161290322580644</v>
      </c>
      <c r="CA212" s="124">
        <f t="shared" si="329"/>
        <v>0.25806451612903225</v>
      </c>
      <c r="CB212" s="126">
        <f t="shared" si="330"/>
        <v>0.29032258064516131</v>
      </c>
      <c r="CD212" s="215">
        <f t="shared" si="331"/>
        <v>3240</v>
      </c>
      <c r="CE212" s="216">
        <f t="shared" si="332"/>
        <v>0.69444444444444442</v>
      </c>
      <c r="CF212" s="216">
        <f t="shared" si="333"/>
        <v>0.21604938271604937</v>
      </c>
      <c r="CG212" s="216">
        <f t="shared" si="334"/>
        <v>8.9506172839506168E-2</v>
      </c>
      <c r="CH212" s="216">
        <f t="shared" si="335"/>
        <v>1.8518518518518517E-2</v>
      </c>
      <c r="CI212" s="216">
        <f t="shared" si="336"/>
        <v>0</v>
      </c>
      <c r="CJ212" s="216">
        <f t="shared" si="337"/>
        <v>7.098765432098765E-2</v>
      </c>
      <c r="CK212" s="217">
        <f t="shared" si="338"/>
        <v>2250</v>
      </c>
      <c r="CL212" s="218">
        <f t="shared" si="339"/>
        <v>700</v>
      </c>
      <c r="CM212" s="219">
        <f t="shared" si="340"/>
        <v>290</v>
      </c>
      <c r="CN212" s="219">
        <f t="shared" si="341"/>
        <v>60</v>
      </c>
      <c r="CO212" s="219">
        <f t="shared" si="342"/>
        <v>0</v>
      </c>
      <c r="CP212" s="219">
        <f t="shared" si="343"/>
        <v>230</v>
      </c>
      <c r="CR212" s="243">
        <v>935.55</v>
      </c>
      <c r="CS212" s="243">
        <v>3238</v>
      </c>
      <c r="CT212" s="247">
        <f t="shared" si="313"/>
        <v>0.28892835083384805</v>
      </c>
      <c r="CV212" s="247">
        <f t="shared" si="314"/>
        <v>5.0978347781200084E-2</v>
      </c>
      <c r="CW212" s="211">
        <f t="shared" si="315"/>
        <v>0.25840508688871044</v>
      </c>
      <c r="CY212" s="300">
        <v>1.6103896103896103E-2</v>
      </c>
      <c r="CZ212" s="300">
        <v>1.2073490813648294E-2</v>
      </c>
      <c r="DA212" s="300">
        <v>4.6343975283213183E-3</v>
      </c>
      <c r="DB212" s="300">
        <v>9.8394614189539105E-3</v>
      </c>
      <c r="DC212" s="300">
        <v>9.3749999999999997E-3</v>
      </c>
      <c r="DE212" s="332">
        <v>137</v>
      </c>
      <c r="DF212" s="332">
        <v>24</v>
      </c>
      <c r="DG212" s="332">
        <v>102</v>
      </c>
      <c r="DH212" s="332">
        <v>22</v>
      </c>
      <c r="DL212" s="212">
        <v>1925</v>
      </c>
      <c r="DM212" s="212">
        <v>31</v>
      </c>
      <c r="DN212" s="213">
        <v>1.6103896103896103E-2</v>
      </c>
      <c r="DO212" s="212">
        <v>255</v>
      </c>
      <c r="DP212" s="212">
        <v>20</v>
      </c>
      <c r="DQ212" s="213">
        <v>1.038961038961039E-2</v>
      </c>
      <c r="DR212" s="214">
        <v>1670</v>
      </c>
      <c r="DS212" s="214">
        <v>11</v>
      </c>
      <c r="DT212" s="213">
        <v>5.7142857142857143E-3</v>
      </c>
      <c r="DV212" s="215">
        <f t="shared" si="344"/>
        <v>3060</v>
      </c>
      <c r="DW212" s="216">
        <v>0.73333333333333328</v>
      </c>
      <c r="DX212" s="216">
        <v>0.2</v>
      </c>
      <c r="DY212" s="216">
        <v>6.6666666666666666E-2</v>
      </c>
      <c r="DZ212" s="216">
        <v>0</v>
      </c>
      <c r="EA212" s="216">
        <v>0</v>
      </c>
      <c r="EB212" s="216">
        <v>6.6666666666666666E-2</v>
      </c>
      <c r="EC212" s="217">
        <f t="shared" si="345"/>
        <v>2230</v>
      </c>
      <c r="ED212" s="218">
        <v>600</v>
      </c>
      <c r="EE212" s="219">
        <f t="shared" si="346"/>
        <v>230</v>
      </c>
      <c r="EF212" s="219">
        <f t="shared" si="347"/>
        <v>20</v>
      </c>
      <c r="EG212" s="219">
        <f t="shared" si="348"/>
        <v>0</v>
      </c>
      <c r="EH212" s="219">
        <f t="shared" si="349"/>
        <v>210</v>
      </c>
      <c r="EI212" s="216">
        <v>6.4516129032258063E-2</v>
      </c>
      <c r="EJ212" s="511">
        <v>1.7875000000000002E-2</v>
      </c>
      <c r="EK212" s="3">
        <v>0.155</v>
      </c>
      <c r="EL212" s="3">
        <v>0.27800000000000002</v>
      </c>
      <c r="EM212" s="496">
        <f t="shared" si="350"/>
        <v>0.56699999999999995</v>
      </c>
      <c r="EN212" s="528">
        <v>5.6464200000000006E-2</v>
      </c>
      <c r="EO212" s="545">
        <f t="shared" si="351"/>
        <v>3100</v>
      </c>
      <c r="EP212" s="314">
        <f t="shared" si="352"/>
        <v>980</v>
      </c>
      <c r="EQ212" s="542">
        <v>950</v>
      </c>
      <c r="ER212" s="543">
        <v>10</v>
      </c>
      <c r="ES212" s="544">
        <v>20</v>
      </c>
      <c r="ET212" s="242">
        <v>0</v>
      </c>
      <c r="EU212" s="242">
        <v>0</v>
      </c>
      <c r="EV212" s="314">
        <f t="shared" si="353"/>
        <v>20</v>
      </c>
      <c r="EW212" s="314">
        <f t="shared" si="354"/>
        <v>1330</v>
      </c>
      <c r="EX212" s="542">
        <v>1020</v>
      </c>
      <c r="EY212" s="543">
        <v>200</v>
      </c>
      <c r="EZ212" s="544">
        <v>110</v>
      </c>
      <c r="FA212" s="242">
        <v>10</v>
      </c>
      <c r="FB212" s="242">
        <v>0</v>
      </c>
      <c r="FC212" s="314">
        <f t="shared" si="355"/>
        <v>100</v>
      </c>
      <c r="FD212" s="314">
        <f t="shared" si="356"/>
        <v>790</v>
      </c>
      <c r="FE212" s="542">
        <v>260</v>
      </c>
      <c r="FF212" s="543">
        <v>430</v>
      </c>
      <c r="FG212" s="544">
        <v>100</v>
      </c>
      <c r="FH212" s="242">
        <v>10</v>
      </c>
      <c r="FI212" s="242">
        <f>VLOOKUP($A212,'[3]Tabel 3'!$E$3350:$K$3691,7,FALSE)</f>
        <v>0</v>
      </c>
      <c r="FJ212" s="314">
        <f t="shared" si="357"/>
        <v>90</v>
      </c>
      <c r="FK212" s="545">
        <f t="shared" si="358"/>
        <v>3240</v>
      </c>
      <c r="FL212" s="314">
        <f t="shared" si="359"/>
        <v>960</v>
      </c>
      <c r="FM212" s="542">
        <v>920</v>
      </c>
      <c r="FN212" s="543">
        <v>30</v>
      </c>
      <c r="FO212" s="544">
        <v>10</v>
      </c>
      <c r="FP212" s="242">
        <v>0</v>
      </c>
      <c r="FQ212" s="242">
        <v>0</v>
      </c>
      <c r="FR212" s="314">
        <f t="shared" si="360"/>
        <v>10</v>
      </c>
      <c r="FS212" s="314">
        <f t="shared" si="361"/>
        <v>1450</v>
      </c>
      <c r="FT212" s="542">
        <v>1050</v>
      </c>
      <c r="FU212" s="543">
        <v>250</v>
      </c>
      <c r="FV212" s="544">
        <v>150</v>
      </c>
      <c r="FW212" s="242">
        <v>20</v>
      </c>
      <c r="FX212" s="242">
        <v>0</v>
      </c>
      <c r="FY212" s="314">
        <f t="shared" si="362"/>
        <v>130</v>
      </c>
      <c r="FZ212" s="314">
        <f t="shared" si="363"/>
        <v>830</v>
      </c>
      <c r="GA212" s="542">
        <v>280</v>
      </c>
      <c r="GB212" s="543">
        <v>420</v>
      </c>
      <c r="GC212" s="544">
        <v>130</v>
      </c>
      <c r="GD212" s="242">
        <v>40</v>
      </c>
      <c r="GE212" s="242">
        <v>0</v>
      </c>
      <c r="GF212" s="314">
        <f t="shared" si="364"/>
        <v>90</v>
      </c>
    </row>
    <row r="213" spans="1:188" hidden="1" x14ac:dyDescent="0.25">
      <c r="A213" s="622" t="s">
        <v>353</v>
      </c>
      <c r="B213" s="622" t="s">
        <v>124</v>
      </c>
      <c r="C213" s="622" t="s">
        <v>125</v>
      </c>
      <c r="D213" s="1">
        <v>0.4</v>
      </c>
      <c r="E213" s="206">
        <v>7900</v>
      </c>
      <c r="F213" s="207">
        <v>4.5999999999999999E-2</v>
      </c>
      <c r="G213" s="208">
        <f>IF(AND(F213&gt;=$F$3-'Selectie Benchmark Gemeenten'!$D$7*'gemeenten info'!$F$7,F213&lt;=$F$3+'Selectie Benchmark Gemeenten'!$D$7*'gemeenten info'!$F$7),1,0)</f>
        <v>0</v>
      </c>
      <c r="H213" s="206">
        <v>19061</v>
      </c>
      <c r="I213" s="206">
        <v>187</v>
      </c>
      <c r="J213" s="209">
        <f t="shared" si="316"/>
        <v>2.4663677130044841E-2</v>
      </c>
      <c r="K213" s="208">
        <f>IF(AND(J213&gt;=$J$3-'Selectie Benchmark Gemeenten'!$D$8*'gemeenten info'!$J$7,J213&lt;=$J$3+'Selectie Benchmark Gemeenten'!$D$8*'gemeenten info'!$J$7),1,0)</f>
        <v>0</v>
      </c>
      <c r="L213" s="23">
        <v>0</v>
      </c>
      <c r="M213" s="210">
        <v>2.2838970800809481E-2</v>
      </c>
      <c r="N213" s="208">
        <f>IF(AND(M213&gt;=$M$3-'Selectie Benchmark Gemeenten'!$D$9*'gemeenten info'!$M$7,M213&lt;=$M$3+'Selectie Benchmark Gemeenten'!$D$9*'gemeenten info'!$M$7),1,0)</f>
        <v>0</v>
      </c>
      <c r="O213" s="29">
        <f t="shared" si="310"/>
        <v>0</v>
      </c>
      <c r="P213" s="29">
        <f t="shared" si="311"/>
        <v>0</v>
      </c>
      <c r="Q213" s="29">
        <f t="shared" si="312"/>
        <v>0</v>
      </c>
      <c r="S213" s="78">
        <v>7.8760000000000003</v>
      </c>
      <c r="T213" s="78">
        <v>-25.882000000000001</v>
      </c>
      <c r="U213" s="211">
        <v>0.60599999999999998</v>
      </c>
      <c r="V213" s="211">
        <v>4.8000000000000001E-2</v>
      </c>
      <c r="X213" s="212">
        <v>1385</v>
      </c>
      <c r="Y213" s="212">
        <v>22</v>
      </c>
      <c r="Z213" s="341">
        <f t="shared" si="317"/>
        <v>1.5884476534296029E-2</v>
      </c>
      <c r="AA213" s="212">
        <v>508</v>
      </c>
      <c r="AB213" s="212">
        <v>19</v>
      </c>
      <c r="AC213" s="212">
        <v>7</v>
      </c>
      <c r="AD213" s="212">
        <v>59</v>
      </c>
      <c r="AE213" s="212">
        <v>0</v>
      </c>
      <c r="AF213" s="372">
        <f t="shared" si="318"/>
        <v>0</v>
      </c>
      <c r="AG213" s="212">
        <v>0</v>
      </c>
      <c r="AH213" s="372">
        <f t="shared" si="319"/>
        <v>0</v>
      </c>
      <c r="AI213" s="212">
        <f t="shared" si="320"/>
        <v>442</v>
      </c>
      <c r="AJ213" s="212">
        <f t="shared" si="321"/>
        <v>19</v>
      </c>
      <c r="AK213" s="372">
        <f t="shared" si="322"/>
        <v>4.2986425339366516E-2</v>
      </c>
      <c r="AL213" s="341">
        <f t="shared" si="323"/>
        <v>0</v>
      </c>
      <c r="AM213" s="341">
        <f t="shared" si="324"/>
        <v>0</v>
      </c>
      <c r="AN213" s="341">
        <f t="shared" si="325"/>
        <v>1.3718411552346571E-2</v>
      </c>
      <c r="AO213" s="341">
        <f t="shared" si="326"/>
        <v>1.3718411552346571E-2</v>
      </c>
      <c r="AP213" s="214">
        <v>877</v>
      </c>
      <c r="AQ213" s="214">
        <v>3</v>
      </c>
      <c r="AR213" s="341">
        <f t="shared" si="327"/>
        <v>2.1660649819494585E-3</v>
      </c>
      <c r="AT213" s="1">
        <v>16</v>
      </c>
      <c r="AU213" s="1">
        <v>7</v>
      </c>
      <c r="AV213" s="1">
        <v>0</v>
      </c>
      <c r="AW213" s="1">
        <v>9</v>
      </c>
      <c r="AX213" s="1">
        <v>18</v>
      </c>
      <c r="AY213" s="1">
        <v>9</v>
      </c>
      <c r="AZ213" s="1">
        <v>0</v>
      </c>
      <c r="BA213" s="1">
        <v>9</v>
      </c>
      <c r="BB213" s="1">
        <v>20</v>
      </c>
      <c r="BC213" s="1">
        <v>11</v>
      </c>
      <c r="BD213" s="1">
        <v>0</v>
      </c>
      <c r="BE213" s="1">
        <v>9</v>
      </c>
      <c r="BF213" s="1">
        <v>16</v>
      </c>
      <c r="BG213" s="1">
        <v>9</v>
      </c>
      <c r="BH213" s="1">
        <v>0</v>
      </c>
      <c r="BI213" s="1">
        <v>7</v>
      </c>
      <c r="BJ213" s="1">
        <v>22</v>
      </c>
      <c r="BK213" s="1">
        <v>11</v>
      </c>
      <c r="BL213" s="1">
        <v>0</v>
      </c>
      <c r="BM213" s="1">
        <v>11</v>
      </c>
      <c r="BN213" s="125">
        <v>0.4375</v>
      </c>
      <c r="BO213" s="124">
        <v>0</v>
      </c>
      <c r="BP213" s="126">
        <v>0.5625</v>
      </c>
      <c r="BQ213" s="125">
        <v>0.5</v>
      </c>
      <c r="BR213" s="124">
        <v>0</v>
      </c>
      <c r="BS213" s="126">
        <v>0.5</v>
      </c>
      <c r="BT213" s="125">
        <v>0.55000000000000004</v>
      </c>
      <c r="BU213" s="124">
        <v>0</v>
      </c>
      <c r="BV213" s="126">
        <v>0.45</v>
      </c>
      <c r="BW213" s="125">
        <v>0.5625</v>
      </c>
      <c r="BX213" s="124">
        <v>0</v>
      </c>
      <c r="BY213" s="126">
        <v>0.4375</v>
      </c>
      <c r="BZ213" s="125">
        <f t="shared" si="328"/>
        <v>0.5</v>
      </c>
      <c r="CA213" s="124">
        <f t="shared" si="329"/>
        <v>0</v>
      </c>
      <c r="CB213" s="126">
        <f t="shared" si="330"/>
        <v>0.5</v>
      </c>
      <c r="CD213" s="215">
        <f t="shared" si="331"/>
        <v>2600</v>
      </c>
      <c r="CE213" s="216">
        <f t="shared" si="332"/>
        <v>0.57307692307692304</v>
      </c>
      <c r="CF213" s="216">
        <f t="shared" si="333"/>
        <v>0.38461538461538464</v>
      </c>
      <c r="CG213" s="216">
        <f t="shared" si="334"/>
        <v>4.230769230769231E-2</v>
      </c>
      <c r="CH213" s="216">
        <f t="shared" si="335"/>
        <v>1.5384615384615385E-2</v>
      </c>
      <c r="CI213" s="216">
        <f t="shared" si="336"/>
        <v>0</v>
      </c>
      <c r="CJ213" s="216">
        <f t="shared" si="337"/>
        <v>2.6923076923076925E-2</v>
      </c>
      <c r="CK213" s="217">
        <f t="shared" si="338"/>
        <v>1490</v>
      </c>
      <c r="CL213" s="218">
        <f t="shared" si="339"/>
        <v>1000</v>
      </c>
      <c r="CM213" s="219">
        <f t="shared" si="340"/>
        <v>110</v>
      </c>
      <c r="CN213" s="219">
        <f t="shared" si="341"/>
        <v>40</v>
      </c>
      <c r="CO213" s="219">
        <f t="shared" si="342"/>
        <v>0</v>
      </c>
      <c r="CP213" s="219">
        <f t="shared" si="343"/>
        <v>70</v>
      </c>
      <c r="CR213" s="243">
        <v>686.15</v>
      </c>
      <c r="CS213" s="243">
        <v>1644</v>
      </c>
      <c r="CT213" s="247">
        <f t="shared" si="313"/>
        <v>0.41736618004866177</v>
      </c>
      <c r="CV213" s="247">
        <f t="shared" si="314"/>
        <v>3.8058849263838332E-2</v>
      </c>
      <c r="CW213" s="211">
        <f t="shared" si="315"/>
        <v>0.34531470726730501</v>
      </c>
      <c r="CY213" s="300">
        <v>1.5277777777777777E-2</v>
      </c>
      <c r="CZ213" s="300">
        <v>1.0914051841746248E-2</v>
      </c>
      <c r="DA213" s="300">
        <v>1.2853470437017995E-2</v>
      </c>
      <c r="DB213" s="300">
        <v>1.1214953271028037E-2</v>
      </c>
      <c r="DC213" s="300">
        <v>9.5068330362448016E-3</v>
      </c>
      <c r="DE213" s="332">
        <v>60</v>
      </c>
      <c r="DF213" s="332">
        <v>5</v>
      </c>
      <c r="DG213" s="332">
        <v>48</v>
      </c>
      <c r="DH213" s="332">
        <v>5</v>
      </c>
      <c r="DL213" s="212">
        <v>1440</v>
      </c>
      <c r="DM213" s="212">
        <v>22</v>
      </c>
      <c r="DN213" s="213">
        <v>1.5277777777777777E-2</v>
      </c>
      <c r="DO213" s="212">
        <v>547</v>
      </c>
      <c r="DP213" s="212">
        <v>20</v>
      </c>
      <c r="DQ213" s="213">
        <v>1.3888888888888888E-2</v>
      </c>
      <c r="DR213" s="214">
        <v>893</v>
      </c>
      <c r="DS213" s="214">
        <v>2</v>
      </c>
      <c r="DT213" s="213">
        <v>1.3888888888888889E-3</v>
      </c>
      <c r="DV213" s="215">
        <f t="shared" si="344"/>
        <v>2530</v>
      </c>
      <c r="DW213" s="216">
        <v>0.61538461538461542</v>
      </c>
      <c r="DX213" s="216">
        <v>0.34615384615384615</v>
      </c>
      <c r="DY213" s="216">
        <v>3.8461538461538464E-2</v>
      </c>
      <c r="DZ213" s="216">
        <v>0</v>
      </c>
      <c r="EA213" s="216">
        <v>0</v>
      </c>
      <c r="EB213" s="216">
        <v>3.8461538461538464E-2</v>
      </c>
      <c r="EC213" s="217">
        <f t="shared" si="345"/>
        <v>1550</v>
      </c>
      <c r="ED213" s="218">
        <v>900</v>
      </c>
      <c r="EE213" s="219">
        <f t="shared" si="346"/>
        <v>80</v>
      </c>
      <c r="EF213" s="219">
        <f t="shared" si="347"/>
        <v>20</v>
      </c>
      <c r="EG213" s="219">
        <f t="shared" si="348"/>
        <v>0</v>
      </c>
      <c r="EH213" s="219">
        <f t="shared" si="349"/>
        <v>60</v>
      </c>
      <c r="EI213" s="216">
        <v>3.7037037037037035E-2</v>
      </c>
      <c r="EJ213" s="511">
        <v>1.5949999999999999E-2</v>
      </c>
      <c r="EK213" s="3">
        <v>0.252</v>
      </c>
      <c r="EL213" s="3">
        <v>0.48</v>
      </c>
      <c r="EM213" s="496">
        <f t="shared" si="350"/>
        <v>0.26800000000000002</v>
      </c>
      <c r="EN213" s="528">
        <v>4.9967600000000001E-2</v>
      </c>
      <c r="EO213" s="545">
        <f t="shared" si="351"/>
        <v>2570</v>
      </c>
      <c r="EP213" s="314">
        <f t="shared" si="352"/>
        <v>640</v>
      </c>
      <c r="EQ213" s="542">
        <v>630</v>
      </c>
      <c r="ER213" s="543">
        <v>10</v>
      </c>
      <c r="ES213" s="544">
        <v>0</v>
      </c>
      <c r="ET213" s="242">
        <v>0</v>
      </c>
      <c r="EU213" s="242">
        <v>0</v>
      </c>
      <c r="EV213" s="314">
        <f t="shared" si="353"/>
        <v>0</v>
      </c>
      <c r="EW213" s="314">
        <f t="shared" si="354"/>
        <v>1180</v>
      </c>
      <c r="EX213" s="542">
        <v>780</v>
      </c>
      <c r="EY213" s="543">
        <v>360</v>
      </c>
      <c r="EZ213" s="544">
        <v>40</v>
      </c>
      <c r="FA213" s="242">
        <v>10</v>
      </c>
      <c r="FB213" s="242">
        <v>0</v>
      </c>
      <c r="FC213" s="314">
        <f t="shared" si="355"/>
        <v>30</v>
      </c>
      <c r="FD213" s="314">
        <f t="shared" si="356"/>
        <v>750</v>
      </c>
      <c r="FE213" s="542">
        <v>140</v>
      </c>
      <c r="FF213" s="543">
        <v>570</v>
      </c>
      <c r="FG213" s="544">
        <v>40</v>
      </c>
      <c r="FH213" s="242">
        <v>10</v>
      </c>
      <c r="FI213" s="242">
        <f>VLOOKUP($A213,'[3]Tabel 3'!$E$3350:$K$3691,7,FALSE)</f>
        <v>0</v>
      </c>
      <c r="FJ213" s="314">
        <f t="shared" si="357"/>
        <v>30</v>
      </c>
      <c r="FK213" s="545">
        <f t="shared" si="358"/>
        <v>2600</v>
      </c>
      <c r="FL213" s="314">
        <f t="shared" si="359"/>
        <v>620</v>
      </c>
      <c r="FM213" s="542">
        <v>620</v>
      </c>
      <c r="FN213" s="543">
        <v>0</v>
      </c>
      <c r="FO213" s="544">
        <v>0</v>
      </c>
      <c r="FP213" s="242">
        <v>0</v>
      </c>
      <c r="FQ213" s="242">
        <v>0</v>
      </c>
      <c r="FR213" s="314">
        <f t="shared" si="360"/>
        <v>0</v>
      </c>
      <c r="FS213" s="314">
        <f t="shared" si="361"/>
        <v>1170</v>
      </c>
      <c r="FT213" s="542">
        <v>740</v>
      </c>
      <c r="FU213" s="543">
        <v>380</v>
      </c>
      <c r="FV213" s="544">
        <v>50</v>
      </c>
      <c r="FW213" s="242">
        <v>20</v>
      </c>
      <c r="FX213" s="242">
        <v>0</v>
      </c>
      <c r="FY213" s="314">
        <f t="shared" si="362"/>
        <v>30</v>
      </c>
      <c r="FZ213" s="314">
        <f t="shared" si="363"/>
        <v>810</v>
      </c>
      <c r="GA213" s="542">
        <v>130</v>
      </c>
      <c r="GB213" s="543">
        <v>620</v>
      </c>
      <c r="GC213" s="544">
        <v>60</v>
      </c>
      <c r="GD213" s="242">
        <v>20</v>
      </c>
      <c r="GE213" s="242">
        <v>0</v>
      </c>
      <c r="GF213" s="314">
        <f t="shared" si="364"/>
        <v>40</v>
      </c>
    </row>
    <row r="214" spans="1:188" hidden="1" x14ac:dyDescent="0.25">
      <c r="A214" s="622" t="s">
        <v>354</v>
      </c>
      <c r="B214" s="622" t="s">
        <v>121</v>
      </c>
      <c r="C214" s="622" t="s">
        <v>122</v>
      </c>
      <c r="D214" s="1">
        <v>0.9</v>
      </c>
      <c r="E214" s="206">
        <v>13800</v>
      </c>
      <c r="F214" s="207">
        <v>6.3E-2</v>
      </c>
      <c r="G214" s="208">
        <f>IF(AND(F214&gt;=$F$3-'Selectie Benchmark Gemeenten'!$D$7*'gemeenten info'!$F$7,F214&lt;=$F$3+'Selectie Benchmark Gemeenten'!$D$7*'gemeenten info'!$F$7),1,0)</f>
        <v>0</v>
      </c>
      <c r="H214" s="206">
        <v>32503</v>
      </c>
      <c r="I214" s="206">
        <v>406</v>
      </c>
      <c r="J214" s="209">
        <f t="shared" si="316"/>
        <v>5.7399103139013453E-2</v>
      </c>
      <c r="K214" s="208">
        <f>IF(AND(J214&gt;=$J$3-'Selectie Benchmark Gemeenten'!$D$8*'gemeenten info'!$J$7,J214&lt;=$J$3+'Selectie Benchmark Gemeenten'!$D$8*'gemeenten info'!$J$7),1,0)</f>
        <v>0</v>
      </c>
      <c r="L214" s="23">
        <v>0</v>
      </c>
      <c r="M214" s="210">
        <v>7.4837310195227769E-2</v>
      </c>
      <c r="N214" s="208">
        <f>IF(AND(M214&gt;=$M$3-'Selectie Benchmark Gemeenten'!$D$9*'gemeenten info'!$M$7,M214&lt;=$M$3+'Selectie Benchmark Gemeenten'!$D$9*'gemeenten info'!$M$7),1,0)</f>
        <v>1</v>
      </c>
      <c r="O214" s="29">
        <f t="shared" si="310"/>
        <v>0</v>
      </c>
      <c r="P214" s="29">
        <f t="shared" si="311"/>
        <v>0</v>
      </c>
      <c r="Q214" s="29">
        <f t="shared" si="312"/>
        <v>0</v>
      </c>
      <c r="S214" s="78">
        <v>8.3510000000000009</v>
      </c>
      <c r="T214" s="78">
        <v>2.484</v>
      </c>
      <c r="U214" s="211">
        <v>0.44700000000000001</v>
      </c>
      <c r="V214" s="211">
        <v>5.1999999999999998E-2</v>
      </c>
      <c r="X214" s="212">
        <v>2390</v>
      </c>
      <c r="Y214" s="212">
        <v>35</v>
      </c>
      <c r="Z214" s="341">
        <f t="shared" si="317"/>
        <v>1.4644351464435146E-2</v>
      </c>
      <c r="AA214" s="212">
        <v>679</v>
      </c>
      <c r="AB214" s="212">
        <v>29</v>
      </c>
      <c r="AC214" s="212">
        <v>9</v>
      </c>
      <c r="AD214" s="212">
        <v>82</v>
      </c>
      <c r="AE214" s="212">
        <v>0</v>
      </c>
      <c r="AF214" s="372">
        <f t="shared" si="318"/>
        <v>0</v>
      </c>
      <c r="AG214" s="212">
        <v>7</v>
      </c>
      <c r="AH214" s="372">
        <f t="shared" si="319"/>
        <v>8.5365853658536592E-2</v>
      </c>
      <c r="AI214" s="212">
        <f t="shared" si="320"/>
        <v>588</v>
      </c>
      <c r="AJ214" s="212">
        <f t="shared" si="321"/>
        <v>22</v>
      </c>
      <c r="AK214" s="372">
        <f t="shared" si="322"/>
        <v>3.7414965986394558E-2</v>
      </c>
      <c r="AL214" s="341">
        <f t="shared" si="323"/>
        <v>0</v>
      </c>
      <c r="AM214" s="341">
        <f t="shared" si="324"/>
        <v>2.9288702928870294E-3</v>
      </c>
      <c r="AN214" s="341">
        <f t="shared" si="325"/>
        <v>9.2050209205020925E-3</v>
      </c>
      <c r="AO214" s="341">
        <f t="shared" si="326"/>
        <v>1.2133891213389121E-2</v>
      </c>
      <c r="AP214" s="214">
        <v>1711</v>
      </c>
      <c r="AQ214" s="214">
        <v>6</v>
      </c>
      <c r="AR214" s="341">
        <f t="shared" si="327"/>
        <v>2.5104602510460251E-3</v>
      </c>
      <c r="AT214" s="1">
        <v>44</v>
      </c>
      <c r="AU214" s="1">
        <v>14</v>
      </c>
      <c r="AV214" s="1">
        <v>14</v>
      </c>
      <c r="AW214" s="1">
        <v>16</v>
      </c>
      <c r="AX214" s="1">
        <v>68</v>
      </c>
      <c r="AY214" s="1">
        <v>6</v>
      </c>
      <c r="AZ214" s="1">
        <v>12</v>
      </c>
      <c r="BA214" s="1">
        <v>50</v>
      </c>
      <c r="BB214" s="1">
        <v>49</v>
      </c>
      <c r="BC214" s="1">
        <v>9</v>
      </c>
      <c r="BD214" s="1">
        <v>13</v>
      </c>
      <c r="BE214" s="1">
        <v>27</v>
      </c>
      <c r="BF214" s="1">
        <v>32</v>
      </c>
      <c r="BG214" s="1">
        <v>14</v>
      </c>
      <c r="BH214" s="1">
        <v>11</v>
      </c>
      <c r="BI214" s="1">
        <v>7</v>
      </c>
      <c r="BJ214" s="1">
        <v>45</v>
      </c>
      <c r="BK214" s="1">
        <v>19</v>
      </c>
      <c r="BL214" s="1">
        <v>10</v>
      </c>
      <c r="BM214" s="1">
        <v>16</v>
      </c>
      <c r="BN214" s="125">
        <v>0.31818181818181818</v>
      </c>
      <c r="BO214" s="124">
        <v>0.31818181818181818</v>
      </c>
      <c r="BP214" s="126">
        <v>0.36363636363636365</v>
      </c>
      <c r="BQ214" s="125">
        <v>8.8235294117647065E-2</v>
      </c>
      <c r="BR214" s="124">
        <v>0.17647058823529413</v>
      </c>
      <c r="BS214" s="126">
        <v>0.73529411764705888</v>
      </c>
      <c r="BT214" s="125">
        <v>0.18367346938775511</v>
      </c>
      <c r="BU214" s="124">
        <v>0.26530612244897961</v>
      </c>
      <c r="BV214" s="126">
        <v>0.55102040816326525</v>
      </c>
      <c r="BW214" s="125">
        <v>0.4375</v>
      </c>
      <c r="BX214" s="124">
        <v>0.34375</v>
      </c>
      <c r="BY214" s="126">
        <v>0.21875</v>
      </c>
      <c r="BZ214" s="125">
        <f t="shared" si="328"/>
        <v>0.42222222222222222</v>
      </c>
      <c r="CA214" s="124">
        <f t="shared" si="329"/>
        <v>0.22222222222222221</v>
      </c>
      <c r="CB214" s="126">
        <f t="shared" si="330"/>
        <v>0.35555555555555557</v>
      </c>
      <c r="CD214" s="215">
        <f t="shared" si="331"/>
        <v>4200</v>
      </c>
      <c r="CE214" s="216">
        <f t="shared" si="332"/>
        <v>0.60238095238095235</v>
      </c>
      <c r="CF214" s="216">
        <f t="shared" si="333"/>
        <v>0.32142857142857145</v>
      </c>
      <c r="CG214" s="216">
        <f t="shared" si="334"/>
        <v>7.6190476190476197E-2</v>
      </c>
      <c r="CH214" s="216">
        <f t="shared" si="335"/>
        <v>2.3809523809523808E-2</v>
      </c>
      <c r="CI214" s="216">
        <f t="shared" si="336"/>
        <v>0</v>
      </c>
      <c r="CJ214" s="216">
        <f t="shared" si="337"/>
        <v>5.2380952380952382E-2</v>
      </c>
      <c r="CK214" s="217">
        <f t="shared" si="338"/>
        <v>2530</v>
      </c>
      <c r="CL214" s="218">
        <f t="shared" si="339"/>
        <v>1350</v>
      </c>
      <c r="CM214" s="219">
        <f t="shared" si="340"/>
        <v>320</v>
      </c>
      <c r="CN214" s="219">
        <f t="shared" si="341"/>
        <v>100</v>
      </c>
      <c r="CO214" s="219">
        <f t="shared" si="342"/>
        <v>0</v>
      </c>
      <c r="CP214" s="219">
        <f t="shared" si="343"/>
        <v>220</v>
      </c>
      <c r="CR214" s="243">
        <v>1232.56</v>
      </c>
      <c r="CS214" s="243">
        <v>2757</v>
      </c>
      <c r="CT214" s="247">
        <f t="shared" si="313"/>
        <v>0.44706565107000362</v>
      </c>
      <c r="CV214" s="247">
        <f t="shared" si="314"/>
        <v>3.2756601696832366E-2</v>
      </c>
      <c r="CW214" s="211">
        <f t="shared" si="315"/>
        <v>0.23245002324500233</v>
      </c>
      <c r="CY214" s="300">
        <v>1.8541409147095178E-2</v>
      </c>
      <c r="CZ214" s="300">
        <v>1.2955465587044534E-2</v>
      </c>
      <c r="DA214" s="300">
        <v>1.9390581717451522E-2</v>
      </c>
      <c r="DB214" s="300">
        <v>2.5993883792048929E-2</v>
      </c>
      <c r="DC214" s="300">
        <v>1.6647748770336739E-2</v>
      </c>
      <c r="DE214" s="332">
        <v>113</v>
      </c>
      <c r="DF214" s="332">
        <v>23</v>
      </c>
      <c r="DG214" s="332">
        <v>98</v>
      </c>
      <c r="DH214" s="332">
        <v>20</v>
      </c>
      <c r="DL214" s="212">
        <v>2427</v>
      </c>
      <c r="DM214" s="212">
        <v>45</v>
      </c>
      <c r="DN214" s="213">
        <v>1.8541409147095178E-2</v>
      </c>
      <c r="DO214" s="212">
        <v>739</v>
      </c>
      <c r="DP214" s="212">
        <v>32</v>
      </c>
      <c r="DQ214" s="213">
        <v>1.3185002060156572E-2</v>
      </c>
      <c r="DR214" s="214">
        <v>1688</v>
      </c>
      <c r="DS214" s="214">
        <v>13</v>
      </c>
      <c r="DT214" s="213">
        <v>5.356407086938607E-3</v>
      </c>
      <c r="DV214" s="215">
        <f t="shared" si="344"/>
        <v>4220</v>
      </c>
      <c r="DW214" s="216">
        <v>0.61904761904761907</v>
      </c>
      <c r="DX214" s="216">
        <v>0.30952380952380953</v>
      </c>
      <c r="DY214" s="216">
        <v>7.1428571428571425E-2</v>
      </c>
      <c r="DZ214" s="216">
        <v>2.3809523809523808E-2</v>
      </c>
      <c r="EA214" s="216">
        <v>0</v>
      </c>
      <c r="EB214" s="216">
        <v>4.7619047619047616E-2</v>
      </c>
      <c r="EC214" s="217">
        <f t="shared" si="345"/>
        <v>2640</v>
      </c>
      <c r="ED214" s="218">
        <v>1300</v>
      </c>
      <c r="EE214" s="219">
        <f t="shared" si="346"/>
        <v>280</v>
      </c>
      <c r="EF214" s="219">
        <f t="shared" si="347"/>
        <v>50</v>
      </c>
      <c r="EG214" s="219">
        <f t="shared" si="348"/>
        <v>0</v>
      </c>
      <c r="EH214" s="219">
        <f t="shared" si="349"/>
        <v>230</v>
      </c>
      <c r="EI214" s="216">
        <v>6.9767441860465115E-2</v>
      </c>
      <c r="EJ214" s="511">
        <v>1.8925000000000001E-2</v>
      </c>
      <c r="EK214" s="3">
        <v>0.23100000000000001</v>
      </c>
      <c r="EL214" s="3">
        <v>0.41</v>
      </c>
      <c r="EM214" s="496">
        <f t="shared" si="350"/>
        <v>0.35900000000000004</v>
      </c>
      <c r="EN214" s="528">
        <v>6.00078E-2</v>
      </c>
      <c r="EO214" s="545">
        <f t="shared" si="351"/>
        <v>4190</v>
      </c>
      <c r="EP214" s="314">
        <f t="shared" si="352"/>
        <v>1130</v>
      </c>
      <c r="EQ214" s="542">
        <v>1110</v>
      </c>
      <c r="ER214" s="543">
        <v>10</v>
      </c>
      <c r="ES214" s="544">
        <v>10</v>
      </c>
      <c r="ET214" s="242">
        <v>0</v>
      </c>
      <c r="EU214" s="242">
        <v>0</v>
      </c>
      <c r="EV214" s="314">
        <f t="shared" si="353"/>
        <v>10</v>
      </c>
      <c r="EW214" s="314">
        <f t="shared" si="354"/>
        <v>1840</v>
      </c>
      <c r="EX214" s="542">
        <v>1280</v>
      </c>
      <c r="EY214" s="543">
        <v>430</v>
      </c>
      <c r="EZ214" s="544">
        <v>130</v>
      </c>
      <c r="FA214" s="242">
        <v>20</v>
      </c>
      <c r="FB214" s="242">
        <v>0</v>
      </c>
      <c r="FC214" s="314">
        <f t="shared" si="355"/>
        <v>110</v>
      </c>
      <c r="FD214" s="314">
        <f t="shared" si="356"/>
        <v>1220</v>
      </c>
      <c r="FE214" s="542">
        <v>250</v>
      </c>
      <c r="FF214" s="543">
        <v>830</v>
      </c>
      <c r="FG214" s="544">
        <v>140</v>
      </c>
      <c r="FH214" s="242">
        <v>30</v>
      </c>
      <c r="FI214" s="242">
        <f>VLOOKUP($A214,'[3]Tabel 3'!$E$3350:$K$3691,7,FALSE)</f>
        <v>0</v>
      </c>
      <c r="FJ214" s="314">
        <f t="shared" si="357"/>
        <v>110</v>
      </c>
      <c r="FK214" s="545">
        <f t="shared" si="358"/>
        <v>4200</v>
      </c>
      <c r="FL214" s="314">
        <f t="shared" si="359"/>
        <v>1080</v>
      </c>
      <c r="FM214" s="542">
        <v>1060</v>
      </c>
      <c r="FN214" s="543">
        <v>10</v>
      </c>
      <c r="FO214" s="544">
        <v>10</v>
      </c>
      <c r="FP214" s="242">
        <v>0</v>
      </c>
      <c r="FQ214" s="242">
        <v>0</v>
      </c>
      <c r="FR214" s="314">
        <f t="shared" si="360"/>
        <v>10</v>
      </c>
      <c r="FS214" s="314">
        <f t="shared" si="361"/>
        <v>1890</v>
      </c>
      <c r="FT214" s="542">
        <v>1240</v>
      </c>
      <c r="FU214" s="543">
        <v>500</v>
      </c>
      <c r="FV214" s="544">
        <v>150</v>
      </c>
      <c r="FW214" s="242">
        <v>50</v>
      </c>
      <c r="FX214" s="242">
        <v>0</v>
      </c>
      <c r="FY214" s="314">
        <f t="shared" si="362"/>
        <v>100</v>
      </c>
      <c r="FZ214" s="314">
        <f t="shared" si="363"/>
        <v>1230</v>
      </c>
      <c r="GA214" s="542">
        <v>230</v>
      </c>
      <c r="GB214" s="543">
        <v>840</v>
      </c>
      <c r="GC214" s="544">
        <v>160</v>
      </c>
      <c r="GD214" s="242">
        <v>50</v>
      </c>
      <c r="GE214" s="242">
        <v>0</v>
      </c>
      <c r="GF214" s="314">
        <f t="shared" si="364"/>
        <v>110</v>
      </c>
    </row>
    <row r="215" spans="1:188" hidden="1" x14ac:dyDescent="0.25">
      <c r="A215" s="622" t="s">
        <v>355</v>
      </c>
      <c r="B215" s="622" t="s">
        <v>61</v>
      </c>
      <c r="C215" s="622" t="s">
        <v>62</v>
      </c>
      <c r="D215" s="1">
        <v>2.2999999999999998</v>
      </c>
      <c r="E215" s="206">
        <v>17900</v>
      </c>
      <c r="F215" s="207">
        <v>0.127</v>
      </c>
      <c r="G215" s="208">
        <f>IF(AND(F215&gt;=$F$3-'Selectie Benchmark Gemeenten'!$D$7*'gemeenten info'!$F$7,F215&lt;=$F$3+'Selectie Benchmark Gemeenten'!$D$7*'gemeenten info'!$F$7),1,0)</f>
        <v>0</v>
      </c>
      <c r="H215" s="206">
        <v>38521</v>
      </c>
      <c r="I215" s="206">
        <v>170</v>
      </c>
      <c r="J215" s="209">
        <f t="shared" si="316"/>
        <v>2.2122571001494767E-2</v>
      </c>
      <c r="K215" s="208">
        <f>IF(AND(J215&gt;=$J$3-'Selectie Benchmark Gemeenten'!$D$8*'gemeenten info'!$J$7,J215&lt;=$J$3+'Selectie Benchmark Gemeenten'!$D$8*'gemeenten info'!$J$7),1,0)</f>
        <v>0</v>
      </c>
      <c r="L215" s="23">
        <v>0</v>
      </c>
      <c r="M215" s="210">
        <v>0.29344262295081969</v>
      </c>
      <c r="N215" s="208">
        <f>IF(AND(M215&gt;=$M$3-'Selectie Benchmark Gemeenten'!$D$9*'gemeenten info'!$M$7,M215&lt;=$M$3+'Selectie Benchmark Gemeenten'!$D$9*'gemeenten info'!$M$7),1,0)</f>
        <v>1</v>
      </c>
      <c r="O215" s="29">
        <f t="shared" si="310"/>
        <v>0</v>
      </c>
      <c r="P215" s="29">
        <f t="shared" si="311"/>
        <v>0</v>
      </c>
      <c r="Q215" s="29">
        <f t="shared" si="312"/>
        <v>0</v>
      </c>
      <c r="S215" s="78">
        <v>7.431</v>
      </c>
      <c r="T215" s="78">
        <v>-34.218000000000004</v>
      </c>
      <c r="U215" s="211">
        <v>0.68</v>
      </c>
      <c r="V215" s="211">
        <v>0.104</v>
      </c>
      <c r="X215" s="212">
        <v>2806</v>
      </c>
      <c r="Y215" s="212">
        <v>96</v>
      </c>
      <c r="Z215" s="341">
        <f t="shared" si="317"/>
        <v>3.4212401995723452E-2</v>
      </c>
      <c r="AA215" s="212">
        <v>1176</v>
      </c>
      <c r="AB215" s="212">
        <v>85</v>
      </c>
      <c r="AC215" s="212">
        <v>35</v>
      </c>
      <c r="AD215" s="212">
        <v>229</v>
      </c>
      <c r="AE215" s="212">
        <v>10</v>
      </c>
      <c r="AF215" s="372">
        <f t="shared" si="318"/>
        <v>0.2857142857142857</v>
      </c>
      <c r="AG215" s="212">
        <v>34</v>
      </c>
      <c r="AH215" s="372">
        <f t="shared" si="319"/>
        <v>0.14847161572052403</v>
      </c>
      <c r="AI215" s="212">
        <f t="shared" si="320"/>
        <v>912</v>
      </c>
      <c r="AJ215" s="212">
        <f t="shared" si="321"/>
        <v>41</v>
      </c>
      <c r="AK215" s="372">
        <f t="shared" si="322"/>
        <v>4.4956140350877194E-2</v>
      </c>
      <c r="AL215" s="341">
        <f t="shared" si="323"/>
        <v>3.5637918745545262E-3</v>
      </c>
      <c r="AM215" s="341">
        <f t="shared" si="324"/>
        <v>1.2116892373485389E-2</v>
      </c>
      <c r="AN215" s="341">
        <f t="shared" si="325"/>
        <v>1.4611546685673557E-2</v>
      </c>
      <c r="AO215" s="341">
        <f t="shared" si="326"/>
        <v>3.0292230933713471E-2</v>
      </c>
      <c r="AP215" s="214">
        <v>1630</v>
      </c>
      <c r="AQ215" s="214">
        <v>11</v>
      </c>
      <c r="AR215" s="341">
        <f t="shared" si="327"/>
        <v>3.9201710620099788E-3</v>
      </c>
      <c r="AT215" s="1">
        <v>70</v>
      </c>
      <c r="AU215" s="1">
        <v>27</v>
      </c>
      <c r="AV215" s="1">
        <v>19</v>
      </c>
      <c r="AW215" s="1">
        <v>24</v>
      </c>
      <c r="AX215" s="1">
        <v>65</v>
      </c>
      <c r="AY215" s="1">
        <v>14</v>
      </c>
      <c r="AZ215" s="1">
        <v>25</v>
      </c>
      <c r="BA215" s="1">
        <v>26</v>
      </c>
      <c r="BB215" s="1">
        <v>40</v>
      </c>
      <c r="BC215" s="1">
        <v>15</v>
      </c>
      <c r="BD215" s="1">
        <v>11</v>
      </c>
      <c r="BE215" s="1">
        <v>14</v>
      </c>
      <c r="BF215" s="1">
        <v>59</v>
      </c>
      <c r="BG215" s="1">
        <v>12</v>
      </c>
      <c r="BH215" s="1">
        <v>15</v>
      </c>
      <c r="BI215" s="1">
        <v>32</v>
      </c>
      <c r="BJ215" s="1">
        <v>78</v>
      </c>
      <c r="BK215" s="1">
        <v>27</v>
      </c>
      <c r="BL215" s="1">
        <v>21</v>
      </c>
      <c r="BM215" s="1">
        <v>30</v>
      </c>
      <c r="BN215" s="125">
        <v>0.38571428571428573</v>
      </c>
      <c r="BO215" s="124">
        <v>0.27142857142857141</v>
      </c>
      <c r="BP215" s="126">
        <v>0.34285714285714286</v>
      </c>
      <c r="BQ215" s="125">
        <v>0.2153846153846154</v>
      </c>
      <c r="BR215" s="124">
        <v>0.38461538461538464</v>
      </c>
      <c r="BS215" s="126">
        <v>0.4</v>
      </c>
      <c r="BT215" s="125">
        <v>0.375</v>
      </c>
      <c r="BU215" s="124">
        <v>0.27500000000000002</v>
      </c>
      <c r="BV215" s="126">
        <v>0.35</v>
      </c>
      <c r="BW215" s="125">
        <v>0.20338983050847459</v>
      </c>
      <c r="BX215" s="124">
        <v>0.25423728813559321</v>
      </c>
      <c r="BY215" s="126">
        <v>0.5423728813559322</v>
      </c>
      <c r="BZ215" s="125">
        <f t="shared" si="328"/>
        <v>0.34615384615384615</v>
      </c>
      <c r="CA215" s="124">
        <f t="shared" si="329"/>
        <v>0.26923076923076922</v>
      </c>
      <c r="CB215" s="126">
        <f t="shared" si="330"/>
        <v>0.38461538461538464</v>
      </c>
      <c r="CD215" s="215">
        <f t="shared" si="331"/>
        <v>4900</v>
      </c>
      <c r="CE215" s="216">
        <f t="shared" si="332"/>
        <v>0.57551020408163267</v>
      </c>
      <c r="CF215" s="216">
        <f t="shared" si="333"/>
        <v>0.33061224489795921</v>
      </c>
      <c r="CG215" s="216">
        <f t="shared" si="334"/>
        <v>9.3877551020408165E-2</v>
      </c>
      <c r="CH215" s="216">
        <f t="shared" si="335"/>
        <v>4.8979591836734691E-2</v>
      </c>
      <c r="CI215" s="216">
        <f t="shared" si="336"/>
        <v>4.0816326530612249E-3</v>
      </c>
      <c r="CJ215" s="216">
        <f t="shared" si="337"/>
        <v>4.0816326530612242E-2</v>
      </c>
      <c r="CK215" s="217">
        <f t="shared" si="338"/>
        <v>2820</v>
      </c>
      <c r="CL215" s="218">
        <f t="shared" si="339"/>
        <v>1620</v>
      </c>
      <c r="CM215" s="219">
        <f t="shared" si="340"/>
        <v>460</v>
      </c>
      <c r="CN215" s="219">
        <f t="shared" si="341"/>
        <v>240</v>
      </c>
      <c r="CO215" s="219">
        <f t="shared" si="342"/>
        <v>20</v>
      </c>
      <c r="CP215" s="219">
        <f t="shared" si="343"/>
        <v>200</v>
      </c>
      <c r="CR215" s="243">
        <v>3223.67</v>
      </c>
      <c r="CS215" s="243">
        <v>3008</v>
      </c>
      <c r="CT215" s="247">
        <f t="shared" si="313"/>
        <v>1.0716988031914894</v>
      </c>
      <c r="CV215" s="247">
        <f t="shared" si="314"/>
        <v>3.1923523562627731E-2</v>
      </c>
      <c r="CW215" s="211">
        <f t="shared" si="315"/>
        <v>0.26938899209231065</v>
      </c>
      <c r="CY215" s="300">
        <v>2.7513227513227514E-2</v>
      </c>
      <c r="CZ215" s="300">
        <v>2.0184741703729046E-2</v>
      </c>
      <c r="DA215" s="300">
        <v>1.3377926421404682E-2</v>
      </c>
      <c r="DB215" s="300">
        <v>2.1423862887277521E-2</v>
      </c>
      <c r="DC215" s="300">
        <v>2.3011176857330704E-2</v>
      </c>
      <c r="DE215" s="332">
        <v>109</v>
      </c>
      <c r="DF215" s="332">
        <v>8</v>
      </c>
      <c r="DG215" s="332">
        <v>99</v>
      </c>
      <c r="DH215" s="332">
        <v>3</v>
      </c>
      <c r="DL215" s="212">
        <v>2835</v>
      </c>
      <c r="DM215" s="212">
        <v>78</v>
      </c>
      <c r="DN215" s="213">
        <v>2.7513227513227514E-2</v>
      </c>
      <c r="DO215" s="212">
        <v>1193</v>
      </c>
      <c r="DP215" s="212">
        <v>70</v>
      </c>
      <c r="DQ215" s="213">
        <v>2.4691358024691357E-2</v>
      </c>
      <c r="DR215" s="214">
        <v>1642</v>
      </c>
      <c r="DS215" s="214">
        <v>8</v>
      </c>
      <c r="DT215" s="213">
        <v>2.8218694885361554E-3</v>
      </c>
      <c r="DV215" s="215">
        <f t="shared" si="344"/>
        <v>4810</v>
      </c>
      <c r="DW215" s="216">
        <v>0.61702127659574468</v>
      </c>
      <c r="DX215" s="216">
        <v>0.31914893617021278</v>
      </c>
      <c r="DY215" s="216">
        <v>6.3829787234042548E-2</v>
      </c>
      <c r="DZ215" s="216">
        <v>4.2553191489361701E-2</v>
      </c>
      <c r="EA215" s="216">
        <v>0</v>
      </c>
      <c r="EB215" s="216">
        <v>2.1276595744680851E-2</v>
      </c>
      <c r="EC215" s="217">
        <f t="shared" si="345"/>
        <v>2930</v>
      </c>
      <c r="ED215" s="218">
        <v>1500</v>
      </c>
      <c r="EE215" s="219">
        <f t="shared" si="346"/>
        <v>380</v>
      </c>
      <c r="EF215" s="219">
        <f t="shared" si="347"/>
        <v>90</v>
      </c>
      <c r="EG215" s="219">
        <f t="shared" si="348"/>
        <v>20</v>
      </c>
      <c r="EH215" s="219">
        <f t="shared" si="349"/>
        <v>270</v>
      </c>
      <c r="EI215" s="216">
        <v>8.5106382978723402E-2</v>
      </c>
      <c r="EJ215" s="511">
        <v>3.0124999999999999E-2</v>
      </c>
      <c r="EK215" s="3">
        <v>0.32899999999999996</v>
      </c>
      <c r="EL215" s="3">
        <v>0.49</v>
      </c>
      <c r="EM215" s="496">
        <f t="shared" si="350"/>
        <v>0.18100000000000005</v>
      </c>
      <c r="EN215" s="528">
        <v>9.780620000000001E-2</v>
      </c>
      <c r="EO215" s="545">
        <f t="shared" si="351"/>
        <v>4800</v>
      </c>
      <c r="EP215" s="314">
        <f t="shared" si="352"/>
        <v>1280</v>
      </c>
      <c r="EQ215" s="542">
        <v>1260</v>
      </c>
      <c r="ER215" s="543">
        <v>10</v>
      </c>
      <c r="ES215" s="544">
        <v>10</v>
      </c>
      <c r="ET215" s="242">
        <v>0</v>
      </c>
      <c r="EU215" s="242">
        <v>0</v>
      </c>
      <c r="EV215" s="314">
        <f t="shared" si="353"/>
        <v>10</v>
      </c>
      <c r="EW215" s="314">
        <f t="shared" si="354"/>
        <v>2060</v>
      </c>
      <c r="EX215" s="542">
        <v>1370</v>
      </c>
      <c r="EY215" s="543">
        <v>530</v>
      </c>
      <c r="EZ215" s="544">
        <v>160</v>
      </c>
      <c r="FA215" s="242">
        <v>40</v>
      </c>
      <c r="FB215" s="242">
        <v>10</v>
      </c>
      <c r="FC215" s="314">
        <f t="shared" si="355"/>
        <v>110</v>
      </c>
      <c r="FD215" s="314">
        <f t="shared" si="356"/>
        <v>1460</v>
      </c>
      <c r="FE215" s="542">
        <v>300</v>
      </c>
      <c r="FF215" s="543">
        <v>950</v>
      </c>
      <c r="FG215" s="544">
        <v>210</v>
      </c>
      <c r="FH215" s="242">
        <v>50</v>
      </c>
      <c r="FI215" s="242">
        <f>VLOOKUP($A215,'[3]Tabel 3'!$E$3350:$K$3691,7,FALSE)</f>
        <v>10</v>
      </c>
      <c r="FJ215" s="314">
        <f t="shared" si="357"/>
        <v>150</v>
      </c>
      <c r="FK215" s="545">
        <f t="shared" si="358"/>
        <v>4900</v>
      </c>
      <c r="FL215" s="314">
        <f t="shared" si="359"/>
        <v>1230</v>
      </c>
      <c r="FM215" s="542">
        <v>1210</v>
      </c>
      <c r="FN215" s="543">
        <v>10</v>
      </c>
      <c r="FO215" s="544">
        <v>10</v>
      </c>
      <c r="FP215" s="242">
        <v>0</v>
      </c>
      <c r="FQ215" s="242">
        <v>0</v>
      </c>
      <c r="FR215" s="314">
        <f t="shared" si="360"/>
        <v>10</v>
      </c>
      <c r="FS215" s="314">
        <f t="shared" si="361"/>
        <v>2140</v>
      </c>
      <c r="FT215" s="542">
        <v>1340</v>
      </c>
      <c r="FU215" s="543">
        <v>600</v>
      </c>
      <c r="FV215" s="544">
        <v>200</v>
      </c>
      <c r="FW215" s="242">
        <v>90</v>
      </c>
      <c r="FX215" s="242">
        <v>10</v>
      </c>
      <c r="FY215" s="314">
        <f t="shared" si="362"/>
        <v>100</v>
      </c>
      <c r="FZ215" s="314">
        <f t="shared" si="363"/>
        <v>1530</v>
      </c>
      <c r="GA215" s="542">
        <v>270</v>
      </c>
      <c r="GB215" s="543">
        <v>1010</v>
      </c>
      <c r="GC215" s="544">
        <v>250</v>
      </c>
      <c r="GD215" s="242">
        <v>150</v>
      </c>
      <c r="GE215" s="242">
        <v>10</v>
      </c>
      <c r="GF215" s="314">
        <f t="shared" si="364"/>
        <v>90</v>
      </c>
    </row>
    <row r="216" spans="1:188" hidden="1" x14ac:dyDescent="0.25">
      <c r="A216" s="622" t="s">
        <v>356</v>
      </c>
      <c r="B216" s="622" t="s">
        <v>88</v>
      </c>
      <c r="C216" s="622" t="s">
        <v>89</v>
      </c>
      <c r="D216" s="1">
        <v>0.5</v>
      </c>
      <c r="E216" s="206">
        <v>9200</v>
      </c>
      <c r="F216" s="207">
        <v>5.4000000000000006E-2</v>
      </c>
      <c r="G216" s="208">
        <f>IF(AND(F216&gt;=$F$3-'Selectie Benchmark Gemeenten'!$D$7*'gemeenten info'!$F$7,F216&lt;=$F$3+'Selectie Benchmark Gemeenten'!$D$7*'gemeenten info'!$F$7),1,0)</f>
        <v>0</v>
      </c>
      <c r="H216" s="206">
        <v>23930</v>
      </c>
      <c r="I216" s="206">
        <v>245</v>
      </c>
      <c r="J216" s="209">
        <f t="shared" si="316"/>
        <v>3.3333333333333333E-2</v>
      </c>
      <c r="K216" s="208">
        <f>IF(AND(J216&gt;=$J$3-'Selectie Benchmark Gemeenten'!$D$8*'gemeenten info'!$J$7,J216&lt;=$J$3+'Selectie Benchmark Gemeenten'!$D$8*'gemeenten info'!$J$7),1,0)</f>
        <v>0</v>
      </c>
      <c r="L216" s="23">
        <v>0</v>
      </c>
      <c r="M216" s="210">
        <v>0.11414392059553349</v>
      </c>
      <c r="N216" s="208">
        <f>IF(AND(M216&gt;=$M$3-'Selectie Benchmark Gemeenten'!$D$9*'gemeenten info'!$M$7,M216&lt;=$M$3+'Selectie Benchmark Gemeenten'!$D$9*'gemeenten info'!$M$7),1,0)</f>
        <v>1</v>
      </c>
      <c r="O216" s="29">
        <f t="shared" si="310"/>
        <v>0</v>
      </c>
      <c r="P216" s="29">
        <f t="shared" si="311"/>
        <v>0</v>
      </c>
      <c r="Q216" s="29">
        <f t="shared" si="312"/>
        <v>0</v>
      </c>
      <c r="S216" s="78">
        <v>7.6230000000000002</v>
      </c>
      <c r="T216" s="78">
        <v>6.8840000000000003</v>
      </c>
      <c r="U216" s="211">
        <v>0.63100000000000001</v>
      </c>
      <c r="V216" s="211">
        <v>4.5999999999999999E-2</v>
      </c>
      <c r="X216" s="212">
        <v>2155</v>
      </c>
      <c r="Y216" s="212">
        <v>37</v>
      </c>
      <c r="Z216" s="341">
        <f t="shared" si="317"/>
        <v>1.7169373549883991E-2</v>
      </c>
      <c r="AA216" s="212">
        <v>718</v>
      </c>
      <c r="AB216" s="212">
        <v>32</v>
      </c>
      <c r="AC216" s="212">
        <v>10</v>
      </c>
      <c r="AD216" s="212">
        <v>160</v>
      </c>
      <c r="AE216" s="212">
        <v>0</v>
      </c>
      <c r="AF216" s="372">
        <f t="shared" si="318"/>
        <v>0</v>
      </c>
      <c r="AG216" s="212">
        <v>11</v>
      </c>
      <c r="AH216" s="372">
        <f t="shared" si="319"/>
        <v>6.8750000000000006E-2</v>
      </c>
      <c r="AI216" s="212">
        <f t="shared" si="320"/>
        <v>548</v>
      </c>
      <c r="AJ216" s="212">
        <f t="shared" si="321"/>
        <v>21</v>
      </c>
      <c r="AK216" s="372">
        <f t="shared" si="322"/>
        <v>3.8321167883211681E-2</v>
      </c>
      <c r="AL216" s="341">
        <f t="shared" si="323"/>
        <v>0</v>
      </c>
      <c r="AM216" s="341">
        <f t="shared" si="324"/>
        <v>5.1044083526682136E-3</v>
      </c>
      <c r="AN216" s="341">
        <f t="shared" si="325"/>
        <v>9.7447795823665893E-3</v>
      </c>
      <c r="AO216" s="341">
        <f t="shared" si="326"/>
        <v>1.4849187935034803E-2</v>
      </c>
      <c r="AP216" s="214">
        <v>1437</v>
      </c>
      <c r="AQ216" s="214">
        <v>5</v>
      </c>
      <c r="AR216" s="341">
        <f t="shared" si="327"/>
        <v>2.3201856148491878E-3</v>
      </c>
      <c r="AT216" s="1">
        <v>29</v>
      </c>
      <c r="AU216" s="1">
        <v>10</v>
      </c>
      <c r="AV216" s="1">
        <v>10</v>
      </c>
      <c r="AW216" s="1">
        <v>9</v>
      </c>
      <c r="AX216" s="1">
        <v>26</v>
      </c>
      <c r="AY216" s="1">
        <v>7</v>
      </c>
      <c r="AZ216" s="1">
        <v>7</v>
      </c>
      <c r="BA216" s="1">
        <v>12</v>
      </c>
      <c r="BB216" s="1">
        <v>24</v>
      </c>
      <c r="BC216" s="1">
        <v>13</v>
      </c>
      <c r="BD216" s="1">
        <v>0</v>
      </c>
      <c r="BE216" s="1">
        <v>11</v>
      </c>
      <c r="BF216" s="1">
        <v>36</v>
      </c>
      <c r="BG216" s="1">
        <v>13</v>
      </c>
      <c r="BH216" s="1">
        <v>11</v>
      </c>
      <c r="BI216" s="1">
        <v>12</v>
      </c>
      <c r="BJ216" s="1">
        <v>34</v>
      </c>
      <c r="BK216" s="1">
        <v>17</v>
      </c>
      <c r="BL216" s="1">
        <v>0</v>
      </c>
      <c r="BM216" s="1">
        <v>17</v>
      </c>
      <c r="BN216" s="125">
        <v>0.34482758620689657</v>
      </c>
      <c r="BO216" s="124">
        <v>0.34482758620689657</v>
      </c>
      <c r="BP216" s="126">
        <v>0.31034482758620691</v>
      </c>
      <c r="BQ216" s="125">
        <v>0.26923076923076922</v>
      </c>
      <c r="BR216" s="124">
        <v>0.26923076923076922</v>
      </c>
      <c r="BS216" s="126">
        <v>0.46153846153846156</v>
      </c>
      <c r="BT216" s="125">
        <v>0.54166666666666663</v>
      </c>
      <c r="BU216" s="124">
        <v>0</v>
      </c>
      <c r="BV216" s="126">
        <v>0.45833333333333331</v>
      </c>
      <c r="BW216" s="125">
        <v>0.3611111111111111</v>
      </c>
      <c r="BX216" s="124">
        <v>0.30555555555555558</v>
      </c>
      <c r="BY216" s="126">
        <v>0.33333333333333331</v>
      </c>
      <c r="BZ216" s="125">
        <f t="shared" si="328"/>
        <v>0.5</v>
      </c>
      <c r="CA216" s="124">
        <f t="shared" si="329"/>
        <v>0</v>
      </c>
      <c r="CB216" s="126">
        <f t="shared" si="330"/>
        <v>0.5</v>
      </c>
      <c r="CD216" s="215">
        <f t="shared" si="331"/>
        <v>3460</v>
      </c>
      <c r="CE216" s="216">
        <f t="shared" si="332"/>
        <v>0.56358381502890176</v>
      </c>
      <c r="CF216" s="216">
        <f t="shared" si="333"/>
        <v>0.39306358381502893</v>
      </c>
      <c r="CG216" s="216">
        <f t="shared" si="334"/>
        <v>4.3352601156069363E-2</v>
      </c>
      <c r="CH216" s="216">
        <f t="shared" si="335"/>
        <v>2.3121387283236993E-2</v>
      </c>
      <c r="CI216" s="216">
        <f t="shared" si="336"/>
        <v>0</v>
      </c>
      <c r="CJ216" s="216">
        <f t="shared" si="337"/>
        <v>2.023121387283237E-2</v>
      </c>
      <c r="CK216" s="217">
        <f t="shared" si="338"/>
        <v>1950</v>
      </c>
      <c r="CL216" s="218">
        <f t="shared" si="339"/>
        <v>1360</v>
      </c>
      <c r="CM216" s="219">
        <f t="shared" si="340"/>
        <v>150</v>
      </c>
      <c r="CN216" s="219">
        <f t="shared" si="341"/>
        <v>80</v>
      </c>
      <c r="CO216" s="219">
        <f t="shared" si="342"/>
        <v>0</v>
      </c>
      <c r="CP216" s="219">
        <f t="shared" si="343"/>
        <v>70</v>
      </c>
      <c r="CR216" s="243">
        <v>1442.97</v>
      </c>
      <c r="CS216" s="243">
        <v>2590</v>
      </c>
      <c r="CT216" s="247">
        <f t="shared" si="313"/>
        <v>0.55713127413127417</v>
      </c>
      <c r="CV216" s="247">
        <f t="shared" si="314"/>
        <v>3.0817465016042975E-2</v>
      </c>
      <c r="CW216" s="211">
        <f t="shared" si="315"/>
        <v>0.31795136203488866</v>
      </c>
      <c r="CY216" s="300">
        <v>1.5668202764976959E-2</v>
      </c>
      <c r="CZ216" s="300">
        <v>1.6666666666666666E-2</v>
      </c>
      <c r="DA216" s="300">
        <v>1.1304757418747056E-2</v>
      </c>
      <c r="DB216" s="300">
        <v>1.2081784386617101E-2</v>
      </c>
      <c r="DC216" s="300">
        <v>1.3595874355368026E-2</v>
      </c>
      <c r="DE216" s="332">
        <v>28</v>
      </c>
      <c r="DF216" s="332">
        <v>2</v>
      </c>
      <c r="DG216" s="332">
        <v>41</v>
      </c>
      <c r="DH216" s="332">
        <v>4</v>
      </c>
      <c r="DL216" s="212">
        <v>2170</v>
      </c>
      <c r="DM216" s="212">
        <v>34</v>
      </c>
      <c r="DN216" s="213">
        <v>1.5668202764976959E-2</v>
      </c>
      <c r="DO216" s="212">
        <v>732</v>
      </c>
      <c r="DP216" s="212">
        <v>31</v>
      </c>
      <c r="DQ216" s="213">
        <v>1.4285714285714285E-2</v>
      </c>
      <c r="DR216" s="214">
        <v>1438</v>
      </c>
      <c r="DS216" s="214">
        <v>3</v>
      </c>
      <c r="DT216" s="213">
        <v>1.3824884792626728E-3</v>
      </c>
      <c r="DV216" s="215">
        <f t="shared" si="344"/>
        <v>3310</v>
      </c>
      <c r="DW216" s="216">
        <v>0.5757575757575758</v>
      </c>
      <c r="DX216" s="216">
        <v>0.36363636363636365</v>
      </c>
      <c r="DY216" s="216">
        <v>6.0606060606060608E-2</v>
      </c>
      <c r="DZ216" s="216">
        <v>3.0303030303030304E-2</v>
      </c>
      <c r="EA216" s="216">
        <v>0</v>
      </c>
      <c r="EB216" s="216">
        <v>3.0303030303030304E-2</v>
      </c>
      <c r="EC216" s="217">
        <f t="shared" si="345"/>
        <v>1950</v>
      </c>
      <c r="ED216" s="218">
        <v>1200</v>
      </c>
      <c r="EE216" s="219">
        <f t="shared" si="346"/>
        <v>160</v>
      </c>
      <c r="EF216" s="219">
        <f t="shared" si="347"/>
        <v>20</v>
      </c>
      <c r="EG216" s="219">
        <f t="shared" si="348"/>
        <v>10</v>
      </c>
      <c r="EH216" s="219">
        <f t="shared" si="349"/>
        <v>130</v>
      </c>
      <c r="EI216" s="216">
        <v>5.8823529411764705E-2</v>
      </c>
      <c r="EJ216" s="511">
        <v>1.7350000000000001E-2</v>
      </c>
      <c r="EK216" s="3">
        <v>0.34299999999999997</v>
      </c>
      <c r="EL216" s="3">
        <v>0.47600000000000003</v>
      </c>
      <c r="EM216" s="496">
        <f t="shared" si="350"/>
        <v>0.18099999999999999</v>
      </c>
      <c r="EN216" s="528">
        <v>5.4692400000000002E-2</v>
      </c>
      <c r="EO216" s="545">
        <f t="shared" si="351"/>
        <v>3350</v>
      </c>
      <c r="EP216" s="314">
        <f t="shared" si="352"/>
        <v>920</v>
      </c>
      <c r="EQ216" s="542">
        <v>920</v>
      </c>
      <c r="ER216" s="543">
        <v>0</v>
      </c>
      <c r="ES216" s="544">
        <v>0</v>
      </c>
      <c r="ET216" s="242">
        <v>0</v>
      </c>
      <c r="EU216" s="242">
        <v>0</v>
      </c>
      <c r="EV216" s="314">
        <f t="shared" si="353"/>
        <v>0</v>
      </c>
      <c r="EW216" s="314">
        <f t="shared" si="354"/>
        <v>1480</v>
      </c>
      <c r="EX216" s="542">
        <v>890</v>
      </c>
      <c r="EY216" s="543">
        <v>520</v>
      </c>
      <c r="EZ216" s="544">
        <v>70</v>
      </c>
      <c r="FA216" s="242">
        <v>10</v>
      </c>
      <c r="FB216" s="242">
        <v>0</v>
      </c>
      <c r="FC216" s="314">
        <f t="shared" si="355"/>
        <v>60</v>
      </c>
      <c r="FD216" s="314">
        <f t="shared" si="356"/>
        <v>950</v>
      </c>
      <c r="FE216" s="542">
        <v>140</v>
      </c>
      <c r="FF216" s="543">
        <v>720</v>
      </c>
      <c r="FG216" s="544">
        <v>90</v>
      </c>
      <c r="FH216" s="242">
        <v>10</v>
      </c>
      <c r="FI216" s="242">
        <f>VLOOKUP($A216,'[3]Tabel 3'!$E$3350:$K$3691,7,FALSE)</f>
        <v>10</v>
      </c>
      <c r="FJ216" s="314">
        <f t="shared" si="357"/>
        <v>70</v>
      </c>
      <c r="FK216" s="545">
        <f t="shared" si="358"/>
        <v>3460</v>
      </c>
      <c r="FL216" s="314">
        <f t="shared" si="359"/>
        <v>910</v>
      </c>
      <c r="FM216" s="542">
        <v>900</v>
      </c>
      <c r="FN216" s="543">
        <v>10</v>
      </c>
      <c r="FO216" s="544">
        <v>0</v>
      </c>
      <c r="FP216" s="242">
        <v>0</v>
      </c>
      <c r="FQ216" s="242">
        <v>0</v>
      </c>
      <c r="FR216" s="314">
        <f t="shared" si="360"/>
        <v>0</v>
      </c>
      <c r="FS216" s="314">
        <f t="shared" si="361"/>
        <v>1560</v>
      </c>
      <c r="FT216" s="542">
        <v>890</v>
      </c>
      <c r="FU216" s="543">
        <v>590</v>
      </c>
      <c r="FV216" s="544">
        <v>80</v>
      </c>
      <c r="FW216" s="242">
        <v>30</v>
      </c>
      <c r="FX216" s="242">
        <v>0</v>
      </c>
      <c r="FY216" s="314">
        <f t="shared" si="362"/>
        <v>50</v>
      </c>
      <c r="FZ216" s="314">
        <f t="shared" si="363"/>
        <v>990</v>
      </c>
      <c r="GA216" s="542">
        <v>160</v>
      </c>
      <c r="GB216" s="543">
        <v>760</v>
      </c>
      <c r="GC216" s="544">
        <v>70</v>
      </c>
      <c r="GD216" s="242">
        <v>50</v>
      </c>
      <c r="GE216" s="242">
        <v>0</v>
      </c>
      <c r="GF216" s="314">
        <f t="shared" si="364"/>
        <v>20</v>
      </c>
    </row>
    <row r="217" spans="1:188" hidden="1" x14ac:dyDescent="0.25">
      <c r="A217" s="622" t="s">
        <v>357</v>
      </c>
      <c r="B217" s="622" t="s">
        <v>82</v>
      </c>
      <c r="C217" s="622" t="s">
        <v>83</v>
      </c>
      <c r="D217" s="1">
        <v>1.2</v>
      </c>
      <c r="E217" s="206">
        <v>13900</v>
      </c>
      <c r="F217" s="207">
        <v>8.3000000000000004E-2</v>
      </c>
      <c r="G217" s="208">
        <f>IF(AND(F217&gt;=$F$3-'Selectie Benchmark Gemeenten'!$D$7*'gemeenten info'!$F$7,F217&lt;=$F$3+'Selectie Benchmark Gemeenten'!$D$7*'gemeenten info'!$F$7),1,0)</f>
        <v>0</v>
      </c>
      <c r="H217" s="206">
        <v>31741</v>
      </c>
      <c r="I217" s="206">
        <v>1473</v>
      </c>
      <c r="J217" s="209">
        <f t="shared" si="316"/>
        <v>0.21689088191330344</v>
      </c>
      <c r="K217" s="208">
        <f>IF(AND(J217&gt;=$J$3-'Selectie Benchmark Gemeenten'!$D$8*'gemeenten info'!$J$7,J217&lt;=$J$3+'Selectie Benchmark Gemeenten'!$D$8*'gemeenten info'!$J$7),1,0)</f>
        <v>1</v>
      </c>
      <c r="L217" s="23">
        <v>0</v>
      </c>
      <c r="M217" s="210">
        <v>5.2098950524737633E-2</v>
      </c>
      <c r="N217" s="208">
        <f>IF(AND(M217&gt;=$M$3-'Selectie Benchmark Gemeenten'!$D$9*'gemeenten info'!$M$7,M217&lt;=$M$3+'Selectie Benchmark Gemeenten'!$D$9*'gemeenten info'!$M$7),1,0)</f>
        <v>0</v>
      </c>
      <c r="O217" s="29">
        <f t="shared" si="310"/>
        <v>0</v>
      </c>
      <c r="P217" s="29">
        <f t="shared" si="311"/>
        <v>0</v>
      </c>
      <c r="Q217" s="29">
        <f t="shared" si="312"/>
        <v>0</v>
      </c>
      <c r="S217" s="78">
        <v>7.8620000000000001</v>
      </c>
      <c r="T217" s="78">
        <v>-17.745999999999999</v>
      </c>
      <c r="U217" s="211">
        <v>0.48</v>
      </c>
      <c r="V217" s="211">
        <v>7.3999999999999996E-2</v>
      </c>
      <c r="X217" s="212">
        <v>2707</v>
      </c>
      <c r="Y217" s="212">
        <v>35</v>
      </c>
      <c r="Z217" s="341">
        <f t="shared" si="317"/>
        <v>1.2929442186922793E-2</v>
      </c>
      <c r="AA217" s="212">
        <v>825</v>
      </c>
      <c r="AB217" s="212">
        <v>32</v>
      </c>
      <c r="AC217" s="212">
        <v>23</v>
      </c>
      <c r="AD217" s="212">
        <v>118</v>
      </c>
      <c r="AE217" s="212">
        <v>0</v>
      </c>
      <c r="AF217" s="372">
        <f t="shared" si="318"/>
        <v>0</v>
      </c>
      <c r="AG217" s="212">
        <v>10</v>
      </c>
      <c r="AH217" s="372">
        <f t="shared" si="319"/>
        <v>8.4745762711864403E-2</v>
      </c>
      <c r="AI217" s="212">
        <f t="shared" si="320"/>
        <v>684</v>
      </c>
      <c r="AJ217" s="212">
        <f t="shared" si="321"/>
        <v>22</v>
      </c>
      <c r="AK217" s="372">
        <f t="shared" si="322"/>
        <v>3.2163742690058478E-2</v>
      </c>
      <c r="AL217" s="341">
        <f t="shared" si="323"/>
        <v>0</v>
      </c>
      <c r="AM217" s="341">
        <f t="shared" si="324"/>
        <v>3.6941263391207981E-3</v>
      </c>
      <c r="AN217" s="341">
        <f t="shared" si="325"/>
        <v>8.1270779460657552E-3</v>
      </c>
      <c r="AO217" s="341">
        <f t="shared" si="326"/>
        <v>1.1821204285186553E-2</v>
      </c>
      <c r="AP217" s="214">
        <v>1882</v>
      </c>
      <c r="AQ217" s="214">
        <v>3</v>
      </c>
      <c r="AR217" s="341">
        <f t="shared" si="327"/>
        <v>1.1082379017362395E-3</v>
      </c>
      <c r="AT217" s="1">
        <v>43</v>
      </c>
      <c r="AU217" s="1">
        <v>16</v>
      </c>
      <c r="AV217" s="1">
        <v>10</v>
      </c>
      <c r="AW217" s="1">
        <v>17</v>
      </c>
      <c r="AX217" s="1">
        <v>25</v>
      </c>
      <c r="AY217" s="1">
        <v>12</v>
      </c>
      <c r="AZ217" s="1">
        <v>0</v>
      </c>
      <c r="BA217" s="1">
        <v>13</v>
      </c>
      <c r="BB217" s="1">
        <v>28</v>
      </c>
      <c r="BC217" s="1">
        <v>12</v>
      </c>
      <c r="BD217" s="1">
        <v>5</v>
      </c>
      <c r="BE217" s="1">
        <v>11</v>
      </c>
      <c r="BF217" s="1">
        <v>30</v>
      </c>
      <c r="BG217" s="1">
        <v>15</v>
      </c>
      <c r="BH217" s="1">
        <v>6</v>
      </c>
      <c r="BI217" s="1">
        <v>9</v>
      </c>
      <c r="BJ217" s="1">
        <v>49</v>
      </c>
      <c r="BK217" s="1">
        <v>14</v>
      </c>
      <c r="BL217" s="1">
        <v>17</v>
      </c>
      <c r="BM217" s="1">
        <v>18</v>
      </c>
      <c r="BN217" s="125">
        <v>0.37209302325581395</v>
      </c>
      <c r="BO217" s="124">
        <v>0.23255813953488372</v>
      </c>
      <c r="BP217" s="126">
        <v>0.39534883720930231</v>
      </c>
      <c r="BQ217" s="125">
        <v>0.48</v>
      </c>
      <c r="BR217" s="124">
        <v>0</v>
      </c>
      <c r="BS217" s="126">
        <v>0.52</v>
      </c>
      <c r="BT217" s="125">
        <v>0.42857142857142855</v>
      </c>
      <c r="BU217" s="124">
        <v>0.17857142857142858</v>
      </c>
      <c r="BV217" s="126">
        <v>0.39285714285714285</v>
      </c>
      <c r="BW217" s="125">
        <v>0.5</v>
      </c>
      <c r="BX217" s="124">
        <v>0.2</v>
      </c>
      <c r="BY217" s="126">
        <v>0.3</v>
      </c>
      <c r="BZ217" s="125">
        <f t="shared" si="328"/>
        <v>0.2857142857142857</v>
      </c>
      <c r="CA217" s="124">
        <f t="shared" si="329"/>
        <v>0.34693877551020408</v>
      </c>
      <c r="CB217" s="126">
        <f t="shared" si="330"/>
        <v>0.36734693877551022</v>
      </c>
      <c r="CD217" s="215">
        <f t="shared" si="331"/>
        <v>4400</v>
      </c>
      <c r="CE217" s="216">
        <f t="shared" si="332"/>
        <v>0.65454545454545454</v>
      </c>
      <c r="CF217" s="216">
        <f t="shared" si="333"/>
        <v>0.29090909090909089</v>
      </c>
      <c r="CG217" s="216">
        <f t="shared" si="334"/>
        <v>5.4545454545454543E-2</v>
      </c>
      <c r="CH217" s="216">
        <f t="shared" si="335"/>
        <v>2.2727272727272728E-2</v>
      </c>
      <c r="CI217" s="216">
        <f t="shared" si="336"/>
        <v>0</v>
      </c>
      <c r="CJ217" s="216">
        <f t="shared" si="337"/>
        <v>3.1818181818181815E-2</v>
      </c>
      <c r="CK217" s="217">
        <f t="shared" si="338"/>
        <v>2880</v>
      </c>
      <c r="CL217" s="218">
        <f t="shared" si="339"/>
        <v>1280</v>
      </c>
      <c r="CM217" s="219">
        <f t="shared" si="340"/>
        <v>240</v>
      </c>
      <c r="CN217" s="219">
        <f t="shared" si="341"/>
        <v>100</v>
      </c>
      <c r="CO217" s="219">
        <f t="shared" si="342"/>
        <v>0</v>
      </c>
      <c r="CP217" s="219">
        <f t="shared" si="343"/>
        <v>140</v>
      </c>
      <c r="CR217" s="243">
        <v>1696.1</v>
      </c>
      <c r="CS217" s="243">
        <v>2881</v>
      </c>
      <c r="CT217" s="247">
        <f t="shared" si="313"/>
        <v>0.5887191947240541</v>
      </c>
      <c r="CV217" s="247">
        <f t="shared" si="314"/>
        <v>2.196198510731948E-2</v>
      </c>
      <c r="CW217" s="211">
        <f t="shared" si="315"/>
        <v>0.15577641189063604</v>
      </c>
      <c r="CY217" s="300">
        <v>1.772793053545586E-2</v>
      </c>
      <c r="CZ217" s="300">
        <v>1.0826416456153013E-2</v>
      </c>
      <c r="DA217" s="300">
        <v>9.9361249112845992E-3</v>
      </c>
      <c r="DB217" s="300">
        <v>8.9445438282647581E-3</v>
      </c>
      <c r="DC217" s="300">
        <v>1.5373614587057561E-2</v>
      </c>
      <c r="DE217" s="332">
        <v>227</v>
      </c>
      <c r="DF217" s="332">
        <v>34</v>
      </c>
      <c r="DG217" s="332">
        <v>199</v>
      </c>
      <c r="DH217" s="332">
        <v>22</v>
      </c>
      <c r="DL217" s="212">
        <v>2764</v>
      </c>
      <c r="DM217" s="212">
        <v>49</v>
      </c>
      <c r="DN217" s="213">
        <v>1.772793053545586E-2</v>
      </c>
      <c r="DO217" s="212">
        <v>827</v>
      </c>
      <c r="DP217" s="212">
        <v>40</v>
      </c>
      <c r="DQ217" s="213">
        <v>1.4471780028943559E-2</v>
      </c>
      <c r="DR217" s="214">
        <v>1937</v>
      </c>
      <c r="DS217" s="214">
        <v>9</v>
      </c>
      <c r="DT217" s="213">
        <v>3.256150506512301E-3</v>
      </c>
      <c r="DV217" s="215">
        <f t="shared" si="344"/>
        <v>4380</v>
      </c>
      <c r="DW217" s="216">
        <v>0.68181818181818177</v>
      </c>
      <c r="DX217" s="216">
        <v>0.27272727272727271</v>
      </c>
      <c r="DY217" s="216">
        <v>4.5454545454545456E-2</v>
      </c>
      <c r="DZ217" s="216">
        <v>2.2727272727272728E-2</v>
      </c>
      <c r="EA217" s="216">
        <v>0</v>
      </c>
      <c r="EB217" s="216">
        <v>2.2727272727272728E-2</v>
      </c>
      <c r="EC217" s="217">
        <f t="shared" si="345"/>
        <v>3000</v>
      </c>
      <c r="ED217" s="218">
        <v>1200</v>
      </c>
      <c r="EE217" s="219">
        <f t="shared" si="346"/>
        <v>180</v>
      </c>
      <c r="EF217" s="219">
        <f t="shared" si="347"/>
        <v>50</v>
      </c>
      <c r="EG217" s="219">
        <f t="shared" si="348"/>
        <v>0</v>
      </c>
      <c r="EH217" s="219">
        <f t="shared" si="349"/>
        <v>130</v>
      </c>
      <c r="EI217" s="216">
        <v>4.7619047619047616E-2</v>
      </c>
      <c r="EJ217" s="511">
        <v>2.2425E-2</v>
      </c>
      <c r="EK217" s="3">
        <v>0.26200000000000001</v>
      </c>
      <c r="EL217" s="3">
        <v>0.435</v>
      </c>
      <c r="EM217" s="496">
        <f t="shared" si="350"/>
        <v>0.30299999999999999</v>
      </c>
      <c r="EN217" s="528">
        <v>7.1819800000000003E-2</v>
      </c>
      <c r="EO217" s="545">
        <f t="shared" si="351"/>
        <v>4360</v>
      </c>
      <c r="EP217" s="314">
        <f t="shared" si="352"/>
        <v>1270</v>
      </c>
      <c r="EQ217" s="542">
        <v>1270</v>
      </c>
      <c r="ER217" s="543">
        <v>0</v>
      </c>
      <c r="ES217" s="544">
        <v>0</v>
      </c>
      <c r="ET217" s="242">
        <v>0</v>
      </c>
      <c r="EU217" s="242">
        <v>0</v>
      </c>
      <c r="EV217" s="314">
        <f t="shared" si="353"/>
        <v>0</v>
      </c>
      <c r="EW217" s="314">
        <f t="shared" si="354"/>
        <v>1810</v>
      </c>
      <c r="EX217" s="542">
        <v>1380</v>
      </c>
      <c r="EY217" s="543">
        <v>350</v>
      </c>
      <c r="EZ217" s="544">
        <v>80</v>
      </c>
      <c r="FA217" s="242">
        <v>20</v>
      </c>
      <c r="FB217" s="242">
        <v>0</v>
      </c>
      <c r="FC217" s="314">
        <f t="shared" si="355"/>
        <v>60</v>
      </c>
      <c r="FD217" s="314">
        <f t="shared" si="356"/>
        <v>1280</v>
      </c>
      <c r="FE217" s="542">
        <v>350</v>
      </c>
      <c r="FF217" s="543">
        <v>830</v>
      </c>
      <c r="FG217" s="544">
        <v>100</v>
      </c>
      <c r="FH217" s="242">
        <v>30</v>
      </c>
      <c r="FI217" s="242">
        <f>VLOOKUP($A217,'[3]Tabel 3'!$E$3350:$K$3691,7,FALSE)</f>
        <v>0</v>
      </c>
      <c r="FJ217" s="314">
        <f t="shared" si="357"/>
        <v>70</v>
      </c>
      <c r="FK217" s="545">
        <f t="shared" si="358"/>
        <v>4400</v>
      </c>
      <c r="FL217" s="314">
        <f t="shared" si="359"/>
        <v>1240</v>
      </c>
      <c r="FM217" s="542">
        <v>1220</v>
      </c>
      <c r="FN217" s="543">
        <v>10</v>
      </c>
      <c r="FO217" s="544">
        <v>10</v>
      </c>
      <c r="FP217" s="242">
        <v>0</v>
      </c>
      <c r="FQ217" s="242">
        <v>0</v>
      </c>
      <c r="FR217" s="314">
        <f t="shared" si="360"/>
        <v>10</v>
      </c>
      <c r="FS217" s="314">
        <f t="shared" si="361"/>
        <v>1840</v>
      </c>
      <c r="FT217" s="542">
        <v>1340</v>
      </c>
      <c r="FU217" s="543">
        <v>390</v>
      </c>
      <c r="FV217" s="544">
        <v>110</v>
      </c>
      <c r="FW217" s="242">
        <v>40</v>
      </c>
      <c r="FX217" s="242">
        <v>0</v>
      </c>
      <c r="FY217" s="314">
        <f t="shared" si="362"/>
        <v>70</v>
      </c>
      <c r="FZ217" s="314">
        <f t="shared" si="363"/>
        <v>1320</v>
      </c>
      <c r="GA217" s="542">
        <v>320</v>
      </c>
      <c r="GB217" s="543">
        <v>880</v>
      </c>
      <c r="GC217" s="544">
        <v>120</v>
      </c>
      <c r="GD217" s="242">
        <v>60</v>
      </c>
      <c r="GE217" s="242">
        <v>0</v>
      </c>
      <c r="GF217" s="314">
        <f t="shared" si="364"/>
        <v>60</v>
      </c>
    </row>
    <row r="218" spans="1:188" hidden="1" x14ac:dyDescent="0.25">
      <c r="A218" s="622" t="s">
        <v>358</v>
      </c>
      <c r="B218" s="622" t="s">
        <v>80</v>
      </c>
      <c r="C218" s="622" t="s">
        <v>81</v>
      </c>
      <c r="D218" s="1">
        <v>0.5</v>
      </c>
      <c r="E218" s="206">
        <v>7600</v>
      </c>
      <c r="F218" s="207">
        <v>6.5000000000000002E-2</v>
      </c>
      <c r="G218" s="208">
        <f>IF(AND(F218&gt;=$F$3-'Selectie Benchmark Gemeenten'!$D$7*'gemeenten info'!$F$7,F218&lt;=$F$3+'Selectie Benchmark Gemeenten'!$D$7*'gemeenten info'!$F$7),1,0)</f>
        <v>0</v>
      </c>
      <c r="H218" s="206">
        <v>18496</v>
      </c>
      <c r="I218" s="206">
        <v>163</v>
      </c>
      <c r="J218" s="209">
        <f t="shared" si="316"/>
        <v>2.1076233183856503E-2</v>
      </c>
      <c r="K218" s="208">
        <f>IF(AND(J218&gt;=$J$3-'Selectie Benchmark Gemeenten'!$D$8*'gemeenten info'!$J$7,J218&lt;=$J$3+'Selectie Benchmark Gemeenten'!$D$8*'gemeenten info'!$J$7),1,0)</f>
        <v>0</v>
      </c>
      <c r="L218" s="23">
        <v>0</v>
      </c>
      <c r="M218" s="210">
        <v>3.8834951456310676E-2</v>
      </c>
      <c r="N218" s="208">
        <f>IF(AND(M218&gt;=$M$3-'Selectie Benchmark Gemeenten'!$D$9*'gemeenten info'!$M$7,M218&lt;=$M$3+'Selectie Benchmark Gemeenten'!$D$9*'gemeenten info'!$M$7),1,0)</f>
        <v>0</v>
      </c>
      <c r="O218" s="29">
        <f t="shared" si="310"/>
        <v>0</v>
      </c>
      <c r="P218" s="29">
        <f t="shared" si="311"/>
        <v>0</v>
      </c>
      <c r="Q218" s="29">
        <f t="shared" si="312"/>
        <v>0</v>
      </c>
      <c r="S218" s="78">
        <v>7.7539999999999996</v>
      </c>
      <c r="T218" s="78">
        <v>-37.713999999999999</v>
      </c>
      <c r="U218" s="211">
        <v>0.58199999999999996</v>
      </c>
      <c r="V218" s="211">
        <v>8.1000000000000003E-2</v>
      </c>
      <c r="X218" s="212">
        <v>1463</v>
      </c>
      <c r="Y218" s="212">
        <v>30</v>
      </c>
      <c r="Z218" s="341">
        <f t="shared" si="317"/>
        <v>2.050580997949419E-2</v>
      </c>
      <c r="AA218" s="212">
        <v>519</v>
      </c>
      <c r="AB218" s="212">
        <v>23</v>
      </c>
      <c r="AC218" s="212">
        <v>7</v>
      </c>
      <c r="AD218" s="212">
        <v>92</v>
      </c>
      <c r="AE218" s="212">
        <v>0</v>
      </c>
      <c r="AF218" s="372">
        <f t="shared" si="318"/>
        <v>0</v>
      </c>
      <c r="AG218" s="212">
        <v>8</v>
      </c>
      <c r="AH218" s="372">
        <f t="shared" si="319"/>
        <v>8.6956521739130432E-2</v>
      </c>
      <c r="AI218" s="212">
        <f t="shared" si="320"/>
        <v>420</v>
      </c>
      <c r="AJ218" s="212">
        <f t="shared" si="321"/>
        <v>15</v>
      </c>
      <c r="AK218" s="372">
        <f t="shared" si="322"/>
        <v>3.5714285714285712E-2</v>
      </c>
      <c r="AL218" s="341">
        <f t="shared" si="323"/>
        <v>0</v>
      </c>
      <c r="AM218" s="341">
        <f t="shared" si="324"/>
        <v>5.4682159945317844E-3</v>
      </c>
      <c r="AN218" s="341">
        <f t="shared" si="325"/>
        <v>1.0252904989747095E-2</v>
      </c>
      <c r="AO218" s="341">
        <f t="shared" si="326"/>
        <v>1.5721120984278879E-2</v>
      </c>
      <c r="AP218" s="214">
        <v>944</v>
      </c>
      <c r="AQ218" s="214">
        <v>7</v>
      </c>
      <c r="AR218" s="341">
        <f t="shared" si="327"/>
        <v>4.7846889952153108E-3</v>
      </c>
      <c r="AT218" s="1">
        <v>19</v>
      </c>
      <c r="AU218" s="1">
        <v>9</v>
      </c>
      <c r="AV218" s="1">
        <v>6</v>
      </c>
      <c r="AW218" s="1">
        <v>4</v>
      </c>
      <c r="AX218" s="1">
        <v>30</v>
      </c>
      <c r="AY218" s="1">
        <v>8</v>
      </c>
      <c r="AZ218" s="1">
        <v>11</v>
      </c>
      <c r="BA218" s="1">
        <v>11</v>
      </c>
      <c r="BB218" s="1">
        <v>20</v>
      </c>
      <c r="BC218" s="1">
        <v>10</v>
      </c>
      <c r="BD218" s="1">
        <v>5</v>
      </c>
      <c r="BE218" s="1">
        <v>5</v>
      </c>
      <c r="BF218" s="1">
        <v>31</v>
      </c>
      <c r="BG218" s="1">
        <v>15</v>
      </c>
      <c r="BH218" s="1">
        <v>6</v>
      </c>
      <c r="BI218" s="1">
        <v>10</v>
      </c>
      <c r="BJ218" s="1">
        <v>13</v>
      </c>
      <c r="BK218" s="1">
        <v>6</v>
      </c>
      <c r="BL218" s="1">
        <v>5</v>
      </c>
      <c r="BM218" s="1">
        <v>2</v>
      </c>
      <c r="BN218" s="125">
        <v>0.47368421052631576</v>
      </c>
      <c r="BO218" s="124">
        <v>0.31578947368421051</v>
      </c>
      <c r="BP218" s="126">
        <v>0.21052631578947367</v>
      </c>
      <c r="BQ218" s="125">
        <v>0.26666666666666666</v>
      </c>
      <c r="BR218" s="124">
        <v>0.36666666666666664</v>
      </c>
      <c r="BS218" s="126">
        <v>0.36666666666666664</v>
      </c>
      <c r="BT218" s="125">
        <v>0.5</v>
      </c>
      <c r="BU218" s="124">
        <v>0.25</v>
      </c>
      <c r="BV218" s="126">
        <v>0.25</v>
      </c>
      <c r="BW218" s="125">
        <v>0.4838709677419355</v>
      </c>
      <c r="BX218" s="124">
        <v>0.19354838709677419</v>
      </c>
      <c r="BY218" s="126">
        <v>0.32258064516129031</v>
      </c>
      <c r="BZ218" s="125">
        <f t="shared" si="328"/>
        <v>0.46153846153846156</v>
      </c>
      <c r="CA218" s="124">
        <f t="shared" si="329"/>
        <v>0.38461538461538464</v>
      </c>
      <c r="CB218" s="126">
        <f t="shared" si="330"/>
        <v>0.15384615384615385</v>
      </c>
      <c r="CD218" s="215">
        <f t="shared" si="331"/>
        <v>2560</v>
      </c>
      <c r="CE218" s="216">
        <f t="shared" si="332"/>
        <v>0.61328125</v>
      </c>
      <c r="CF218" s="216">
        <f t="shared" si="333"/>
        <v>0.328125</v>
      </c>
      <c r="CG218" s="216">
        <f t="shared" si="334"/>
        <v>5.859375E-2</v>
      </c>
      <c r="CH218" s="216">
        <f t="shared" si="335"/>
        <v>3.125E-2</v>
      </c>
      <c r="CI218" s="216">
        <f t="shared" si="336"/>
        <v>0</v>
      </c>
      <c r="CJ218" s="216">
        <f t="shared" si="337"/>
        <v>2.734375E-2</v>
      </c>
      <c r="CK218" s="217">
        <f t="shared" si="338"/>
        <v>1570</v>
      </c>
      <c r="CL218" s="218">
        <f t="shared" si="339"/>
        <v>840</v>
      </c>
      <c r="CM218" s="219">
        <f t="shared" si="340"/>
        <v>150</v>
      </c>
      <c r="CN218" s="219">
        <f t="shared" si="341"/>
        <v>80</v>
      </c>
      <c r="CO218" s="219">
        <f t="shared" si="342"/>
        <v>0</v>
      </c>
      <c r="CP218" s="219">
        <f t="shared" si="343"/>
        <v>70</v>
      </c>
      <c r="CR218" s="243">
        <v>696.49</v>
      </c>
      <c r="CS218" s="243">
        <v>1444</v>
      </c>
      <c r="CT218" s="247">
        <f t="shared" si="313"/>
        <v>0.48233379501385043</v>
      </c>
      <c r="CV218" s="247">
        <f t="shared" si="314"/>
        <v>4.2513732588249094E-2</v>
      </c>
      <c r="CW218" s="211">
        <f t="shared" si="315"/>
        <v>0.315473999684526</v>
      </c>
      <c r="CY218" s="300">
        <v>8.569545154911009E-3</v>
      </c>
      <c r="CZ218" s="300">
        <v>2.0116807268007787E-2</v>
      </c>
      <c r="DA218" s="300">
        <v>1.2492192379762648E-2</v>
      </c>
      <c r="DB218" s="300">
        <v>1.86799501867995E-2</v>
      </c>
      <c r="DC218" s="300">
        <v>1.1721159777914868E-2</v>
      </c>
      <c r="DE218" s="332">
        <v>38</v>
      </c>
      <c r="DF218" s="332">
        <v>8</v>
      </c>
      <c r="DG218" s="332">
        <v>34</v>
      </c>
      <c r="DH218" s="332">
        <v>8</v>
      </c>
      <c r="DL218" s="212">
        <v>1517</v>
      </c>
      <c r="DM218" s="212">
        <v>13</v>
      </c>
      <c r="DN218" s="213">
        <v>8.569545154911009E-3</v>
      </c>
      <c r="DO218" s="212">
        <v>538</v>
      </c>
      <c r="DP218" s="212">
        <v>9</v>
      </c>
      <c r="DQ218" s="213">
        <v>5.9327620303230057E-3</v>
      </c>
      <c r="DR218" s="214">
        <v>979</v>
      </c>
      <c r="DS218" s="214">
        <v>4</v>
      </c>
      <c r="DT218" s="213">
        <v>2.6367831245880024E-3</v>
      </c>
      <c r="DV218" s="215">
        <f t="shared" si="344"/>
        <v>2510</v>
      </c>
      <c r="DW218" s="216">
        <v>0.64</v>
      </c>
      <c r="DX218" s="216">
        <v>0.32</v>
      </c>
      <c r="DY218" s="216">
        <v>0.04</v>
      </c>
      <c r="DZ218" s="216">
        <v>0.04</v>
      </c>
      <c r="EA218" s="216">
        <v>0</v>
      </c>
      <c r="EB218" s="216">
        <v>0</v>
      </c>
      <c r="EC218" s="217">
        <f t="shared" si="345"/>
        <v>1580</v>
      </c>
      <c r="ED218" s="218">
        <v>800</v>
      </c>
      <c r="EE218" s="219">
        <f t="shared" si="346"/>
        <v>130</v>
      </c>
      <c r="EF218" s="219">
        <f t="shared" si="347"/>
        <v>40</v>
      </c>
      <c r="EG218" s="219">
        <f t="shared" si="348"/>
        <v>0</v>
      </c>
      <c r="EH218" s="219">
        <f t="shared" si="349"/>
        <v>90</v>
      </c>
      <c r="EI218" s="216">
        <v>0.04</v>
      </c>
      <c r="EJ218" s="511">
        <v>1.9275E-2</v>
      </c>
      <c r="EK218" s="3">
        <v>0.252</v>
      </c>
      <c r="EL218" s="3">
        <v>0.45299999999999996</v>
      </c>
      <c r="EM218" s="496">
        <f t="shared" si="350"/>
        <v>0.29500000000000004</v>
      </c>
      <c r="EN218" s="528">
        <v>6.1189E-2</v>
      </c>
      <c r="EO218" s="545">
        <f t="shared" si="351"/>
        <v>2520</v>
      </c>
      <c r="EP218" s="314">
        <f t="shared" si="352"/>
        <v>690</v>
      </c>
      <c r="EQ218" s="542">
        <v>690</v>
      </c>
      <c r="ER218" s="543">
        <v>0</v>
      </c>
      <c r="ES218" s="544">
        <v>0</v>
      </c>
      <c r="ET218" s="242">
        <v>0</v>
      </c>
      <c r="EU218" s="242">
        <v>0</v>
      </c>
      <c r="EV218" s="314">
        <f t="shared" si="353"/>
        <v>0</v>
      </c>
      <c r="EW218" s="314">
        <f t="shared" si="354"/>
        <v>1110</v>
      </c>
      <c r="EX218" s="542">
        <v>740</v>
      </c>
      <c r="EY218" s="543">
        <v>300</v>
      </c>
      <c r="EZ218" s="544">
        <v>70</v>
      </c>
      <c r="FA218" s="242">
        <v>20</v>
      </c>
      <c r="FB218" s="242">
        <v>0</v>
      </c>
      <c r="FC218" s="314">
        <f t="shared" si="355"/>
        <v>50</v>
      </c>
      <c r="FD218" s="314">
        <f t="shared" si="356"/>
        <v>720</v>
      </c>
      <c r="FE218" s="542">
        <v>150</v>
      </c>
      <c r="FF218" s="543">
        <v>510</v>
      </c>
      <c r="FG218" s="544">
        <v>60</v>
      </c>
      <c r="FH218" s="242">
        <v>20</v>
      </c>
      <c r="FI218" s="242">
        <f>VLOOKUP($A218,'[3]Tabel 3'!$E$3350:$K$3691,7,FALSE)</f>
        <v>0</v>
      </c>
      <c r="FJ218" s="314">
        <f t="shared" si="357"/>
        <v>40</v>
      </c>
      <c r="FK218" s="545">
        <f t="shared" si="358"/>
        <v>2560</v>
      </c>
      <c r="FL218" s="314">
        <f t="shared" si="359"/>
        <v>670</v>
      </c>
      <c r="FM218" s="542">
        <v>660</v>
      </c>
      <c r="FN218" s="543">
        <v>10</v>
      </c>
      <c r="FO218" s="544">
        <v>0</v>
      </c>
      <c r="FP218" s="242">
        <v>0</v>
      </c>
      <c r="FQ218" s="242">
        <v>0</v>
      </c>
      <c r="FR218" s="314">
        <f t="shared" si="360"/>
        <v>0</v>
      </c>
      <c r="FS218" s="314">
        <f t="shared" si="361"/>
        <v>1130</v>
      </c>
      <c r="FT218" s="542">
        <v>750</v>
      </c>
      <c r="FU218" s="543">
        <v>310</v>
      </c>
      <c r="FV218" s="544">
        <v>70</v>
      </c>
      <c r="FW218" s="242">
        <v>30</v>
      </c>
      <c r="FX218" s="242">
        <v>0</v>
      </c>
      <c r="FY218" s="314">
        <f t="shared" si="362"/>
        <v>40</v>
      </c>
      <c r="FZ218" s="314">
        <f t="shared" si="363"/>
        <v>760</v>
      </c>
      <c r="GA218" s="542">
        <v>160</v>
      </c>
      <c r="GB218" s="543">
        <v>520</v>
      </c>
      <c r="GC218" s="544">
        <v>80</v>
      </c>
      <c r="GD218" s="242">
        <v>50</v>
      </c>
      <c r="GE218" s="242">
        <v>0</v>
      </c>
      <c r="GF218" s="314">
        <f t="shared" si="364"/>
        <v>30</v>
      </c>
    </row>
    <row r="219" spans="1:188" hidden="1" x14ac:dyDescent="0.25">
      <c r="A219" s="622" t="s">
        <v>359</v>
      </c>
      <c r="B219" s="622" t="s">
        <v>54</v>
      </c>
      <c r="C219" s="622" t="s">
        <v>79</v>
      </c>
      <c r="D219" s="1">
        <v>0.5</v>
      </c>
      <c r="E219" s="206">
        <v>7500</v>
      </c>
      <c r="F219" s="207">
        <v>6.4000000000000001E-2</v>
      </c>
      <c r="G219" s="208">
        <f>IF(AND(F219&gt;=$F$3-'Selectie Benchmark Gemeenten'!$D$7*'gemeenten info'!$F$7,F219&lt;=$F$3+'Selectie Benchmark Gemeenten'!$D$7*'gemeenten info'!$F$7),1,0)</f>
        <v>0</v>
      </c>
      <c r="H219" s="206">
        <v>18457</v>
      </c>
      <c r="I219" s="206">
        <v>103</v>
      </c>
      <c r="J219" s="209">
        <f t="shared" si="316"/>
        <v>1.2107623318385651E-2</v>
      </c>
      <c r="K219" s="208">
        <f>IF(AND(J219&gt;=$J$3-'Selectie Benchmark Gemeenten'!$D$8*'gemeenten info'!$J$7,J219&lt;=$J$3+'Selectie Benchmark Gemeenten'!$D$8*'gemeenten info'!$J$7),1,0)</f>
        <v>0</v>
      </c>
      <c r="L219" s="23">
        <v>0</v>
      </c>
      <c r="M219" s="210">
        <v>4.0214477211796246E-2</v>
      </c>
      <c r="N219" s="208">
        <f>IF(AND(M219&gt;=$M$3-'Selectie Benchmark Gemeenten'!$D$9*'gemeenten info'!$M$7,M219&lt;=$M$3+'Selectie Benchmark Gemeenten'!$D$9*'gemeenten info'!$M$7),1,0)</f>
        <v>0</v>
      </c>
      <c r="O219" s="29">
        <f t="shared" si="310"/>
        <v>0</v>
      </c>
      <c r="P219" s="29">
        <f t="shared" si="311"/>
        <v>0</v>
      </c>
      <c r="Q219" s="29">
        <f t="shared" si="312"/>
        <v>0</v>
      </c>
      <c r="S219" s="78">
        <v>7.8170000000000002</v>
      </c>
      <c r="T219" s="78">
        <v>-3.141</v>
      </c>
      <c r="U219" s="211">
        <v>0.56499999999999995</v>
      </c>
      <c r="V219" s="211">
        <v>8.8999999999999996E-2</v>
      </c>
      <c r="X219" s="212">
        <v>1498</v>
      </c>
      <c r="Y219" s="212">
        <v>16</v>
      </c>
      <c r="Z219" s="341">
        <f t="shared" si="317"/>
        <v>1.0680907877169559E-2</v>
      </c>
      <c r="AA219" s="212">
        <v>500</v>
      </c>
      <c r="AB219" s="212">
        <v>14</v>
      </c>
      <c r="AC219" s="212">
        <v>15</v>
      </c>
      <c r="AD219" s="212">
        <v>88</v>
      </c>
      <c r="AE219" s="212">
        <v>0</v>
      </c>
      <c r="AF219" s="372">
        <f t="shared" si="318"/>
        <v>0</v>
      </c>
      <c r="AG219" s="212">
        <v>0</v>
      </c>
      <c r="AH219" s="372">
        <f t="shared" si="319"/>
        <v>0</v>
      </c>
      <c r="AI219" s="212">
        <f t="shared" si="320"/>
        <v>397</v>
      </c>
      <c r="AJ219" s="212">
        <f t="shared" si="321"/>
        <v>14</v>
      </c>
      <c r="AK219" s="372">
        <f t="shared" si="322"/>
        <v>3.5264483627204031E-2</v>
      </c>
      <c r="AL219" s="341">
        <f t="shared" si="323"/>
        <v>0</v>
      </c>
      <c r="AM219" s="341">
        <f t="shared" si="324"/>
        <v>0</v>
      </c>
      <c r="AN219" s="341">
        <f t="shared" si="325"/>
        <v>9.3457943925233638E-3</v>
      </c>
      <c r="AO219" s="341">
        <f t="shared" si="326"/>
        <v>9.3457943925233638E-3</v>
      </c>
      <c r="AP219" s="214">
        <v>998</v>
      </c>
      <c r="AQ219" s="214">
        <v>2</v>
      </c>
      <c r="AR219" s="341">
        <f t="shared" si="327"/>
        <v>1.3351134846461949E-3</v>
      </c>
      <c r="AT219" s="1">
        <v>17</v>
      </c>
      <c r="AU219" s="1">
        <v>5</v>
      </c>
      <c r="AV219" s="1">
        <v>5</v>
      </c>
      <c r="AW219" s="1">
        <v>7</v>
      </c>
      <c r="AX219" s="1">
        <v>20</v>
      </c>
      <c r="AY219" s="1">
        <v>8</v>
      </c>
      <c r="AZ219" s="1">
        <v>8</v>
      </c>
      <c r="BA219" s="1">
        <v>4</v>
      </c>
      <c r="BB219" s="1">
        <v>13</v>
      </c>
      <c r="BC219" s="1">
        <v>5</v>
      </c>
      <c r="BD219" s="1">
        <v>0</v>
      </c>
      <c r="BE219" s="1">
        <v>8</v>
      </c>
      <c r="BF219" s="1">
        <v>14</v>
      </c>
      <c r="BG219" s="1">
        <v>7</v>
      </c>
      <c r="BH219" s="1">
        <v>0</v>
      </c>
      <c r="BI219" s="1">
        <v>7</v>
      </c>
      <c r="BJ219" s="1">
        <v>23</v>
      </c>
      <c r="BK219" s="1">
        <v>9</v>
      </c>
      <c r="BL219" s="1">
        <v>0</v>
      </c>
      <c r="BM219" s="1">
        <v>14</v>
      </c>
      <c r="BN219" s="125">
        <v>0.29411764705882354</v>
      </c>
      <c r="BO219" s="124">
        <v>0.29411764705882354</v>
      </c>
      <c r="BP219" s="126">
        <v>0.41176470588235292</v>
      </c>
      <c r="BQ219" s="125">
        <v>0.4</v>
      </c>
      <c r="BR219" s="124">
        <v>0.4</v>
      </c>
      <c r="BS219" s="126">
        <v>0.2</v>
      </c>
      <c r="BT219" s="125">
        <v>0.38461538461538464</v>
      </c>
      <c r="BU219" s="124">
        <v>0</v>
      </c>
      <c r="BV219" s="126">
        <v>0.61538461538461542</v>
      </c>
      <c r="BW219" s="125">
        <v>0.5</v>
      </c>
      <c r="BX219" s="124">
        <v>0</v>
      </c>
      <c r="BY219" s="126">
        <v>0.5</v>
      </c>
      <c r="BZ219" s="125">
        <f t="shared" si="328"/>
        <v>0.39130434782608697</v>
      </c>
      <c r="CA219" s="124">
        <f t="shared" si="329"/>
        <v>0</v>
      </c>
      <c r="CB219" s="126">
        <f t="shared" si="330"/>
        <v>0.60869565217391308</v>
      </c>
      <c r="CD219" s="215">
        <f t="shared" si="331"/>
        <v>2510</v>
      </c>
      <c r="CE219" s="216">
        <f t="shared" si="332"/>
        <v>0.57768924302788849</v>
      </c>
      <c r="CF219" s="216">
        <f t="shared" si="333"/>
        <v>0.35856573705179284</v>
      </c>
      <c r="CG219" s="216">
        <f t="shared" si="334"/>
        <v>6.3745019920318724E-2</v>
      </c>
      <c r="CH219" s="216">
        <f t="shared" si="335"/>
        <v>2.3904382470119521E-2</v>
      </c>
      <c r="CI219" s="216">
        <f t="shared" si="336"/>
        <v>0</v>
      </c>
      <c r="CJ219" s="216">
        <f t="shared" si="337"/>
        <v>3.9840637450199202E-2</v>
      </c>
      <c r="CK219" s="217">
        <f t="shared" si="338"/>
        <v>1450</v>
      </c>
      <c r="CL219" s="218">
        <f t="shared" si="339"/>
        <v>900</v>
      </c>
      <c r="CM219" s="219">
        <f t="shared" si="340"/>
        <v>160</v>
      </c>
      <c r="CN219" s="219">
        <f t="shared" si="341"/>
        <v>60</v>
      </c>
      <c r="CO219" s="219">
        <f t="shared" si="342"/>
        <v>0</v>
      </c>
      <c r="CP219" s="219">
        <f t="shared" si="343"/>
        <v>100</v>
      </c>
      <c r="CR219" s="243">
        <v>697.43</v>
      </c>
      <c r="CS219" s="243">
        <v>1767</v>
      </c>
      <c r="CT219" s="247">
        <f t="shared" si="313"/>
        <v>0.39469722693831349</v>
      </c>
      <c r="CV219" s="247">
        <f t="shared" si="314"/>
        <v>2.7061015756360655E-2</v>
      </c>
      <c r="CW219" s="211">
        <f t="shared" si="315"/>
        <v>0.16688918558077437</v>
      </c>
      <c r="CY219" s="300">
        <v>1.5678254942058625E-2</v>
      </c>
      <c r="CZ219" s="300">
        <v>9.3770931011386473E-3</v>
      </c>
      <c r="DA219" s="300">
        <v>8.4690553745928338E-3</v>
      </c>
      <c r="DB219" s="300">
        <v>1.330671989354624E-2</v>
      </c>
      <c r="DC219" s="300">
        <v>1.1478730587440918E-2</v>
      </c>
      <c r="DE219" s="332">
        <v>79</v>
      </c>
      <c r="DF219" s="332">
        <v>14</v>
      </c>
      <c r="DG219" s="332">
        <v>72</v>
      </c>
      <c r="DH219" s="332">
        <v>6</v>
      </c>
      <c r="DL219" s="212">
        <v>1467</v>
      </c>
      <c r="DM219" s="212">
        <v>23</v>
      </c>
      <c r="DN219" s="213">
        <v>1.5678254942058625E-2</v>
      </c>
      <c r="DO219" s="212">
        <v>492</v>
      </c>
      <c r="DP219" s="212">
        <v>21</v>
      </c>
      <c r="DQ219" s="213">
        <v>1.4314928425357873E-2</v>
      </c>
      <c r="DR219" s="214">
        <v>975</v>
      </c>
      <c r="DS219" s="214">
        <v>2</v>
      </c>
      <c r="DT219" s="213">
        <v>1.3633265167007499E-3</v>
      </c>
      <c r="DV219" s="215">
        <f t="shared" si="344"/>
        <v>2420</v>
      </c>
      <c r="DW219" s="216">
        <v>0.6</v>
      </c>
      <c r="DX219" s="216">
        <v>0.32</v>
      </c>
      <c r="DY219" s="216">
        <v>0.08</v>
      </c>
      <c r="DZ219" s="216">
        <v>0.04</v>
      </c>
      <c r="EA219" s="216">
        <v>0</v>
      </c>
      <c r="EB219" s="216">
        <v>0.04</v>
      </c>
      <c r="EC219" s="217">
        <f t="shared" si="345"/>
        <v>1480</v>
      </c>
      <c r="ED219" s="218">
        <v>800</v>
      </c>
      <c r="EE219" s="219">
        <f t="shared" si="346"/>
        <v>140</v>
      </c>
      <c r="EF219" s="219">
        <f t="shared" si="347"/>
        <v>30</v>
      </c>
      <c r="EG219" s="219">
        <f t="shared" si="348"/>
        <v>0</v>
      </c>
      <c r="EH219" s="219">
        <f t="shared" si="349"/>
        <v>110</v>
      </c>
      <c r="EI219" s="216">
        <v>0.08</v>
      </c>
      <c r="EJ219" s="511">
        <v>1.9099999999999999E-2</v>
      </c>
      <c r="EK219" s="3">
        <v>0.27100000000000002</v>
      </c>
      <c r="EL219" s="3">
        <v>0.47299999999999998</v>
      </c>
      <c r="EM219" s="496">
        <f t="shared" si="350"/>
        <v>0.25600000000000001</v>
      </c>
      <c r="EN219" s="528">
        <v>6.0598400000000004E-2</v>
      </c>
      <c r="EO219" s="545">
        <f t="shared" si="351"/>
        <v>2450</v>
      </c>
      <c r="EP219" s="314">
        <f t="shared" si="352"/>
        <v>700</v>
      </c>
      <c r="EQ219" s="542">
        <v>680</v>
      </c>
      <c r="ER219" s="543">
        <v>10</v>
      </c>
      <c r="ES219" s="544">
        <v>10</v>
      </c>
      <c r="ET219" s="242">
        <v>0</v>
      </c>
      <c r="EU219" s="242">
        <v>0</v>
      </c>
      <c r="EV219" s="314">
        <f t="shared" si="353"/>
        <v>10</v>
      </c>
      <c r="EW219" s="314">
        <f t="shared" si="354"/>
        <v>1030</v>
      </c>
      <c r="EX219" s="542">
        <v>660</v>
      </c>
      <c r="EY219" s="543">
        <v>310</v>
      </c>
      <c r="EZ219" s="544">
        <v>60</v>
      </c>
      <c r="FA219" s="242">
        <v>10</v>
      </c>
      <c r="FB219" s="242">
        <v>0</v>
      </c>
      <c r="FC219" s="314">
        <f t="shared" si="355"/>
        <v>50</v>
      </c>
      <c r="FD219" s="314">
        <f t="shared" si="356"/>
        <v>720</v>
      </c>
      <c r="FE219" s="542">
        <v>140</v>
      </c>
      <c r="FF219" s="543">
        <v>510</v>
      </c>
      <c r="FG219" s="544">
        <v>70</v>
      </c>
      <c r="FH219" s="242">
        <v>20</v>
      </c>
      <c r="FI219" s="242">
        <f>VLOOKUP($A219,'[3]Tabel 3'!$E$3350:$K$3691,7,FALSE)</f>
        <v>0</v>
      </c>
      <c r="FJ219" s="314">
        <f t="shared" si="357"/>
        <v>50</v>
      </c>
      <c r="FK219" s="545">
        <f t="shared" si="358"/>
        <v>2510</v>
      </c>
      <c r="FL219" s="314">
        <f t="shared" si="359"/>
        <v>700</v>
      </c>
      <c r="FM219" s="542">
        <v>690</v>
      </c>
      <c r="FN219" s="543">
        <v>0</v>
      </c>
      <c r="FO219" s="544">
        <v>10</v>
      </c>
      <c r="FP219" s="242">
        <v>0</v>
      </c>
      <c r="FQ219" s="242">
        <v>0</v>
      </c>
      <c r="FR219" s="314">
        <f t="shared" si="360"/>
        <v>10</v>
      </c>
      <c r="FS219" s="314">
        <f t="shared" si="361"/>
        <v>1050</v>
      </c>
      <c r="FT219" s="542">
        <v>640</v>
      </c>
      <c r="FU219" s="543">
        <v>340</v>
      </c>
      <c r="FV219" s="544">
        <v>70</v>
      </c>
      <c r="FW219" s="242">
        <v>20</v>
      </c>
      <c r="FX219" s="242">
        <v>0</v>
      </c>
      <c r="FY219" s="314">
        <f t="shared" si="362"/>
        <v>50</v>
      </c>
      <c r="FZ219" s="314">
        <f t="shared" si="363"/>
        <v>760</v>
      </c>
      <c r="GA219" s="542">
        <v>120</v>
      </c>
      <c r="GB219" s="543">
        <v>560</v>
      </c>
      <c r="GC219" s="544">
        <v>80</v>
      </c>
      <c r="GD219" s="242">
        <v>40</v>
      </c>
      <c r="GE219" s="242">
        <v>0</v>
      </c>
      <c r="GF219" s="314">
        <f t="shared" si="364"/>
        <v>40</v>
      </c>
    </row>
    <row r="220" spans="1:188" hidden="1" x14ac:dyDescent="0.25">
      <c r="A220" s="622" t="s">
        <v>360</v>
      </c>
      <c r="B220" s="622" t="s">
        <v>52</v>
      </c>
      <c r="C220" s="622" t="s">
        <v>84</v>
      </c>
      <c r="D220" s="1">
        <v>0.6</v>
      </c>
      <c r="E220" s="206">
        <v>12400</v>
      </c>
      <c r="F220" s="207">
        <v>0.05</v>
      </c>
      <c r="G220" s="208">
        <f>IF(AND(F220&gt;=$F$3-'Selectie Benchmark Gemeenten'!$D$7*'gemeenten info'!$F$7,F220&lt;=$F$3+'Selectie Benchmark Gemeenten'!$D$7*'gemeenten info'!$F$7),1,0)</f>
        <v>0</v>
      </c>
      <c r="H220" s="206">
        <v>29603</v>
      </c>
      <c r="I220" s="206">
        <v>269</v>
      </c>
      <c r="J220" s="209">
        <f t="shared" si="316"/>
        <v>3.6920777279521672E-2</v>
      </c>
      <c r="K220" s="208">
        <f>IF(AND(J220&gt;=$J$3-'Selectie Benchmark Gemeenten'!$D$8*'gemeenten info'!$J$7,J220&lt;=$J$3+'Selectie Benchmark Gemeenten'!$D$8*'gemeenten info'!$J$7),1,0)</f>
        <v>0</v>
      </c>
      <c r="L220" s="23">
        <v>0</v>
      </c>
      <c r="M220" s="210">
        <v>9.2675635276532137E-2</v>
      </c>
      <c r="N220" s="208">
        <f>IF(AND(M220&gt;=$M$3-'Selectie Benchmark Gemeenten'!$D$9*'gemeenten info'!$M$7,M220&lt;=$M$3+'Selectie Benchmark Gemeenten'!$D$9*'gemeenten info'!$M$7),1,0)</f>
        <v>1</v>
      </c>
      <c r="O220" s="29">
        <f t="shared" si="310"/>
        <v>0</v>
      </c>
      <c r="P220" s="29">
        <f t="shared" si="311"/>
        <v>0</v>
      </c>
      <c r="Q220" s="29">
        <f t="shared" si="312"/>
        <v>0</v>
      </c>
      <c r="S220" s="78">
        <v>7.75</v>
      </c>
      <c r="T220" s="78">
        <v>-18.332999999999998</v>
      </c>
      <c r="U220" s="211">
        <v>0.54800000000000004</v>
      </c>
      <c r="V220" s="211">
        <v>0.151</v>
      </c>
      <c r="X220" s="212">
        <v>2355</v>
      </c>
      <c r="Y220" s="212">
        <v>38</v>
      </c>
      <c r="Z220" s="341">
        <f t="shared" si="317"/>
        <v>1.613588110403397E-2</v>
      </c>
      <c r="AA220" s="212">
        <v>899</v>
      </c>
      <c r="AB220" s="212">
        <v>32</v>
      </c>
      <c r="AC220" s="212">
        <v>22</v>
      </c>
      <c r="AD220" s="212">
        <v>125</v>
      </c>
      <c r="AE220" s="212">
        <v>7</v>
      </c>
      <c r="AF220" s="372">
        <f t="shared" si="318"/>
        <v>0.31818181818181818</v>
      </c>
      <c r="AG220" s="212">
        <v>10</v>
      </c>
      <c r="AH220" s="372">
        <f t="shared" si="319"/>
        <v>0.08</v>
      </c>
      <c r="AI220" s="212">
        <f t="shared" si="320"/>
        <v>752</v>
      </c>
      <c r="AJ220" s="212">
        <f t="shared" si="321"/>
        <v>15</v>
      </c>
      <c r="AK220" s="372">
        <f t="shared" si="322"/>
        <v>1.9946808510638299E-2</v>
      </c>
      <c r="AL220" s="341">
        <f t="shared" si="323"/>
        <v>2.9723991507431E-3</v>
      </c>
      <c r="AM220" s="341">
        <f t="shared" si="324"/>
        <v>4.246284501061571E-3</v>
      </c>
      <c r="AN220" s="341">
        <f t="shared" si="325"/>
        <v>6.369426751592357E-3</v>
      </c>
      <c r="AO220" s="341">
        <f t="shared" si="326"/>
        <v>1.3588110403397028E-2</v>
      </c>
      <c r="AP220" s="214">
        <v>1456</v>
      </c>
      <c r="AQ220" s="214">
        <v>6</v>
      </c>
      <c r="AR220" s="341">
        <f t="shared" si="327"/>
        <v>2.5477707006369425E-3</v>
      </c>
      <c r="AT220" s="1">
        <v>27</v>
      </c>
      <c r="AU220" s="1">
        <v>10</v>
      </c>
      <c r="AV220" s="1">
        <v>8</v>
      </c>
      <c r="AW220" s="1">
        <v>9</v>
      </c>
      <c r="AX220" s="1">
        <v>24</v>
      </c>
      <c r="AY220" s="1">
        <v>11</v>
      </c>
      <c r="AZ220" s="1">
        <v>7</v>
      </c>
      <c r="BA220" s="1">
        <v>6</v>
      </c>
      <c r="BB220" s="1">
        <v>24</v>
      </c>
      <c r="BC220" s="1">
        <v>6</v>
      </c>
      <c r="BD220" s="1">
        <v>10</v>
      </c>
      <c r="BE220" s="1">
        <v>8</v>
      </c>
      <c r="BF220" s="1">
        <v>29</v>
      </c>
      <c r="BG220" s="1">
        <v>5</v>
      </c>
      <c r="BH220" s="1">
        <v>12</v>
      </c>
      <c r="BI220" s="1">
        <v>12</v>
      </c>
      <c r="BJ220" s="1">
        <v>40</v>
      </c>
      <c r="BK220" s="1">
        <v>17</v>
      </c>
      <c r="BL220" s="1">
        <v>13</v>
      </c>
      <c r="BM220" s="1">
        <v>10</v>
      </c>
      <c r="BN220" s="125">
        <v>0.37037037037037035</v>
      </c>
      <c r="BO220" s="124">
        <v>0.29629629629629628</v>
      </c>
      <c r="BP220" s="126">
        <v>0.33333333333333331</v>
      </c>
      <c r="BQ220" s="125">
        <v>0.45833333333333331</v>
      </c>
      <c r="BR220" s="124">
        <v>0.29166666666666669</v>
      </c>
      <c r="BS220" s="126">
        <v>0.25</v>
      </c>
      <c r="BT220" s="125">
        <v>0.25</v>
      </c>
      <c r="BU220" s="124">
        <v>0.41666666666666669</v>
      </c>
      <c r="BV220" s="126">
        <v>0.33333333333333331</v>
      </c>
      <c r="BW220" s="125">
        <v>0.17241379310344829</v>
      </c>
      <c r="BX220" s="124">
        <v>0.41379310344827586</v>
      </c>
      <c r="BY220" s="126">
        <v>0.41379310344827586</v>
      </c>
      <c r="BZ220" s="125">
        <f t="shared" si="328"/>
        <v>0.42499999999999999</v>
      </c>
      <c r="CA220" s="124">
        <f t="shared" si="329"/>
        <v>0.32500000000000001</v>
      </c>
      <c r="CB220" s="126">
        <f t="shared" si="330"/>
        <v>0.25</v>
      </c>
      <c r="CD220" s="215">
        <f t="shared" si="331"/>
        <v>4200</v>
      </c>
      <c r="CE220" s="216">
        <f t="shared" si="332"/>
        <v>0.62380952380952381</v>
      </c>
      <c r="CF220" s="216">
        <f t="shared" si="333"/>
        <v>0.33333333333333331</v>
      </c>
      <c r="CG220" s="216">
        <f t="shared" si="334"/>
        <v>4.2857142857142858E-2</v>
      </c>
      <c r="CH220" s="216">
        <f t="shared" si="335"/>
        <v>2.1428571428571429E-2</v>
      </c>
      <c r="CI220" s="216">
        <f t="shared" si="336"/>
        <v>0</v>
      </c>
      <c r="CJ220" s="216">
        <f t="shared" si="337"/>
        <v>2.1428571428571429E-2</v>
      </c>
      <c r="CK220" s="217">
        <f t="shared" si="338"/>
        <v>2620</v>
      </c>
      <c r="CL220" s="218">
        <f t="shared" si="339"/>
        <v>1400</v>
      </c>
      <c r="CM220" s="219">
        <f t="shared" si="340"/>
        <v>180</v>
      </c>
      <c r="CN220" s="219">
        <f t="shared" si="341"/>
        <v>90</v>
      </c>
      <c r="CO220" s="219">
        <f t="shared" si="342"/>
        <v>0</v>
      </c>
      <c r="CP220" s="219">
        <f t="shared" si="343"/>
        <v>90</v>
      </c>
      <c r="CR220" s="243">
        <v>1035.6400000000001</v>
      </c>
      <c r="CS220" s="243">
        <v>2466</v>
      </c>
      <c r="CT220" s="247">
        <f t="shared" si="313"/>
        <v>0.41996755879967562</v>
      </c>
      <c r="CV220" s="247">
        <f t="shared" si="314"/>
        <v>3.8421732264636133E-2</v>
      </c>
      <c r="CW220" s="211">
        <f t="shared" si="315"/>
        <v>0.32271762208067939</v>
      </c>
      <c r="CY220" s="300">
        <v>1.6319869441044473E-2</v>
      </c>
      <c r="CZ220" s="300">
        <v>1.1512504962286622E-2</v>
      </c>
      <c r="DA220" s="300">
        <v>9.2951200619674663E-3</v>
      </c>
      <c r="DB220" s="300">
        <v>8.9153046062407128E-3</v>
      </c>
      <c r="DC220" s="300">
        <v>9.7437748105377118E-3</v>
      </c>
      <c r="DE220" s="332">
        <v>111</v>
      </c>
      <c r="DF220" s="332">
        <v>12</v>
      </c>
      <c r="DG220" s="332">
        <v>88</v>
      </c>
      <c r="DH220" s="332">
        <v>18</v>
      </c>
      <c r="DL220" s="212">
        <v>2451</v>
      </c>
      <c r="DM220" s="212">
        <v>40</v>
      </c>
      <c r="DN220" s="213">
        <v>1.6319869441044473E-2</v>
      </c>
      <c r="DO220" s="212">
        <v>953</v>
      </c>
      <c r="DP220" s="212">
        <v>35</v>
      </c>
      <c r="DQ220" s="213">
        <v>1.4279885760913913E-2</v>
      </c>
      <c r="DR220" s="214">
        <v>1498</v>
      </c>
      <c r="DS220" s="214">
        <v>5</v>
      </c>
      <c r="DT220" s="213">
        <v>2.0399836801305591E-3</v>
      </c>
      <c r="DV220" s="215">
        <f t="shared" si="344"/>
        <v>4170</v>
      </c>
      <c r="DW220" s="216">
        <v>0.6428571428571429</v>
      </c>
      <c r="DX220" s="216">
        <v>0.30952380952380953</v>
      </c>
      <c r="DY220" s="216">
        <v>4.7619047619047616E-2</v>
      </c>
      <c r="DZ220" s="216">
        <v>2.3809523809523808E-2</v>
      </c>
      <c r="EA220" s="216">
        <v>0</v>
      </c>
      <c r="EB220" s="216">
        <v>2.3809523809523808E-2</v>
      </c>
      <c r="EC220" s="217">
        <f t="shared" si="345"/>
        <v>2710</v>
      </c>
      <c r="ED220" s="218">
        <v>1300</v>
      </c>
      <c r="EE220" s="219">
        <f t="shared" si="346"/>
        <v>160</v>
      </c>
      <c r="EF220" s="219">
        <f t="shared" si="347"/>
        <v>40</v>
      </c>
      <c r="EG220" s="219">
        <f t="shared" si="348"/>
        <v>0</v>
      </c>
      <c r="EH220" s="219">
        <f t="shared" si="349"/>
        <v>120</v>
      </c>
      <c r="EI220" s="216">
        <v>4.6511627906976744E-2</v>
      </c>
      <c r="EJ220" s="511">
        <v>1.6649999999999998E-2</v>
      </c>
      <c r="EK220" s="3">
        <v>0.247</v>
      </c>
      <c r="EL220" s="3">
        <v>0.495</v>
      </c>
      <c r="EM220" s="496">
        <f t="shared" si="350"/>
        <v>0.25800000000000001</v>
      </c>
      <c r="EN220" s="528">
        <v>5.2330000000000002E-2</v>
      </c>
      <c r="EO220" s="545">
        <f t="shared" si="351"/>
        <v>4200</v>
      </c>
      <c r="EP220" s="314">
        <f t="shared" si="352"/>
        <v>1160</v>
      </c>
      <c r="EQ220" s="542">
        <v>1140</v>
      </c>
      <c r="ER220" s="543">
        <v>10</v>
      </c>
      <c r="ES220" s="544">
        <v>10</v>
      </c>
      <c r="ET220" s="242">
        <v>0</v>
      </c>
      <c r="EU220" s="242">
        <v>0</v>
      </c>
      <c r="EV220" s="314">
        <f t="shared" si="353"/>
        <v>10</v>
      </c>
      <c r="EW220" s="314">
        <f t="shared" si="354"/>
        <v>1800</v>
      </c>
      <c r="EX220" s="542">
        <v>1330</v>
      </c>
      <c r="EY220" s="543">
        <v>400</v>
      </c>
      <c r="EZ220" s="544">
        <v>70</v>
      </c>
      <c r="FA220" s="242">
        <v>20</v>
      </c>
      <c r="FB220" s="242">
        <v>0</v>
      </c>
      <c r="FC220" s="314">
        <f t="shared" si="355"/>
        <v>50</v>
      </c>
      <c r="FD220" s="314">
        <f t="shared" si="356"/>
        <v>1240</v>
      </c>
      <c r="FE220" s="542">
        <v>240</v>
      </c>
      <c r="FF220" s="543">
        <v>920</v>
      </c>
      <c r="FG220" s="544">
        <v>80</v>
      </c>
      <c r="FH220" s="242">
        <v>20</v>
      </c>
      <c r="FI220" s="242">
        <f>VLOOKUP($A220,'[3]Tabel 3'!$E$3350:$K$3691,7,FALSE)</f>
        <v>0</v>
      </c>
      <c r="FJ220" s="314">
        <f t="shared" si="357"/>
        <v>60</v>
      </c>
      <c r="FK220" s="545">
        <f t="shared" si="358"/>
        <v>4200</v>
      </c>
      <c r="FL220" s="314">
        <f t="shared" si="359"/>
        <v>1110</v>
      </c>
      <c r="FM220" s="542">
        <v>1090</v>
      </c>
      <c r="FN220" s="543">
        <v>10</v>
      </c>
      <c r="FO220" s="544">
        <v>10</v>
      </c>
      <c r="FP220" s="242">
        <v>0</v>
      </c>
      <c r="FQ220" s="242">
        <v>0</v>
      </c>
      <c r="FR220" s="314">
        <f t="shared" si="360"/>
        <v>10</v>
      </c>
      <c r="FS220" s="314">
        <f t="shared" si="361"/>
        <v>1790</v>
      </c>
      <c r="FT220" s="542">
        <v>1260</v>
      </c>
      <c r="FU220" s="543">
        <v>450</v>
      </c>
      <c r="FV220" s="544">
        <v>80</v>
      </c>
      <c r="FW220" s="242">
        <v>40</v>
      </c>
      <c r="FX220" s="242">
        <v>0</v>
      </c>
      <c r="FY220" s="314">
        <f t="shared" si="362"/>
        <v>40</v>
      </c>
      <c r="FZ220" s="314">
        <f t="shared" si="363"/>
        <v>1300</v>
      </c>
      <c r="GA220" s="542">
        <v>270</v>
      </c>
      <c r="GB220" s="543">
        <v>940</v>
      </c>
      <c r="GC220" s="544">
        <v>90</v>
      </c>
      <c r="GD220" s="242">
        <v>50</v>
      </c>
      <c r="GE220" s="242">
        <v>0</v>
      </c>
      <c r="GF220" s="314">
        <f t="shared" si="364"/>
        <v>40</v>
      </c>
    </row>
    <row r="221" spans="1:188" hidden="1" x14ac:dyDescent="0.25">
      <c r="A221" s="622" t="s">
        <v>361</v>
      </c>
      <c r="B221" s="622" t="s">
        <v>119</v>
      </c>
      <c r="C221" s="622" t="s">
        <v>120</v>
      </c>
      <c r="D221" s="1">
        <v>2</v>
      </c>
      <c r="E221" s="206">
        <v>24800</v>
      </c>
      <c r="F221" s="207">
        <v>7.9000000000000001E-2</v>
      </c>
      <c r="G221" s="208">
        <f>IF(AND(F221&gt;=$F$3-'Selectie Benchmark Gemeenten'!$D$7*'gemeenten info'!$F$7,F221&lt;=$F$3+'Selectie Benchmark Gemeenten'!$D$7*'gemeenten info'!$F$7),1,0)</f>
        <v>0</v>
      </c>
      <c r="H221" s="206">
        <v>56535</v>
      </c>
      <c r="I221" s="206">
        <v>791</v>
      </c>
      <c r="J221" s="209">
        <f t="shared" si="316"/>
        <v>0.11494768310911808</v>
      </c>
      <c r="K221" s="208">
        <f>IF(AND(J221&gt;=$J$3-'Selectie Benchmark Gemeenten'!$D$8*'gemeenten info'!$J$7,J221&lt;=$J$3+'Selectie Benchmark Gemeenten'!$D$8*'gemeenten info'!$J$7),1,0)</f>
        <v>1</v>
      </c>
      <c r="L221" s="23">
        <v>0</v>
      </c>
      <c r="M221" s="210">
        <v>8.0129240710823904E-2</v>
      </c>
      <c r="N221" s="208">
        <f>IF(AND(M221&gt;=$M$3-'Selectie Benchmark Gemeenten'!$D$9*'gemeenten info'!$M$7,M221&lt;=$M$3+'Selectie Benchmark Gemeenten'!$D$9*'gemeenten info'!$M$7),1,0)</f>
        <v>1</v>
      </c>
      <c r="O221" s="29">
        <f t="shared" si="310"/>
        <v>0</v>
      </c>
      <c r="P221" s="29">
        <f t="shared" si="311"/>
        <v>0</v>
      </c>
      <c r="Q221" s="29">
        <f t="shared" si="312"/>
        <v>0</v>
      </c>
      <c r="S221" s="78">
        <v>7.8769999999999998</v>
      </c>
      <c r="T221" s="78">
        <v>12.476000000000001</v>
      </c>
      <c r="U221" s="211">
        <v>0.50900000000000001</v>
      </c>
      <c r="V221" s="211">
        <v>8.2000000000000003E-2</v>
      </c>
      <c r="X221" s="212">
        <v>3976</v>
      </c>
      <c r="Y221" s="212">
        <v>106</v>
      </c>
      <c r="Z221" s="341">
        <f t="shared" si="317"/>
        <v>2.6659959758551309E-2</v>
      </c>
      <c r="AA221" s="212">
        <v>1202</v>
      </c>
      <c r="AB221" s="212">
        <v>87</v>
      </c>
      <c r="AC221" s="212">
        <v>33</v>
      </c>
      <c r="AD221" s="212">
        <v>211</v>
      </c>
      <c r="AE221" s="212">
        <v>9</v>
      </c>
      <c r="AF221" s="372">
        <f t="shared" si="318"/>
        <v>0.27272727272727271</v>
      </c>
      <c r="AG221" s="212">
        <v>20</v>
      </c>
      <c r="AH221" s="372">
        <f t="shared" si="319"/>
        <v>9.4786729857819899E-2</v>
      </c>
      <c r="AI221" s="212">
        <f t="shared" si="320"/>
        <v>958</v>
      </c>
      <c r="AJ221" s="212">
        <f t="shared" si="321"/>
        <v>58</v>
      </c>
      <c r="AK221" s="372">
        <f t="shared" si="322"/>
        <v>6.0542797494780795E-2</v>
      </c>
      <c r="AL221" s="341">
        <f t="shared" si="323"/>
        <v>2.2635814889336017E-3</v>
      </c>
      <c r="AM221" s="341">
        <f t="shared" si="324"/>
        <v>5.0301810865191147E-3</v>
      </c>
      <c r="AN221" s="341">
        <f t="shared" si="325"/>
        <v>1.4587525150905433E-2</v>
      </c>
      <c r="AO221" s="341">
        <f t="shared" si="326"/>
        <v>2.188128772635815E-2</v>
      </c>
      <c r="AP221" s="214">
        <v>2774</v>
      </c>
      <c r="AQ221" s="214">
        <v>19</v>
      </c>
      <c r="AR221" s="341">
        <f t="shared" si="327"/>
        <v>4.778672032193159E-3</v>
      </c>
      <c r="AT221" s="1">
        <v>87</v>
      </c>
      <c r="AU221" s="1">
        <v>27</v>
      </c>
      <c r="AV221" s="1">
        <v>26</v>
      </c>
      <c r="AW221" s="1">
        <v>34</v>
      </c>
      <c r="AX221" s="1">
        <v>81</v>
      </c>
      <c r="AY221" s="1">
        <v>30</v>
      </c>
      <c r="AZ221" s="1">
        <v>25</v>
      </c>
      <c r="BA221" s="1">
        <v>26</v>
      </c>
      <c r="BB221" s="1">
        <v>84</v>
      </c>
      <c r="BC221" s="1">
        <v>29</v>
      </c>
      <c r="BD221" s="1">
        <v>22</v>
      </c>
      <c r="BE221" s="1">
        <v>33</v>
      </c>
      <c r="BF221" s="1">
        <v>111</v>
      </c>
      <c r="BG221" s="1">
        <v>43</v>
      </c>
      <c r="BH221" s="1">
        <v>19</v>
      </c>
      <c r="BI221" s="1">
        <v>49</v>
      </c>
      <c r="BJ221" s="1">
        <v>78</v>
      </c>
      <c r="BK221" s="1">
        <v>35</v>
      </c>
      <c r="BL221" s="1">
        <v>17</v>
      </c>
      <c r="BM221" s="1">
        <v>26</v>
      </c>
      <c r="BN221" s="125">
        <v>0.31034482758620691</v>
      </c>
      <c r="BO221" s="124">
        <v>0.2988505747126437</v>
      </c>
      <c r="BP221" s="126">
        <v>0.39080459770114945</v>
      </c>
      <c r="BQ221" s="125">
        <v>0.37037037037037035</v>
      </c>
      <c r="BR221" s="124">
        <v>0.30864197530864196</v>
      </c>
      <c r="BS221" s="126">
        <v>0.32098765432098764</v>
      </c>
      <c r="BT221" s="125">
        <v>0.34523809523809523</v>
      </c>
      <c r="BU221" s="124">
        <v>0.26190476190476192</v>
      </c>
      <c r="BV221" s="126">
        <v>0.39285714285714285</v>
      </c>
      <c r="BW221" s="125">
        <v>0.38738738738738737</v>
      </c>
      <c r="BX221" s="124">
        <v>0.17117117117117117</v>
      </c>
      <c r="BY221" s="126">
        <v>0.44144144144144143</v>
      </c>
      <c r="BZ221" s="125">
        <f t="shared" si="328"/>
        <v>0.44871794871794873</v>
      </c>
      <c r="CA221" s="124">
        <f t="shared" si="329"/>
        <v>0.21794871794871795</v>
      </c>
      <c r="CB221" s="126">
        <f t="shared" si="330"/>
        <v>0.33333333333333331</v>
      </c>
      <c r="CD221" s="215">
        <f t="shared" si="331"/>
        <v>7140</v>
      </c>
      <c r="CE221" s="216">
        <f t="shared" si="332"/>
        <v>0.57843137254901966</v>
      </c>
      <c r="CF221" s="216">
        <f t="shared" si="333"/>
        <v>0.35014005602240894</v>
      </c>
      <c r="CG221" s="216">
        <f t="shared" si="334"/>
        <v>7.1428571428571425E-2</v>
      </c>
      <c r="CH221" s="216">
        <f t="shared" si="335"/>
        <v>3.081232492997199E-2</v>
      </c>
      <c r="CI221" s="216">
        <f t="shared" si="336"/>
        <v>2.8011204481792717E-3</v>
      </c>
      <c r="CJ221" s="216">
        <f t="shared" si="337"/>
        <v>3.7815126050420166E-2</v>
      </c>
      <c r="CK221" s="217">
        <f t="shared" si="338"/>
        <v>4130</v>
      </c>
      <c r="CL221" s="218">
        <f t="shared" si="339"/>
        <v>2500</v>
      </c>
      <c r="CM221" s="219">
        <f t="shared" si="340"/>
        <v>510</v>
      </c>
      <c r="CN221" s="219">
        <f t="shared" si="341"/>
        <v>220</v>
      </c>
      <c r="CO221" s="219">
        <f t="shared" si="342"/>
        <v>20</v>
      </c>
      <c r="CP221" s="219">
        <f t="shared" si="343"/>
        <v>270</v>
      </c>
      <c r="CR221" s="243">
        <v>4439.1099999999997</v>
      </c>
      <c r="CS221" s="243">
        <v>5001</v>
      </c>
      <c r="CT221" s="247">
        <f t="shared" si="313"/>
        <v>0.88764447110577882</v>
      </c>
      <c r="CV221" s="247">
        <f t="shared" si="314"/>
        <v>3.0034502130498027E-2</v>
      </c>
      <c r="CW221" s="211">
        <f t="shared" si="315"/>
        <v>0.33746784504495325</v>
      </c>
      <c r="CY221" s="300">
        <v>1.9470793809286072E-2</v>
      </c>
      <c r="CZ221" s="300">
        <v>2.7454860252287903E-2</v>
      </c>
      <c r="DA221" s="300">
        <v>2.0502806931901391E-2</v>
      </c>
      <c r="DB221" s="300">
        <v>1.9226204604794683E-2</v>
      </c>
      <c r="DC221" s="300">
        <v>2.0101663585951942E-2</v>
      </c>
      <c r="DE221" s="332">
        <v>162</v>
      </c>
      <c r="DF221" s="332">
        <v>33</v>
      </c>
      <c r="DG221" s="332">
        <v>170</v>
      </c>
      <c r="DH221" s="332">
        <v>29</v>
      </c>
      <c r="DL221" s="212">
        <v>4006</v>
      </c>
      <c r="DM221" s="212">
        <v>78</v>
      </c>
      <c r="DN221" s="213">
        <v>1.9470793809286072E-2</v>
      </c>
      <c r="DO221" s="212">
        <v>1233</v>
      </c>
      <c r="DP221" s="212">
        <v>69</v>
      </c>
      <c r="DQ221" s="213">
        <v>1.7224163754368447E-2</v>
      </c>
      <c r="DR221" s="214">
        <v>2773</v>
      </c>
      <c r="DS221" s="214">
        <v>9</v>
      </c>
      <c r="DT221" s="213">
        <v>2.2466300549176237E-3</v>
      </c>
      <c r="DV221" s="215">
        <f t="shared" si="344"/>
        <v>7020</v>
      </c>
      <c r="DW221" s="216">
        <v>0.61428571428571432</v>
      </c>
      <c r="DX221" s="216">
        <v>0.32857142857142857</v>
      </c>
      <c r="DY221" s="216">
        <v>5.7142857142857141E-2</v>
      </c>
      <c r="DZ221" s="216">
        <v>2.8571428571428571E-2</v>
      </c>
      <c r="EA221" s="216">
        <v>0</v>
      </c>
      <c r="EB221" s="216">
        <v>2.8571428571428571E-2</v>
      </c>
      <c r="EC221" s="217">
        <f t="shared" si="345"/>
        <v>4250</v>
      </c>
      <c r="ED221" s="218">
        <v>2300</v>
      </c>
      <c r="EE221" s="219">
        <f t="shared" si="346"/>
        <v>470</v>
      </c>
      <c r="EF221" s="219">
        <f t="shared" si="347"/>
        <v>130</v>
      </c>
      <c r="EG221" s="219">
        <f t="shared" si="348"/>
        <v>10</v>
      </c>
      <c r="EH221" s="219">
        <f t="shared" si="349"/>
        <v>330</v>
      </c>
      <c r="EI221" s="216">
        <v>7.0422535211267609E-2</v>
      </c>
      <c r="EJ221" s="511">
        <v>2.1725000000000001E-2</v>
      </c>
      <c r="EK221" s="3">
        <v>0.28300000000000003</v>
      </c>
      <c r="EL221" s="3">
        <v>0.42200000000000004</v>
      </c>
      <c r="EM221" s="496">
        <f t="shared" si="350"/>
        <v>0.29499999999999993</v>
      </c>
      <c r="EN221" s="528">
        <v>6.9457400000000002E-2</v>
      </c>
      <c r="EO221" s="545">
        <f t="shared" si="351"/>
        <v>7040</v>
      </c>
      <c r="EP221" s="314">
        <f t="shared" si="352"/>
        <v>1770</v>
      </c>
      <c r="EQ221" s="542">
        <v>1750</v>
      </c>
      <c r="ER221" s="543">
        <v>10</v>
      </c>
      <c r="ES221" s="544">
        <v>10</v>
      </c>
      <c r="ET221" s="242">
        <v>0</v>
      </c>
      <c r="EU221" s="242">
        <v>0</v>
      </c>
      <c r="EV221" s="314">
        <f t="shared" si="353"/>
        <v>10</v>
      </c>
      <c r="EW221" s="314">
        <f t="shared" si="354"/>
        <v>3080</v>
      </c>
      <c r="EX221" s="542">
        <v>2090</v>
      </c>
      <c r="EY221" s="543">
        <v>790</v>
      </c>
      <c r="EZ221" s="544">
        <v>200</v>
      </c>
      <c r="FA221" s="242">
        <v>50</v>
      </c>
      <c r="FB221" s="242">
        <v>0</v>
      </c>
      <c r="FC221" s="314">
        <f t="shared" si="355"/>
        <v>150</v>
      </c>
      <c r="FD221" s="314">
        <f t="shared" si="356"/>
        <v>2190</v>
      </c>
      <c r="FE221" s="542">
        <v>410</v>
      </c>
      <c r="FF221" s="543">
        <v>1520</v>
      </c>
      <c r="FG221" s="544">
        <v>260</v>
      </c>
      <c r="FH221" s="242">
        <v>80</v>
      </c>
      <c r="FI221" s="242">
        <f>VLOOKUP($A221,'[3]Tabel 3'!$E$3350:$K$3691,7,FALSE)</f>
        <v>10</v>
      </c>
      <c r="FJ221" s="314">
        <f t="shared" si="357"/>
        <v>170</v>
      </c>
      <c r="FK221" s="545">
        <f t="shared" si="358"/>
        <v>7140</v>
      </c>
      <c r="FL221" s="314">
        <f t="shared" si="359"/>
        <v>1790</v>
      </c>
      <c r="FM221" s="542">
        <v>1750</v>
      </c>
      <c r="FN221" s="543">
        <v>20</v>
      </c>
      <c r="FO221" s="544">
        <v>20</v>
      </c>
      <c r="FP221" s="242">
        <v>0</v>
      </c>
      <c r="FQ221" s="242">
        <v>0</v>
      </c>
      <c r="FR221" s="314">
        <f t="shared" si="360"/>
        <v>20</v>
      </c>
      <c r="FS221" s="314">
        <f t="shared" si="361"/>
        <v>3070</v>
      </c>
      <c r="FT221" s="542">
        <v>1950</v>
      </c>
      <c r="FU221" s="543">
        <v>880</v>
      </c>
      <c r="FV221" s="544">
        <v>240</v>
      </c>
      <c r="FW221" s="242">
        <v>90</v>
      </c>
      <c r="FX221" s="242">
        <v>10</v>
      </c>
      <c r="FY221" s="314">
        <f t="shared" si="362"/>
        <v>140</v>
      </c>
      <c r="FZ221" s="314">
        <f t="shared" si="363"/>
        <v>2280</v>
      </c>
      <c r="GA221" s="542">
        <v>430</v>
      </c>
      <c r="GB221" s="543">
        <v>1600</v>
      </c>
      <c r="GC221" s="544">
        <v>250</v>
      </c>
      <c r="GD221" s="242">
        <v>130</v>
      </c>
      <c r="GE221" s="242">
        <v>10</v>
      </c>
      <c r="GF221" s="314">
        <f t="shared" si="364"/>
        <v>110</v>
      </c>
    </row>
    <row r="222" spans="1:188" hidden="1" x14ac:dyDescent="0.25">
      <c r="A222" s="622" t="s">
        <v>362</v>
      </c>
      <c r="B222" s="622" t="s">
        <v>71</v>
      </c>
      <c r="C222" s="622" t="s">
        <v>72</v>
      </c>
      <c r="D222" s="1">
        <v>1</v>
      </c>
      <c r="E222" s="206">
        <v>11300</v>
      </c>
      <c r="F222" s="207">
        <v>9.3000000000000013E-2</v>
      </c>
      <c r="G222" s="208">
        <f>IF(AND(F222&gt;=$F$3-'Selectie Benchmark Gemeenten'!$D$7*'gemeenten info'!$F$7,F222&lt;=$F$3+'Selectie Benchmark Gemeenten'!$D$7*'gemeenten info'!$F$7),1,0)</f>
        <v>0</v>
      </c>
      <c r="H222" s="206">
        <v>25680</v>
      </c>
      <c r="I222" s="206">
        <v>115</v>
      </c>
      <c r="J222" s="209">
        <f t="shared" si="316"/>
        <v>1.390134529147982E-2</v>
      </c>
      <c r="K222" s="208">
        <f>IF(AND(J222&gt;=$J$3-'Selectie Benchmark Gemeenten'!$D$8*'gemeenten info'!$J$7,J222&lt;=$J$3+'Selectie Benchmark Gemeenten'!$D$8*'gemeenten info'!$J$7),1,0)</f>
        <v>0</v>
      </c>
      <c r="L222" s="23">
        <v>0</v>
      </c>
      <c r="M222" s="210">
        <v>0.10492107706592387</v>
      </c>
      <c r="N222" s="208">
        <f>IF(AND(M222&gt;=$M$3-'Selectie Benchmark Gemeenten'!$D$9*'gemeenten info'!$M$7,M222&lt;=$M$3+'Selectie Benchmark Gemeenten'!$D$9*'gemeenten info'!$M$7),1,0)</f>
        <v>1</v>
      </c>
      <c r="O222" s="29">
        <f t="shared" si="310"/>
        <v>0</v>
      </c>
      <c r="P222" s="29">
        <f t="shared" si="311"/>
        <v>0</v>
      </c>
      <c r="Q222" s="29">
        <f t="shared" si="312"/>
        <v>0</v>
      </c>
      <c r="S222" s="78">
        <v>7.5730000000000004</v>
      </c>
      <c r="T222" s="78">
        <v>-23.077000000000002</v>
      </c>
      <c r="U222" s="211">
        <v>0.53800000000000003</v>
      </c>
      <c r="V222" s="211">
        <v>7.0000000000000007E-2</v>
      </c>
      <c r="X222" s="212">
        <v>1898</v>
      </c>
      <c r="Y222" s="212">
        <v>39</v>
      </c>
      <c r="Z222" s="341">
        <f t="shared" si="317"/>
        <v>2.0547945205479451E-2</v>
      </c>
      <c r="AA222" s="212">
        <v>605</v>
      </c>
      <c r="AB222" s="212">
        <v>33</v>
      </c>
      <c r="AC222" s="212">
        <v>8</v>
      </c>
      <c r="AD222" s="212">
        <v>123</v>
      </c>
      <c r="AE222" s="212">
        <v>0</v>
      </c>
      <c r="AF222" s="372">
        <f t="shared" si="318"/>
        <v>0</v>
      </c>
      <c r="AG222" s="212">
        <v>11</v>
      </c>
      <c r="AH222" s="372">
        <f t="shared" si="319"/>
        <v>8.943089430894309E-2</v>
      </c>
      <c r="AI222" s="212">
        <f t="shared" si="320"/>
        <v>474</v>
      </c>
      <c r="AJ222" s="212">
        <f t="shared" si="321"/>
        <v>22</v>
      </c>
      <c r="AK222" s="372">
        <f t="shared" si="322"/>
        <v>4.6413502109704644E-2</v>
      </c>
      <c r="AL222" s="341">
        <f t="shared" si="323"/>
        <v>0</v>
      </c>
      <c r="AM222" s="341">
        <f t="shared" si="324"/>
        <v>5.795574288724974E-3</v>
      </c>
      <c r="AN222" s="341">
        <f t="shared" si="325"/>
        <v>1.1591148577449948E-2</v>
      </c>
      <c r="AO222" s="341">
        <f t="shared" si="326"/>
        <v>1.738672286617492E-2</v>
      </c>
      <c r="AP222" s="214">
        <v>1293</v>
      </c>
      <c r="AQ222" s="214">
        <v>6</v>
      </c>
      <c r="AR222" s="341">
        <f t="shared" si="327"/>
        <v>3.1612223393045311E-3</v>
      </c>
      <c r="AT222" s="1">
        <v>24</v>
      </c>
      <c r="AU222" s="1">
        <v>9</v>
      </c>
      <c r="AV222" s="1">
        <v>0</v>
      </c>
      <c r="AW222" s="1">
        <v>15</v>
      </c>
      <c r="AX222" s="1">
        <v>26</v>
      </c>
      <c r="AY222" s="1">
        <v>9</v>
      </c>
      <c r="AZ222" s="1">
        <v>7</v>
      </c>
      <c r="BA222" s="1">
        <v>10</v>
      </c>
      <c r="BB222" s="1">
        <v>35</v>
      </c>
      <c r="BC222" s="1">
        <v>12</v>
      </c>
      <c r="BD222" s="1">
        <v>11</v>
      </c>
      <c r="BE222" s="1">
        <v>12</v>
      </c>
      <c r="BF222" s="1">
        <v>35</v>
      </c>
      <c r="BG222" s="1">
        <v>14</v>
      </c>
      <c r="BH222" s="1">
        <v>9</v>
      </c>
      <c r="BI222" s="1">
        <v>12</v>
      </c>
      <c r="BJ222" s="1">
        <v>42</v>
      </c>
      <c r="BK222" s="1">
        <v>19</v>
      </c>
      <c r="BL222" s="1">
        <v>7</v>
      </c>
      <c r="BM222" s="1">
        <v>16</v>
      </c>
      <c r="BN222" s="125">
        <v>0.375</v>
      </c>
      <c r="BO222" s="124">
        <v>0</v>
      </c>
      <c r="BP222" s="126">
        <v>0.625</v>
      </c>
      <c r="BQ222" s="125">
        <v>0.34615384615384615</v>
      </c>
      <c r="BR222" s="124">
        <v>0.26923076923076922</v>
      </c>
      <c r="BS222" s="126">
        <v>0.38461538461538464</v>
      </c>
      <c r="BT222" s="125">
        <v>0.34285714285714286</v>
      </c>
      <c r="BU222" s="124">
        <v>0.31428571428571428</v>
      </c>
      <c r="BV222" s="126">
        <v>0.34285714285714286</v>
      </c>
      <c r="BW222" s="125">
        <v>0.4</v>
      </c>
      <c r="BX222" s="124">
        <v>0.25714285714285712</v>
      </c>
      <c r="BY222" s="126">
        <v>0.34285714285714286</v>
      </c>
      <c r="BZ222" s="125">
        <f t="shared" si="328"/>
        <v>0.45238095238095238</v>
      </c>
      <c r="CA222" s="124">
        <f t="shared" si="329"/>
        <v>0.16666666666666666</v>
      </c>
      <c r="CB222" s="126">
        <f t="shared" si="330"/>
        <v>0.38095238095238093</v>
      </c>
      <c r="CD222" s="215">
        <f t="shared" si="331"/>
        <v>3170</v>
      </c>
      <c r="CE222" s="216">
        <f t="shared" si="332"/>
        <v>0.58359621451104104</v>
      </c>
      <c r="CF222" s="216">
        <f t="shared" si="333"/>
        <v>0.34384858044164041</v>
      </c>
      <c r="CG222" s="216">
        <f t="shared" si="334"/>
        <v>7.2555205047318619E-2</v>
      </c>
      <c r="CH222" s="216">
        <f t="shared" si="335"/>
        <v>3.4700315457413249E-2</v>
      </c>
      <c r="CI222" s="216">
        <f t="shared" si="336"/>
        <v>3.1545741324921135E-3</v>
      </c>
      <c r="CJ222" s="216">
        <f t="shared" si="337"/>
        <v>3.4700315457413249E-2</v>
      </c>
      <c r="CK222" s="217">
        <f t="shared" si="338"/>
        <v>1850</v>
      </c>
      <c r="CL222" s="218">
        <f t="shared" si="339"/>
        <v>1090</v>
      </c>
      <c r="CM222" s="219">
        <f t="shared" si="340"/>
        <v>230</v>
      </c>
      <c r="CN222" s="219">
        <f t="shared" si="341"/>
        <v>110</v>
      </c>
      <c r="CO222" s="219">
        <f t="shared" si="342"/>
        <v>10</v>
      </c>
      <c r="CP222" s="219">
        <f t="shared" si="343"/>
        <v>110</v>
      </c>
      <c r="CR222" s="243">
        <v>1514.94</v>
      </c>
      <c r="CS222" s="243">
        <v>2216</v>
      </c>
      <c r="CT222" s="247">
        <f t="shared" si="313"/>
        <v>0.68363718411552354</v>
      </c>
      <c r="CV222" s="247">
        <f t="shared" si="314"/>
        <v>3.0056798668820189E-2</v>
      </c>
      <c r="CW222" s="211">
        <f t="shared" si="315"/>
        <v>0.22094564737074676</v>
      </c>
      <c r="CY222" s="300">
        <v>2.1909233176838811E-2</v>
      </c>
      <c r="CZ222" s="300">
        <v>1.7838939857288481E-2</v>
      </c>
      <c r="DA222" s="300">
        <v>1.7301038062283738E-2</v>
      </c>
      <c r="DB222" s="300">
        <v>1.2548262548262547E-2</v>
      </c>
      <c r="DC222" s="300">
        <v>1.1080332409972299E-2</v>
      </c>
      <c r="DE222" s="332">
        <v>88</v>
      </c>
      <c r="DF222" s="332">
        <v>16</v>
      </c>
      <c r="DG222" s="332">
        <v>79</v>
      </c>
      <c r="DH222" s="332">
        <v>18</v>
      </c>
      <c r="DL222" s="212">
        <v>1917</v>
      </c>
      <c r="DM222" s="212">
        <v>42</v>
      </c>
      <c r="DN222" s="213">
        <v>2.1909233176838811E-2</v>
      </c>
      <c r="DO222" s="212">
        <v>655</v>
      </c>
      <c r="DP222" s="212">
        <v>38</v>
      </c>
      <c r="DQ222" s="213">
        <v>1.9822639540949399E-2</v>
      </c>
      <c r="DR222" s="214">
        <v>1262</v>
      </c>
      <c r="DS222" s="214">
        <v>4</v>
      </c>
      <c r="DT222" s="213">
        <v>2.0865936358894104E-3</v>
      </c>
      <c r="DV222" s="215">
        <f t="shared" si="344"/>
        <v>3080</v>
      </c>
      <c r="DW222" s="216">
        <v>0.61290322580645162</v>
      </c>
      <c r="DX222" s="216">
        <v>0.32258064516129031</v>
      </c>
      <c r="DY222" s="216">
        <v>6.4516129032258063E-2</v>
      </c>
      <c r="DZ222" s="216">
        <v>3.2258064516129031E-2</v>
      </c>
      <c r="EA222" s="216">
        <v>0</v>
      </c>
      <c r="EB222" s="216">
        <v>3.2258064516129031E-2</v>
      </c>
      <c r="EC222" s="217">
        <f t="shared" si="345"/>
        <v>1870</v>
      </c>
      <c r="ED222" s="218">
        <v>1000</v>
      </c>
      <c r="EE222" s="219">
        <f t="shared" si="346"/>
        <v>210</v>
      </c>
      <c r="EF222" s="219">
        <f t="shared" si="347"/>
        <v>70</v>
      </c>
      <c r="EG222" s="219">
        <f t="shared" si="348"/>
        <v>10</v>
      </c>
      <c r="EH222" s="219">
        <f t="shared" si="349"/>
        <v>130</v>
      </c>
      <c r="EI222" s="216">
        <v>6.4516129032258063E-2</v>
      </c>
      <c r="EJ222" s="511">
        <v>2.4175000000000002E-2</v>
      </c>
      <c r="EK222" s="3">
        <v>0.27200000000000002</v>
      </c>
      <c r="EL222" s="3">
        <v>0.495</v>
      </c>
      <c r="EM222" s="496">
        <f t="shared" si="350"/>
        <v>0.23299999999999998</v>
      </c>
      <c r="EN222" s="528">
        <v>7.7725800000000012E-2</v>
      </c>
      <c r="EO222" s="545">
        <f t="shared" si="351"/>
        <v>3120</v>
      </c>
      <c r="EP222" s="314">
        <f t="shared" si="352"/>
        <v>840</v>
      </c>
      <c r="EQ222" s="542">
        <v>830</v>
      </c>
      <c r="ER222" s="543">
        <v>10</v>
      </c>
      <c r="ES222" s="544">
        <v>0</v>
      </c>
      <c r="ET222" s="242">
        <v>0</v>
      </c>
      <c r="EU222" s="242">
        <v>0</v>
      </c>
      <c r="EV222" s="314">
        <f t="shared" si="353"/>
        <v>0</v>
      </c>
      <c r="EW222" s="314">
        <f t="shared" si="354"/>
        <v>1360</v>
      </c>
      <c r="EX222" s="542">
        <v>870</v>
      </c>
      <c r="EY222" s="543">
        <v>390</v>
      </c>
      <c r="EZ222" s="544">
        <v>100</v>
      </c>
      <c r="FA222" s="242">
        <v>30</v>
      </c>
      <c r="FB222" s="242">
        <v>0</v>
      </c>
      <c r="FC222" s="314">
        <f t="shared" si="355"/>
        <v>70</v>
      </c>
      <c r="FD222" s="314">
        <f t="shared" si="356"/>
        <v>920</v>
      </c>
      <c r="FE222" s="542">
        <v>170</v>
      </c>
      <c r="FF222" s="543">
        <v>640</v>
      </c>
      <c r="FG222" s="544">
        <v>110</v>
      </c>
      <c r="FH222" s="242">
        <v>40</v>
      </c>
      <c r="FI222" s="242">
        <f>VLOOKUP($A222,'[3]Tabel 3'!$E$3350:$K$3691,7,FALSE)</f>
        <v>10</v>
      </c>
      <c r="FJ222" s="314">
        <f t="shared" si="357"/>
        <v>60</v>
      </c>
      <c r="FK222" s="545">
        <f t="shared" si="358"/>
        <v>3170</v>
      </c>
      <c r="FL222" s="314">
        <f t="shared" si="359"/>
        <v>870</v>
      </c>
      <c r="FM222" s="542">
        <v>850</v>
      </c>
      <c r="FN222" s="543">
        <v>10</v>
      </c>
      <c r="FO222" s="544">
        <v>10</v>
      </c>
      <c r="FP222" s="242">
        <v>0</v>
      </c>
      <c r="FQ222" s="242">
        <v>0</v>
      </c>
      <c r="FR222" s="314">
        <f t="shared" si="360"/>
        <v>10</v>
      </c>
      <c r="FS222" s="314">
        <f t="shared" si="361"/>
        <v>1350</v>
      </c>
      <c r="FT222" s="542">
        <v>830</v>
      </c>
      <c r="FU222" s="543">
        <v>410</v>
      </c>
      <c r="FV222" s="544">
        <v>110</v>
      </c>
      <c r="FW222" s="242">
        <v>50</v>
      </c>
      <c r="FX222" s="242">
        <v>10</v>
      </c>
      <c r="FY222" s="314">
        <f t="shared" si="362"/>
        <v>50</v>
      </c>
      <c r="FZ222" s="314">
        <f t="shared" si="363"/>
        <v>950</v>
      </c>
      <c r="GA222" s="542">
        <v>170</v>
      </c>
      <c r="GB222" s="543">
        <v>670</v>
      </c>
      <c r="GC222" s="544">
        <v>110</v>
      </c>
      <c r="GD222" s="242">
        <v>60</v>
      </c>
      <c r="GE222" s="242">
        <v>0</v>
      </c>
      <c r="GF222" s="314">
        <f t="shared" si="364"/>
        <v>50</v>
      </c>
    </row>
    <row r="223" spans="1:188" hidden="1" x14ac:dyDescent="0.25">
      <c r="A223" s="622" t="s">
        <v>363</v>
      </c>
      <c r="B223" s="622" t="s">
        <v>96</v>
      </c>
      <c r="C223" s="622" t="s">
        <v>97</v>
      </c>
      <c r="D223" s="1">
        <v>0.2</v>
      </c>
      <c r="E223" s="206">
        <v>4000</v>
      </c>
      <c r="F223" s="207">
        <v>5.2000000000000005E-2</v>
      </c>
      <c r="G223" s="208">
        <f>IF(AND(F223&gt;=$F$3-'Selectie Benchmark Gemeenten'!$D$7*'gemeenten info'!$F$7,F223&lt;=$F$3+'Selectie Benchmark Gemeenten'!$D$7*'gemeenten info'!$F$7),1,0)</f>
        <v>0</v>
      </c>
      <c r="H223" s="206">
        <v>9639</v>
      </c>
      <c r="I223" s="206">
        <v>834</v>
      </c>
      <c r="J223" s="209">
        <f t="shared" si="316"/>
        <v>0.12137518684603886</v>
      </c>
      <c r="K223" s="208">
        <f>IF(AND(J223&gt;=$J$3-'Selectie Benchmark Gemeenten'!$D$8*'gemeenten info'!$J$7,J223&lt;=$J$3+'Selectie Benchmark Gemeenten'!$D$8*'gemeenten info'!$J$7),1,0)</f>
        <v>1</v>
      </c>
      <c r="L223" s="23">
        <v>0</v>
      </c>
      <c r="M223" s="210">
        <v>5.4436581382689168E-3</v>
      </c>
      <c r="N223" s="208">
        <f>IF(AND(M223&gt;=$M$3-'Selectie Benchmark Gemeenten'!$D$9*'gemeenten info'!$M$7,M223&lt;=$M$3+'Selectie Benchmark Gemeenten'!$D$9*'gemeenten info'!$M$7),1,0)</f>
        <v>0</v>
      </c>
      <c r="O223" s="29">
        <f t="shared" si="310"/>
        <v>0</v>
      </c>
      <c r="P223" s="29">
        <f t="shared" si="311"/>
        <v>0</v>
      </c>
      <c r="Q223" s="29">
        <f t="shared" si="312"/>
        <v>0</v>
      </c>
      <c r="S223" s="78">
        <v>8.0220000000000002</v>
      </c>
      <c r="T223" s="78">
        <v>-1.1240000000000001</v>
      </c>
      <c r="U223" s="211">
        <v>0.45700000000000002</v>
      </c>
      <c r="V223" s="211">
        <v>4.2000000000000003E-2</v>
      </c>
      <c r="X223" s="212">
        <v>711</v>
      </c>
      <c r="Y223" s="212">
        <v>24</v>
      </c>
      <c r="Z223" s="341">
        <f t="shared" si="317"/>
        <v>3.3755274261603373E-2</v>
      </c>
      <c r="AA223" s="212">
        <v>199</v>
      </c>
      <c r="AB223" s="212">
        <v>18</v>
      </c>
      <c r="AC223" s="212">
        <v>7</v>
      </c>
      <c r="AD223" s="212">
        <v>40</v>
      </c>
      <c r="AE223" s="212">
        <v>0</v>
      </c>
      <c r="AF223" s="372">
        <f t="shared" si="318"/>
        <v>0</v>
      </c>
      <c r="AG223" s="212">
        <v>0</v>
      </c>
      <c r="AH223" s="372">
        <f t="shared" si="319"/>
        <v>0</v>
      </c>
      <c r="AI223" s="212">
        <f t="shared" si="320"/>
        <v>152</v>
      </c>
      <c r="AJ223" s="212">
        <f t="shared" si="321"/>
        <v>18</v>
      </c>
      <c r="AK223" s="372">
        <f t="shared" si="322"/>
        <v>0.11842105263157894</v>
      </c>
      <c r="AL223" s="341">
        <f t="shared" si="323"/>
        <v>0</v>
      </c>
      <c r="AM223" s="341">
        <f t="shared" si="324"/>
        <v>0</v>
      </c>
      <c r="AN223" s="341">
        <f t="shared" si="325"/>
        <v>2.5316455696202531E-2</v>
      </c>
      <c r="AO223" s="341">
        <f t="shared" si="326"/>
        <v>2.5316455696202531E-2</v>
      </c>
      <c r="AP223" s="214">
        <v>512</v>
      </c>
      <c r="AQ223" s="214">
        <v>6</v>
      </c>
      <c r="AR223" s="341">
        <f t="shared" si="327"/>
        <v>8.4388185654008432E-3</v>
      </c>
      <c r="AT223" s="1">
        <v>15</v>
      </c>
      <c r="AU223" s="1">
        <v>0</v>
      </c>
      <c r="AV223" s="1">
        <v>6</v>
      </c>
      <c r="AW223" s="1">
        <v>9</v>
      </c>
      <c r="AX223" s="1">
        <v>13</v>
      </c>
      <c r="AY223" s="1">
        <v>6</v>
      </c>
      <c r="AZ223" s="1">
        <v>0</v>
      </c>
      <c r="BA223" s="1">
        <v>7</v>
      </c>
      <c r="BB223" s="1">
        <v>8</v>
      </c>
      <c r="BC223" s="1">
        <v>0</v>
      </c>
      <c r="BD223" s="1">
        <v>0</v>
      </c>
      <c r="BE223" s="1">
        <v>8</v>
      </c>
      <c r="BF223" s="1">
        <v>14</v>
      </c>
      <c r="BG223" s="1">
        <v>0</v>
      </c>
      <c r="BH223" s="1">
        <v>0</v>
      </c>
      <c r="BI223" s="1">
        <v>14</v>
      </c>
      <c r="BJ223" s="1">
        <v>17</v>
      </c>
      <c r="BK223" s="1">
        <v>8</v>
      </c>
      <c r="BL223" s="1">
        <v>0</v>
      </c>
      <c r="BM223" s="1">
        <v>9</v>
      </c>
      <c r="BN223" s="125">
        <v>0</v>
      </c>
      <c r="BO223" s="124">
        <v>0.4</v>
      </c>
      <c r="BP223" s="126">
        <v>0.6</v>
      </c>
      <c r="BQ223" s="125">
        <v>0.46153846153846156</v>
      </c>
      <c r="BR223" s="124">
        <v>0</v>
      </c>
      <c r="BS223" s="126">
        <v>0.53846153846153844</v>
      </c>
      <c r="BT223" s="125">
        <v>0</v>
      </c>
      <c r="BU223" s="124">
        <v>0</v>
      </c>
      <c r="BV223" s="126">
        <v>1</v>
      </c>
      <c r="BW223" s="125">
        <v>0</v>
      </c>
      <c r="BX223" s="124">
        <v>0</v>
      </c>
      <c r="BY223" s="126">
        <v>1</v>
      </c>
      <c r="BZ223" s="125">
        <f t="shared" si="328"/>
        <v>0.47058823529411764</v>
      </c>
      <c r="CA223" s="124">
        <f t="shared" si="329"/>
        <v>0</v>
      </c>
      <c r="CB223" s="126">
        <f t="shared" si="330"/>
        <v>0.52941176470588236</v>
      </c>
      <c r="CD223" s="215">
        <f t="shared" si="331"/>
        <v>1310</v>
      </c>
      <c r="CE223" s="216">
        <f t="shared" si="332"/>
        <v>0.60305343511450382</v>
      </c>
      <c r="CF223" s="216">
        <f t="shared" si="333"/>
        <v>0.33587786259541985</v>
      </c>
      <c r="CG223" s="216">
        <f t="shared" si="334"/>
        <v>6.1068702290076333E-2</v>
      </c>
      <c r="CH223" s="216">
        <f t="shared" si="335"/>
        <v>1.5267175572519083E-2</v>
      </c>
      <c r="CI223" s="216">
        <f t="shared" si="336"/>
        <v>0</v>
      </c>
      <c r="CJ223" s="216">
        <f t="shared" si="337"/>
        <v>4.5801526717557252E-2</v>
      </c>
      <c r="CK223" s="217">
        <f t="shared" si="338"/>
        <v>790</v>
      </c>
      <c r="CL223" s="218">
        <f t="shared" si="339"/>
        <v>440</v>
      </c>
      <c r="CM223" s="219">
        <f t="shared" si="340"/>
        <v>80</v>
      </c>
      <c r="CN223" s="219">
        <f t="shared" si="341"/>
        <v>20</v>
      </c>
      <c r="CO223" s="219">
        <f t="shared" si="342"/>
        <v>0</v>
      </c>
      <c r="CP223" s="219">
        <f t="shared" si="343"/>
        <v>60</v>
      </c>
      <c r="CR223" s="243">
        <v>417.83</v>
      </c>
      <c r="CS223" s="243">
        <v>1014</v>
      </c>
      <c r="CT223" s="247">
        <f t="shared" si="313"/>
        <v>0.41206114398422089</v>
      </c>
      <c r="CV223" s="247">
        <f t="shared" si="314"/>
        <v>8.1918120051853199E-2</v>
      </c>
      <c r="CW223" s="211">
        <f t="shared" si="315"/>
        <v>0.6491398896462186</v>
      </c>
      <c r="CY223" s="300">
        <v>2.2546419098143235E-2</v>
      </c>
      <c r="CZ223" s="300">
        <v>1.7994858611825194E-2</v>
      </c>
      <c r="DA223" s="300">
        <v>9.9255583126550868E-3</v>
      </c>
      <c r="DB223" s="300">
        <v>1.591187270501836E-2</v>
      </c>
      <c r="DC223" s="300">
        <v>1.8315018315018316E-2</v>
      </c>
      <c r="DE223" s="332" t="s">
        <v>640</v>
      </c>
      <c r="DF223" s="332" t="s">
        <v>640</v>
      </c>
      <c r="DG223" s="332" t="s">
        <v>640</v>
      </c>
      <c r="DH223" s="332" t="s">
        <v>640</v>
      </c>
      <c r="DL223" s="212">
        <v>754</v>
      </c>
      <c r="DM223" s="212">
        <v>17</v>
      </c>
      <c r="DN223" s="213">
        <v>2.2546419098143235E-2</v>
      </c>
      <c r="DO223" s="212">
        <v>221</v>
      </c>
      <c r="DP223" s="212">
        <v>13</v>
      </c>
      <c r="DQ223" s="213">
        <v>1.7241379310344827E-2</v>
      </c>
      <c r="DR223" s="214">
        <v>533</v>
      </c>
      <c r="DS223" s="214">
        <v>4</v>
      </c>
      <c r="DT223" s="213">
        <v>5.3050397877984082E-3</v>
      </c>
      <c r="DV223" s="215">
        <f t="shared" si="344"/>
        <v>1300</v>
      </c>
      <c r="DW223" s="216">
        <v>0.66666666666666663</v>
      </c>
      <c r="DX223" s="216">
        <v>0.33333333333333331</v>
      </c>
      <c r="DY223" s="216">
        <v>0</v>
      </c>
      <c r="DZ223" s="216">
        <v>0</v>
      </c>
      <c r="EA223" s="216">
        <v>0</v>
      </c>
      <c r="EB223" s="216">
        <v>0</v>
      </c>
      <c r="EC223" s="217">
        <f t="shared" si="345"/>
        <v>820</v>
      </c>
      <c r="ED223" s="218">
        <v>400</v>
      </c>
      <c r="EE223" s="219">
        <f t="shared" si="346"/>
        <v>80</v>
      </c>
      <c r="EF223" s="219">
        <f t="shared" si="347"/>
        <v>10</v>
      </c>
      <c r="EG223" s="219">
        <f t="shared" si="348"/>
        <v>0</v>
      </c>
      <c r="EH223" s="219">
        <f t="shared" si="349"/>
        <v>70</v>
      </c>
      <c r="EI223" s="216">
        <v>7.6923076923076927E-2</v>
      </c>
      <c r="EJ223" s="511">
        <v>1.7000000000000001E-2</v>
      </c>
      <c r="EK223" s="3">
        <v>0.24199999999999999</v>
      </c>
      <c r="EL223" s="3">
        <v>0.45799999999999996</v>
      </c>
      <c r="EM223" s="496">
        <f t="shared" si="350"/>
        <v>0.30000000000000004</v>
      </c>
      <c r="EN223" s="528">
        <v>5.3511200000000009E-2</v>
      </c>
      <c r="EO223" s="545">
        <f t="shared" si="351"/>
        <v>1310</v>
      </c>
      <c r="EP223" s="314">
        <f t="shared" si="352"/>
        <v>350</v>
      </c>
      <c r="EQ223" s="542">
        <v>340</v>
      </c>
      <c r="ER223" s="543">
        <v>10</v>
      </c>
      <c r="ES223" s="544">
        <v>0</v>
      </c>
      <c r="ET223" s="242">
        <v>0</v>
      </c>
      <c r="EU223" s="242">
        <v>0</v>
      </c>
      <c r="EV223" s="314">
        <f t="shared" si="353"/>
        <v>0</v>
      </c>
      <c r="EW223" s="314">
        <f t="shared" si="354"/>
        <v>610</v>
      </c>
      <c r="EX223" s="542">
        <v>390</v>
      </c>
      <c r="EY223" s="543">
        <v>180</v>
      </c>
      <c r="EZ223" s="544">
        <v>40</v>
      </c>
      <c r="FA223" s="242">
        <v>10</v>
      </c>
      <c r="FB223" s="242">
        <v>0</v>
      </c>
      <c r="FC223" s="314">
        <f t="shared" si="355"/>
        <v>30</v>
      </c>
      <c r="FD223" s="314">
        <f t="shared" si="356"/>
        <v>350</v>
      </c>
      <c r="FE223" s="542">
        <v>90</v>
      </c>
      <c r="FF223" s="543">
        <v>220</v>
      </c>
      <c r="FG223" s="544">
        <v>40</v>
      </c>
      <c r="FH223" s="242">
        <v>0</v>
      </c>
      <c r="FI223" s="242">
        <f>VLOOKUP($A223,'[3]Tabel 3'!$E$3350:$K$3691,7,FALSE)</f>
        <v>0</v>
      </c>
      <c r="FJ223" s="314">
        <f t="shared" si="357"/>
        <v>40</v>
      </c>
      <c r="FK223" s="545">
        <f t="shared" si="358"/>
        <v>1310</v>
      </c>
      <c r="FL223" s="314">
        <f t="shared" si="359"/>
        <v>340</v>
      </c>
      <c r="FM223" s="542">
        <v>330</v>
      </c>
      <c r="FN223" s="543">
        <v>10</v>
      </c>
      <c r="FO223" s="544">
        <v>0</v>
      </c>
      <c r="FP223" s="242">
        <v>0</v>
      </c>
      <c r="FQ223" s="242">
        <v>0</v>
      </c>
      <c r="FR223" s="314">
        <f t="shared" si="360"/>
        <v>0</v>
      </c>
      <c r="FS223" s="314">
        <f t="shared" si="361"/>
        <v>600</v>
      </c>
      <c r="FT223" s="542">
        <v>370</v>
      </c>
      <c r="FU223" s="543">
        <v>180</v>
      </c>
      <c r="FV223" s="544">
        <v>50</v>
      </c>
      <c r="FW223" s="242">
        <v>10</v>
      </c>
      <c r="FX223" s="242">
        <v>0</v>
      </c>
      <c r="FY223" s="314">
        <f t="shared" si="362"/>
        <v>40</v>
      </c>
      <c r="FZ223" s="314">
        <f t="shared" si="363"/>
        <v>370</v>
      </c>
      <c r="GA223" s="542">
        <v>90</v>
      </c>
      <c r="GB223" s="543">
        <v>250</v>
      </c>
      <c r="GC223" s="544">
        <v>30</v>
      </c>
      <c r="GD223" s="242">
        <v>10</v>
      </c>
      <c r="GE223" s="242">
        <v>0</v>
      </c>
      <c r="GF223" s="314">
        <f t="shared" si="364"/>
        <v>20</v>
      </c>
    </row>
    <row r="224" spans="1:188" hidden="1" x14ac:dyDescent="0.25">
      <c r="A224" s="622" t="s">
        <v>364</v>
      </c>
      <c r="B224" s="622" t="s">
        <v>98</v>
      </c>
      <c r="C224" s="622" t="s">
        <v>99</v>
      </c>
      <c r="D224" s="1">
        <v>0.3</v>
      </c>
      <c r="E224" s="206">
        <v>5100</v>
      </c>
      <c r="F224" s="207">
        <v>5.7000000000000002E-2</v>
      </c>
      <c r="G224" s="208">
        <f>IF(AND(F224&gt;=$F$3-'Selectie Benchmark Gemeenten'!$D$7*'gemeenten info'!$F$7,F224&lt;=$F$3+'Selectie Benchmark Gemeenten'!$D$7*'gemeenten info'!$F$7),1,0)</f>
        <v>0</v>
      </c>
      <c r="H224" s="206">
        <v>12074</v>
      </c>
      <c r="I224" s="206">
        <v>291</v>
      </c>
      <c r="J224" s="209">
        <f t="shared" si="316"/>
        <v>4.0209267563527655E-2</v>
      </c>
      <c r="K224" s="208">
        <f>IF(AND(J224&gt;=$J$3-'Selectie Benchmark Gemeenten'!$D$8*'gemeenten info'!$J$7,J224&lt;=$J$3+'Selectie Benchmark Gemeenten'!$D$8*'gemeenten info'!$J$7),1,0)</f>
        <v>0</v>
      </c>
      <c r="L224" s="23">
        <v>0</v>
      </c>
      <c r="M224" s="210">
        <v>5.5254604550379199E-2</v>
      </c>
      <c r="N224" s="208">
        <f>IF(AND(M224&gt;=$M$3-'Selectie Benchmark Gemeenten'!$D$9*'gemeenten info'!$M$7,M224&lt;=$M$3+'Selectie Benchmark Gemeenten'!$D$9*'gemeenten info'!$M$7),1,0)</f>
        <v>0</v>
      </c>
      <c r="O224" s="29">
        <f t="shared" si="310"/>
        <v>0</v>
      </c>
      <c r="P224" s="29">
        <f t="shared" si="311"/>
        <v>0</v>
      </c>
      <c r="Q224" s="29">
        <f t="shared" si="312"/>
        <v>0</v>
      </c>
      <c r="S224" s="78">
        <v>7.6219999999999999</v>
      </c>
      <c r="T224" s="78">
        <v>-15.125999999999999</v>
      </c>
      <c r="U224" s="211">
        <v>0.54400000000000004</v>
      </c>
      <c r="V224" s="211">
        <v>6.6000000000000003E-2</v>
      </c>
      <c r="X224" s="212">
        <v>938</v>
      </c>
      <c r="Y224" s="212">
        <v>16</v>
      </c>
      <c r="Z224" s="341">
        <f t="shared" si="317"/>
        <v>1.7057569296375266E-2</v>
      </c>
      <c r="AA224" s="212">
        <v>345</v>
      </c>
      <c r="AB224" s="212">
        <v>12</v>
      </c>
      <c r="AC224" s="212">
        <v>5</v>
      </c>
      <c r="AD224" s="212">
        <v>49</v>
      </c>
      <c r="AE224" s="212">
        <v>0</v>
      </c>
      <c r="AF224" s="372">
        <f t="shared" si="318"/>
        <v>0</v>
      </c>
      <c r="AG224" s="212">
        <v>0</v>
      </c>
      <c r="AH224" s="372">
        <f t="shared" si="319"/>
        <v>0</v>
      </c>
      <c r="AI224" s="212">
        <f t="shared" si="320"/>
        <v>291</v>
      </c>
      <c r="AJ224" s="212">
        <f t="shared" si="321"/>
        <v>12</v>
      </c>
      <c r="AK224" s="372">
        <f t="shared" si="322"/>
        <v>4.1237113402061855E-2</v>
      </c>
      <c r="AL224" s="341">
        <f t="shared" si="323"/>
        <v>0</v>
      </c>
      <c r="AM224" s="341">
        <f t="shared" si="324"/>
        <v>0</v>
      </c>
      <c r="AN224" s="341">
        <f t="shared" si="325"/>
        <v>1.279317697228145E-2</v>
      </c>
      <c r="AO224" s="341">
        <f t="shared" si="326"/>
        <v>1.279317697228145E-2</v>
      </c>
      <c r="AP224" s="214">
        <v>593</v>
      </c>
      <c r="AQ224" s="214">
        <v>4</v>
      </c>
      <c r="AR224" s="341">
        <f t="shared" si="327"/>
        <v>4.2643923240938165E-3</v>
      </c>
      <c r="AT224" s="1">
        <v>13</v>
      </c>
      <c r="AU224" s="1">
        <v>6</v>
      </c>
      <c r="AV224" s="1">
        <v>0</v>
      </c>
      <c r="AW224" s="1">
        <v>7</v>
      </c>
      <c r="AX224" s="1">
        <v>19</v>
      </c>
      <c r="AY224" s="1">
        <v>9</v>
      </c>
      <c r="AZ224" s="1">
        <v>0</v>
      </c>
      <c r="BA224" s="1">
        <v>10</v>
      </c>
      <c r="BB224" s="1">
        <v>13</v>
      </c>
      <c r="BC224" s="1">
        <v>7</v>
      </c>
      <c r="BD224" s="1">
        <v>0</v>
      </c>
      <c r="BE224" s="1">
        <v>6</v>
      </c>
      <c r="BF224" s="1">
        <v>18</v>
      </c>
      <c r="BG224" s="1">
        <v>0</v>
      </c>
      <c r="BH224" s="1">
        <v>9</v>
      </c>
      <c r="BI224" s="1">
        <v>9</v>
      </c>
      <c r="BJ224" s="1">
        <v>18</v>
      </c>
      <c r="BK224" s="1">
        <v>9</v>
      </c>
      <c r="BL224" s="1">
        <v>5</v>
      </c>
      <c r="BM224" s="1">
        <v>4</v>
      </c>
      <c r="BN224" s="125">
        <v>0.46153846153846156</v>
      </c>
      <c r="BO224" s="124">
        <v>0</v>
      </c>
      <c r="BP224" s="126">
        <v>0.53846153846153844</v>
      </c>
      <c r="BQ224" s="125">
        <v>0.47368421052631576</v>
      </c>
      <c r="BR224" s="124">
        <v>0</v>
      </c>
      <c r="BS224" s="126">
        <v>0.52631578947368418</v>
      </c>
      <c r="BT224" s="125">
        <v>0.53846153846153844</v>
      </c>
      <c r="BU224" s="124">
        <v>0</v>
      </c>
      <c r="BV224" s="126">
        <v>0.46153846153846156</v>
      </c>
      <c r="BW224" s="125">
        <v>0</v>
      </c>
      <c r="BX224" s="124">
        <v>0.5</v>
      </c>
      <c r="BY224" s="126">
        <v>0.5</v>
      </c>
      <c r="BZ224" s="125">
        <f t="shared" si="328"/>
        <v>0.5</v>
      </c>
      <c r="CA224" s="124">
        <f t="shared" si="329"/>
        <v>0.27777777777777779</v>
      </c>
      <c r="CB224" s="126">
        <f t="shared" si="330"/>
        <v>0.22222222222222221</v>
      </c>
      <c r="CD224" s="215">
        <f t="shared" si="331"/>
        <v>1760</v>
      </c>
      <c r="CE224" s="216">
        <f t="shared" si="332"/>
        <v>0.53409090909090906</v>
      </c>
      <c r="CF224" s="216">
        <f t="shared" si="333"/>
        <v>0.40909090909090912</v>
      </c>
      <c r="CG224" s="216">
        <f t="shared" si="334"/>
        <v>5.6818181818181816E-2</v>
      </c>
      <c r="CH224" s="216">
        <f t="shared" si="335"/>
        <v>2.2727272727272728E-2</v>
      </c>
      <c r="CI224" s="216">
        <f t="shared" si="336"/>
        <v>0</v>
      </c>
      <c r="CJ224" s="216">
        <f t="shared" si="337"/>
        <v>3.4090909090909088E-2</v>
      </c>
      <c r="CK224" s="217">
        <f t="shared" si="338"/>
        <v>940</v>
      </c>
      <c r="CL224" s="218">
        <f t="shared" si="339"/>
        <v>720</v>
      </c>
      <c r="CM224" s="219">
        <f t="shared" si="340"/>
        <v>100</v>
      </c>
      <c r="CN224" s="219">
        <f t="shared" si="341"/>
        <v>40</v>
      </c>
      <c r="CO224" s="219">
        <f t="shared" si="342"/>
        <v>0</v>
      </c>
      <c r="CP224" s="219">
        <f t="shared" si="343"/>
        <v>60</v>
      </c>
      <c r="CR224" s="243">
        <v>563.41999999999996</v>
      </c>
      <c r="CS224" s="243">
        <v>1048</v>
      </c>
      <c r="CT224" s="247">
        <f t="shared" si="313"/>
        <v>0.53761450381679388</v>
      </c>
      <c r="CV224" s="247">
        <f t="shared" si="314"/>
        <v>3.1728253563241063E-2</v>
      </c>
      <c r="CW224" s="211">
        <f t="shared" si="315"/>
        <v>0.29925560169079413</v>
      </c>
      <c r="CY224" s="300">
        <v>1.8518518518518517E-2</v>
      </c>
      <c r="CZ224" s="300">
        <v>1.782178217821782E-2</v>
      </c>
      <c r="DA224" s="300">
        <v>1.2345679012345678E-2</v>
      </c>
      <c r="DB224" s="300">
        <v>1.7674418604651163E-2</v>
      </c>
      <c r="DC224" s="300">
        <v>1.2218045112781954E-2</v>
      </c>
      <c r="DE224" s="332" t="s">
        <v>640</v>
      </c>
      <c r="DF224" s="332" t="s">
        <v>640</v>
      </c>
      <c r="DG224" s="332" t="s">
        <v>640</v>
      </c>
      <c r="DH224" s="332" t="s">
        <v>640</v>
      </c>
      <c r="DL224" s="212">
        <v>972</v>
      </c>
      <c r="DM224" s="212">
        <v>18</v>
      </c>
      <c r="DN224" s="213">
        <v>1.8518518518518517E-2</v>
      </c>
      <c r="DO224" s="212">
        <v>358</v>
      </c>
      <c r="DP224" s="212">
        <v>15</v>
      </c>
      <c r="DQ224" s="213">
        <v>1.5432098765432098E-2</v>
      </c>
      <c r="DR224" s="214">
        <v>614</v>
      </c>
      <c r="DS224" s="214">
        <v>3</v>
      </c>
      <c r="DT224" s="213">
        <v>3.0864197530864196E-3</v>
      </c>
      <c r="DV224" s="215">
        <f t="shared" si="344"/>
        <v>1790</v>
      </c>
      <c r="DW224" s="216">
        <v>0.55555555555555558</v>
      </c>
      <c r="DX224" s="216">
        <v>0.3888888888888889</v>
      </c>
      <c r="DY224" s="216">
        <v>5.5555555555555552E-2</v>
      </c>
      <c r="DZ224" s="216">
        <v>0</v>
      </c>
      <c r="EA224" s="216">
        <v>0</v>
      </c>
      <c r="EB224" s="216">
        <v>5.5555555555555552E-2</v>
      </c>
      <c r="EC224" s="217">
        <f t="shared" si="345"/>
        <v>1000</v>
      </c>
      <c r="ED224" s="218">
        <v>700</v>
      </c>
      <c r="EE224" s="219">
        <f t="shared" si="346"/>
        <v>90</v>
      </c>
      <c r="EF224" s="219">
        <f t="shared" si="347"/>
        <v>20</v>
      </c>
      <c r="EG224" s="219">
        <f t="shared" si="348"/>
        <v>0</v>
      </c>
      <c r="EH224" s="219">
        <f t="shared" si="349"/>
        <v>70</v>
      </c>
      <c r="EI224" s="216">
        <v>5.5555555555555552E-2</v>
      </c>
      <c r="EJ224" s="511">
        <v>1.7875000000000002E-2</v>
      </c>
      <c r="EK224" s="3">
        <v>0.27800000000000002</v>
      </c>
      <c r="EL224" s="3">
        <v>0.48899999999999999</v>
      </c>
      <c r="EM224" s="496">
        <f t="shared" si="350"/>
        <v>0.23299999999999998</v>
      </c>
      <c r="EN224" s="528">
        <v>5.6464200000000006E-2</v>
      </c>
      <c r="EO224" s="545">
        <f t="shared" si="351"/>
        <v>1800</v>
      </c>
      <c r="EP224" s="314">
        <f t="shared" si="352"/>
        <v>450</v>
      </c>
      <c r="EQ224" s="542">
        <v>440</v>
      </c>
      <c r="ER224" s="543">
        <v>10</v>
      </c>
      <c r="ES224" s="544">
        <v>0</v>
      </c>
      <c r="ET224" s="242">
        <v>0</v>
      </c>
      <c r="EU224" s="242">
        <v>0</v>
      </c>
      <c r="EV224" s="314">
        <f t="shared" si="353"/>
        <v>0</v>
      </c>
      <c r="EW224" s="314">
        <f t="shared" si="354"/>
        <v>780</v>
      </c>
      <c r="EX224" s="542">
        <v>460</v>
      </c>
      <c r="EY224" s="543">
        <v>270</v>
      </c>
      <c r="EZ224" s="544">
        <v>50</v>
      </c>
      <c r="FA224" s="242">
        <v>10</v>
      </c>
      <c r="FB224" s="242">
        <v>0</v>
      </c>
      <c r="FC224" s="314">
        <f t="shared" si="355"/>
        <v>40</v>
      </c>
      <c r="FD224" s="314">
        <f t="shared" si="356"/>
        <v>570</v>
      </c>
      <c r="FE224" s="542">
        <v>100</v>
      </c>
      <c r="FF224" s="543">
        <v>430</v>
      </c>
      <c r="FG224" s="544">
        <v>40</v>
      </c>
      <c r="FH224" s="242">
        <v>10</v>
      </c>
      <c r="FI224" s="242">
        <f>VLOOKUP($A224,'[3]Tabel 3'!$E$3350:$K$3691,7,FALSE)</f>
        <v>0</v>
      </c>
      <c r="FJ224" s="314">
        <f t="shared" si="357"/>
        <v>30</v>
      </c>
      <c r="FK224" s="545">
        <f t="shared" si="358"/>
        <v>1760</v>
      </c>
      <c r="FL224" s="314">
        <f t="shared" si="359"/>
        <v>420</v>
      </c>
      <c r="FM224" s="542">
        <v>410</v>
      </c>
      <c r="FN224" s="543">
        <v>10</v>
      </c>
      <c r="FO224" s="544">
        <v>0</v>
      </c>
      <c r="FP224" s="242">
        <v>0</v>
      </c>
      <c r="FQ224" s="242">
        <v>0</v>
      </c>
      <c r="FR224" s="314">
        <f t="shared" si="360"/>
        <v>0</v>
      </c>
      <c r="FS224" s="314">
        <f t="shared" si="361"/>
        <v>780</v>
      </c>
      <c r="FT224" s="542">
        <v>440</v>
      </c>
      <c r="FU224" s="543">
        <v>280</v>
      </c>
      <c r="FV224" s="544">
        <v>60</v>
      </c>
      <c r="FW224" s="242">
        <v>20</v>
      </c>
      <c r="FX224" s="242">
        <v>0</v>
      </c>
      <c r="FY224" s="314">
        <f t="shared" si="362"/>
        <v>40</v>
      </c>
      <c r="FZ224" s="314">
        <f t="shared" si="363"/>
        <v>560</v>
      </c>
      <c r="GA224" s="542">
        <v>90</v>
      </c>
      <c r="GB224" s="543">
        <v>430</v>
      </c>
      <c r="GC224" s="544">
        <v>40</v>
      </c>
      <c r="GD224" s="242">
        <v>20</v>
      </c>
      <c r="GE224" s="242">
        <v>0</v>
      </c>
      <c r="GF224" s="314">
        <f t="shared" si="364"/>
        <v>20</v>
      </c>
    </row>
    <row r="225" spans="1:188" hidden="1" x14ac:dyDescent="0.25">
      <c r="A225" s="622" t="s">
        <v>365</v>
      </c>
      <c r="B225" s="622" t="s">
        <v>71</v>
      </c>
      <c r="C225" s="622" t="s">
        <v>72</v>
      </c>
      <c r="D225" s="1">
        <v>0.9</v>
      </c>
      <c r="E225" s="206">
        <v>12500</v>
      </c>
      <c r="F225" s="207">
        <v>7.400000000000001E-2</v>
      </c>
      <c r="G225" s="208">
        <f>IF(AND(F225&gt;=$F$3-'Selectie Benchmark Gemeenten'!$D$7*'gemeenten info'!$F$7,F225&lt;=$F$3+'Selectie Benchmark Gemeenten'!$D$7*'gemeenten info'!$F$7),1,0)</f>
        <v>0</v>
      </c>
      <c r="H225" s="206">
        <v>29791</v>
      </c>
      <c r="I225" s="206">
        <v>133</v>
      </c>
      <c r="J225" s="209">
        <f t="shared" si="316"/>
        <v>1.6591928251121078E-2</v>
      </c>
      <c r="K225" s="208">
        <f>IF(AND(J225&gt;=$J$3-'Selectie Benchmark Gemeenten'!$D$8*'gemeenten info'!$J$7,J225&lt;=$J$3+'Selectie Benchmark Gemeenten'!$D$8*'gemeenten info'!$J$7),1,0)</f>
        <v>0</v>
      </c>
      <c r="L225" s="23">
        <v>0</v>
      </c>
      <c r="M225" s="210">
        <v>0.11606313834726091</v>
      </c>
      <c r="N225" s="208">
        <f>IF(AND(M225&gt;=$M$3-'Selectie Benchmark Gemeenten'!$D$9*'gemeenten info'!$M$7,M225&lt;=$M$3+'Selectie Benchmark Gemeenten'!$D$9*'gemeenten info'!$M$7),1,0)</f>
        <v>1</v>
      </c>
      <c r="O225" s="29">
        <f t="shared" si="310"/>
        <v>0</v>
      </c>
      <c r="P225" s="29">
        <f t="shared" si="311"/>
        <v>0</v>
      </c>
      <c r="Q225" s="29">
        <f t="shared" si="312"/>
        <v>0</v>
      </c>
      <c r="S225" s="78">
        <v>7.7320000000000002</v>
      </c>
      <c r="T225" s="78">
        <v>-0.64500000000000002</v>
      </c>
      <c r="U225" s="211">
        <v>0.60199999999999998</v>
      </c>
      <c r="V225" s="211">
        <v>7.2999999999999995E-2</v>
      </c>
      <c r="X225" s="212">
        <v>2500</v>
      </c>
      <c r="Y225" s="212">
        <v>54</v>
      </c>
      <c r="Z225" s="341">
        <f t="shared" si="317"/>
        <v>2.1600000000000001E-2</v>
      </c>
      <c r="AA225" s="212">
        <v>890</v>
      </c>
      <c r="AB225" s="212">
        <v>43</v>
      </c>
      <c r="AC225" s="212">
        <v>22</v>
      </c>
      <c r="AD225" s="212">
        <v>135</v>
      </c>
      <c r="AE225" s="212">
        <v>0</v>
      </c>
      <c r="AF225" s="372">
        <f t="shared" si="318"/>
        <v>0</v>
      </c>
      <c r="AG225" s="212">
        <v>15</v>
      </c>
      <c r="AH225" s="372">
        <f t="shared" si="319"/>
        <v>0.1111111111111111</v>
      </c>
      <c r="AI225" s="212">
        <f t="shared" si="320"/>
        <v>733</v>
      </c>
      <c r="AJ225" s="212">
        <f t="shared" si="321"/>
        <v>28</v>
      </c>
      <c r="AK225" s="372">
        <f t="shared" si="322"/>
        <v>3.8199181446111868E-2</v>
      </c>
      <c r="AL225" s="341">
        <f t="shared" si="323"/>
        <v>0</v>
      </c>
      <c r="AM225" s="341">
        <f t="shared" si="324"/>
        <v>6.0000000000000001E-3</v>
      </c>
      <c r="AN225" s="341">
        <f t="shared" si="325"/>
        <v>1.12E-2</v>
      </c>
      <c r="AO225" s="341">
        <f t="shared" si="326"/>
        <v>1.72E-2</v>
      </c>
      <c r="AP225" s="214">
        <v>1610</v>
      </c>
      <c r="AQ225" s="214">
        <v>11</v>
      </c>
      <c r="AR225" s="341">
        <f t="shared" si="327"/>
        <v>4.4000000000000003E-3</v>
      </c>
      <c r="AT225" s="1">
        <v>41</v>
      </c>
      <c r="AU225" s="1">
        <v>12</v>
      </c>
      <c r="AV225" s="1">
        <v>14</v>
      </c>
      <c r="AW225" s="1">
        <v>15</v>
      </c>
      <c r="AX225" s="1">
        <v>34</v>
      </c>
      <c r="AY225" s="1">
        <v>8</v>
      </c>
      <c r="AZ225" s="1">
        <v>9</v>
      </c>
      <c r="BA225" s="1">
        <v>17</v>
      </c>
      <c r="BB225" s="1">
        <v>36</v>
      </c>
      <c r="BC225" s="1">
        <v>11</v>
      </c>
      <c r="BD225" s="1">
        <v>12</v>
      </c>
      <c r="BE225" s="1">
        <v>13</v>
      </c>
      <c r="BF225" s="1">
        <v>34</v>
      </c>
      <c r="BG225" s="1">
        <v>20</v>
      </c>
      <c r="BH225" s="1">
        <v>10</v>
      </c>
      <c r="BI225" s="1">
        <v>4</v>
      </c>
      <c r="BJ225" s="1">
        <v>41</v>
      </c>
      <c r="BK225" s="1">
        <v>11</v>
      </c>
      <c r="BL225" s="1">
        <v>10</v>
      </c>
      <c r="BM225" s="1">
        <v>20</v>
      </c>
      <c r="BN225" s="125">
        <v>0.29268292682926828</v>
      </c>
      <c r="BO225" s="124">
        <v>0.34146341463414637</v>
      </c>
      <c r="BP225" s="126">
        <v>0.36585365853658536</v>
      </c>
      <c r="BQ225" s="125">
        <v>0.23529411764705882</v>
      </c>
      <c r="BR225" s="124">
        <v>0.26470588235294118</v>
      </c>
      <c r="BS225" s="126">
        <v>0.5</v>
      </c>
      <c r="BT225" s="125">
        <v>0.30555555555555558</v>
      </c>
      <c r="BU225" s="124">
        <v>0.33333333333333331</v>
      </c>
      <c r="BV225" s="126">
        <v>0.3611111111111111</v>
      </c>
      <c r="BW225" s="125">
        <v>0.58823529411764708</v>
      </c>
      <c r="BX225" s="124">
        <v>0.29411764705882354</v>
      </c>
      <c r="BY225" s="126">
        <v>0.11764705882352941</v>
      </c>
      <c r="BZ225" s="125">
        <f t="shared" si="328"/>
        <v>0.26829268292682928</v>
      </c>
      <c r="CA225" s="124">
        <f t="shared" si="329"/>
        <v>0.24390243902439024</v>
      </c>
      <c r="CB225" s="126">
        <f t="shared" si="330"/>
        <v>0.48780487804878048</v>
      </c>
      <c r="CD225" s="215">
        <f t="shared" si="331"/>
        <v>4070</v>
      </c>
      <c r="CE225" s="216">
        <f t="shared" si="332"/>
        <v>0.59950859950859947</v>
      </c>
      <c r="CF225" s="216">
        <f t="shared" si="333"/>
        <v>0.32923832923832924</v>
      </c>
      <c r="CG225" s="216">
        <f t="shared" si="334"/>
        <v>7.125307125307126E-2</v>
      </c>
      <c r="CH225" s="216">
        <f t="shared" si="335"/>
        <v>3.9312039312039311E-2</v>
      </c>
      <c r="CI225" s="216">
        <f t="shared" si="336"/>
        <v>4.9140049140049139E-3</v>
      </c>
      <c r="CJ225" s="216">
        <f t="shared" si="337"/>
        <v>2.7027027027027029E-2</v>
      </c>
      <c r="CK225" s="217">
        <f t="shared" si="338"/>
        <v>2440</v>
      </c>
      <c r="CL225" s="218">
        <f t="shared" si="339"/>
        <v>1340</v>
      </c>
      <c r="CM225" s="219">
        <f t="shared" si="340"/>
        <v>290</v>
      </c>
      <c r="CN225" s="219">
        <f t="shared" si="341"/>
        <v>160</v>
      </c>
      <c r="CO225" s="219">
        <f t="shared" si="342"/>
        <v>20</v>
      </c>
      <c r="CP225" s="219">
        <f t="shared" si="343"/>
        <v>110</v>
      </c>
      <c r="CR225" s="243">
        <v>1347.54</v>
      </c>
      <c r="CS225" s="243">
        <v>2699</v>
      </c>
      <c r="CT225" s="247">
        <f t="shared" si="313"/>
        <v>0.49927380511300479</v>
      </c>
      <c r="CV225" s="247">
        <f t="shared" si="314"/>
        <v>4.3262834498419347E-2</v>
      </c>
      <c r="CW225" s="211">
        <f t="shared" si="315"/>
        <v>0.29189189189189185</v>
      </c>
      <c r="CY225" s="300">
        <v>1.5909972836631741E-2</v>
      </c>
      <c r="CZ225" s="300">
        <v>1.3224426293271101E-2</v>
      </c>
      <c r="DA225" s="300">
        <v>1.3462976813762155E-2</v>
      </c>
      <c r="DB225" s="300">
        <v>1.245877610846464E-2</v>
      </c>
      <c r="DC225" s="300">
        <v>1.4436619718309859E-2</v>
      </c>
      <c r="DE225" s="332">
        <v>54</v>
      </c>
      <c r="DF225" s="332">
        <v>7</v>
      </c>
      <c r="DG225" s="332">
        <v>57</v>
      </c>
      <c r="DH225" s="332">
        <v>5</v>
      </c>
      <c r="DL225" s="212">
        <v>2577</v>
      </c>
      <c r="DM225" s="212">
        <v>41</v>
      </c>
      <c r="DN225" s="213">
        <v>1.5909972836631741E-2</v>
      </c>
      <c r="DO225" s="212">
        <v>949</v>
      </c>
      <c r="DP225" s="212">
        <v>35</v>
      </c>
      <c r="DQ225" s="213">
        <v>1.3581684128831975E-2</v>
      </c>
      <c r="DR225" s="214">
        <v>1628</v>
      </c>
      <c r="DS225" s="214">
        <v>6</v>
      </c>
      <c r="DT225" s="213">
        <v>2.3282887077997671E-3</v>
      </c>
      <c r="DV225" s="215">
        <f t="shared" si="344"/>
        <v>4060</v>
      </c>
      <c r="DW225" s="216">
        <v>0.6097560975609756</v>
      </c>
      <c r="DX225" s="216">
        <v>0.31707317073170732</v>
      </c>
      <c r="DY225" s="216">
        <v>7.3170731707317069E-2</v>
      </c>
      <c r="DZ225" s="216">
        <v>4.878048780487805E-2</v>
      </c>
      <c r="EA225" s="216">
        <v>0</v>
      </c>
      <c r="EB225" s="216">
        <v>2.4390243902439025E-2</v>
      </c>
      <c r="EC225" s="217">
        <f t="shared" si="345"/>
        <v>2490</v>
      </c>
      <c r="ED225" s="218">
        <v>1300</v>
      </c>
      <c r="EE225" s="219">
        <f t="shared" si="346"/>
        <v>270</v>
      </c>
      <c r="EF225" s="219">
        <f t="shared" si="347"/>
        <v>80</v>
      </c>
      <c r="EG225" s="219">
        <f t="shared" si="348"/>
        <v>10</v>
      </c>
      <c r="EH225" s="219">
        <f t="shared" si="349"/>
        <v>180</v>
      </c>
      <c r="EI225" s="216">
        <v>7.3170731707317069E-2</v>
      </c>
      <c r="EJ225" s="511">
        <v>2.085E-2</v>
      </c>
      <c r="EK225" s="3">
        <v>0.26200000000000001</v>
      </c>
      <c r="EL225" s="3">
        <v>0.46600000000000003</v>
      </c>
      <c r="EM225" s="496">
        <f t="shared" si="350"/>
        <v>0.27199999999999996</v>
      </c>
      <c r="EN225" s="528">
        <v>6.6504400000000005E-2</v>
      </c>
      <c r="EO225" s="545">
        <f t="shared" si="351"/>
        <v>4040</v>
      </c>
      <c r="EP225" s="314">
        <f t="shared" si="352"/>
        <v>1110</v>
      </c>
      <c r="EQ225" s="542">
        <v>1100</v>
      </c>
      <c r="ER225" s="543">
        <v>0</v>
      </c>
      <c r="ES225" s="544">
        <v>10</v>
      </c>
      <c r="ET225" s="242">
        <v>0</v>
      </c>
      <c r="EU225" s="242">
        <v>0</v>
      </c>
      <c r="EV225" s="314">
        <f t="shared" si="353"/>
        <v>10</v>
      </c>
      <c r="EW225" s="314">
        <f t="shared" si="354"/>
        <v>1780</v>
      </c>
      <c r="EX225" s="542">
        <v>1170</v>
      </c>
      <c r="EY225" s="543">
        <v>490</v>
      </c>
      <c r="EZ225" s="544">
        <v>120</v>
      </c>
      <c r="FA225" s="242">
        <v>30</v>
      </c>
      <c r="FB225" s="242">
        <v>0</v>
      </c>
      <c r="FC225" s="314">
        <f t="shared" si="355"/>
        <v>90</v>
      </c>
      <c r="FD225" s="314">
        <f t="shared" si="356"/>
        <v>1150</v>
      </c>
      <c r="FE225" s="542">
        <v>220</v>
      </c>
      <c r="FF225" s="543">
        <v>790</v>
      </c>
      <c r="FG225" s="544">
        <v>140</v>
      </c>
      <c r="FH225" s="242">
        <v>50</v>
      </c>
      <c r="FI225" s="242">
        <f>VLOOKUP($A225,'[3]Tabel 3'!$E$3350:$K$3691,7,FALSE)</f>
        <v>10</v>
      </c>
      <c r="FJ225" s="314">
        <f t="shared" si="357"/>
        <v>80</v>
      </c>
      <c r="FK225" s="545">
        <f t="shared" si="358"/>
        <v>4070</v>
      </c>
      <c r="FL225" s="314">
        <f t="shared" si="359"/>
        <v>1100</v>
      </c>
      <c r="FM225" s="542">
        <v>1080</v>
      </c>
      <c r="FN225" s="543">
        <v>10</v>
      </c>
      <c r="FO225" s="544">
        <v>10</v>
      </c>
      <c r="FP225" s="242">
        <v>0</v>
      </c>
      <c r="FQ225" s="242">
        <v>0</v>
      </c>
      <c r="FR225" s="314">
        <f t="shared" si="360"/>
        <v>10</v>
      </c>
      <c r="FS225" s="314">
        <f t="shared" si="361"/>
        <v>1750</v>
      </c>
      <c r="FT225" s="542">
        <v>1130</v>
      </c>
      <c r="FU225" s="543">
        <v>480</v>
      </c>
      <c r="FV225" s="544">
        <v>140</v>
      </c>
      <c r="FW225" s="242">
        <v>70</v>
      </c>
      <c r="FX225" s="242">
        <v>10</v>
      </c>
      <c r="FY225" s="314">
        <f t="shared" si="362"/>
        <v>60</v>
      </c>
      <c r="FZ225" s="314">
        <f t="shared" si="363"/>
        <v>1220</v>
      </c>
      <c r="GA225" s="542">
        <v>230</v>
      </c>
      <c r="GB225" s="543">
        <v>850</v>
      </c>
      <c r="GC225" s="544">
        <v>140</v>
      </c>
      <c r="GD225" s="242">
        <v>90</v>
      </c>
      <c r="GE225" s="242">
        <v>10</v>
      </c>
      <c r="GF225" s="314">
        <f t="shared" si="364"/>
        <v>40</v>
      </c>
    </row>
    <row r="226" spans="1:188" hidden="1" x14ac:dyDescent="0.25">
      <c r="A226" s="622" t="s">
        <v>366</v>
      </c>
      <c r="B226" s="622" t="s">
        <v>25</v>
      </c>
      <c r="C226" s="622" t="s">
        <v>123</v>
      </c>
      <c r="D226" s="1">
        <v>3.4</v>
      </c>
      <c r="E226" s="206">
        <v>40500</v>
      </c>
      <c r="F226" s="207">
        <v>8.3000000000000004E-2</v>
      </c>
      <c r="G226" s="208">
        <f>IF(AND(F226&gt;=$F$3-'Selectie Benchmark Gemeenten'!$D$7*'gemeenten info'!$F$7,F226&lt;=$F$3+'Selectie Benchmark Gemeenten'!$D$7*'gemeenten info'!$F$7),1,0)</f>
        <v>0</v>
      </c>
      <c r="H226" s="206">
        <v>93307</v>
      </c>
      <c r="I226" s="206">
        <v>576</v>
      </c>
      <c r="J226" s="209">
        <f t="shared" si="316"/>
        <v>8.2810164424514207E-2</v>
      </c>
      <c r="K226" s="208">
        <f>IF(AND(J226&gt;=$J$3-'Selectie Benchmark Gemeenten'!$D$8*'gemeenten info'!$J$7,J226&lt;=$J$3+'Selectie Benchmark Gemeenten'!$D$8*'gemeenten info'!$J$7),1,0)</f>
        <v>0</v>
      </c>
      <c r="L226" s="23">
        <v>0</v>
      </c>
      <c r="M226" s="210">
        <v>0.14155889549108702</v>
      </c>
      <c r="N226" s="208">
        <f>IF(AND(M226&gt;=$M$3-'Selectie Benchmark Gemeenten'!$D$9*'gemeenten info'!$M$7,M226&lt;=$M$3+'Selectie Benchmark Gemeenten'!$D$9*'gemeenten info'!$M$7),1,0)</f>
        <v>1</v>
      </c>
      <c r="O226" s="29">
        <f t="shared" si="310"/>
        <v>0</v>
      </c>
      <c r="P226" s="29">
        <f t="shared" si="311"/>
        <v>0</v>
      </c>
      <c r="Q226" s="29">
        <f t="shared" si="312"/>
        <v>0</v>
      </c>
      <c r="S226" s="78">
        <v>7.7140000000000004</v>
      </c>
      <c r="T226" s="78">
        <v>-2.91</v>
      </c>
      <c r="U226" s="211">
        <v>0.54300000000000004</v>
      </c>
      <c r="V226" s="211">
        <v>0.104</v>
      </c>
      <c r="X226" s="212">
        <v>6610</v>
      </c>
      <c r="Y226" s="212">
        <v>163</v>
      </c>
      <c r="Z226" s="341">
        <f t="shared" si="317"/>
        <v>2.465960665658094E-2</v>
      </c>
      <c r="AA226" s="212">
        <v>2283</v>
      </c>
      <c r="AB226" s="212">
        <v>145</v>
      </c>
      <c r="AC226" s="212">
        <v>49</v>
      </c>
      <c r="AD226" s="212">
        <v>354</v>
      </c>
      <c r="AE226" s="212">
        <v>18</v>
      </c>
      <c r="AF226" s="372">
        <f t="shared" si="318"/>
        <v>0.36734693877551022</v>
      </c>
      <c r="AG226" s="212">
        <v>43</v>
      </c>
      <c r="AH226" s="372">
        <f t="shared" si="319"/>
        <v>0.12146892655367232</v>
      </c>
      <c r="AI226" s="212">
        <f t="shared" si="320"/>
        <v>1880</v>
      </c>
      <c r="AJ226" s="212">
        <f t="shared" si="321"/>
        <v>84</v>
      </c>
      <c r="AK226" s="372">
        <f t="shared" si="322"/>
        <v>4.4680851063829789E-2</v>
      </c>
      <c r="AL226" s="341">
        <f t="shared" si="323"/>
        <v>2.7231467473524964E-3</v>
      </c>
      <c r="AM226" s="341">
        <f t="shared" si="324"/>
        <v>6.5052950075642968E-3</v>
      </c>
      <c r="AN226" s="341">
        <f t="shared" si="325"/>
        <v>1.2708018154311648E-2</v>
      </c>
      <c r="AO226" s="341">
        <f t="shared" si="326"/>
        <v>2.1936459909228441E-2</v>
      </c>
      <c r="AP226" s="214">
        <v>4327</v>
      </c>
      <c r="AQ226" s="214">
        <v>18</v>
      </c>
      <c r="AR226" s="341">
        <f t="shared" si="327"/>
        <v>2.7231467473524964E-3</v>
      </c>
      <c r="AT226" s="1">
        <v>156</v>
      </c>
      <c r="AU226" s="1">
        <v>61</v>
      </c>
      <c r="AV226" s="1">
        <v>34</v>
      </c>
      <c r="AW226" s="1">
        <v>61</v>
      </c>
      <c r="AX226" s="1">
        <v>156</v>
      </c>
      <c r="AY226" s="1">
        <v>48</v>
      </c>
      <c r="AZ226" s="1">
        <v>33</v>
      </c>
      <c r="BA226" s="1">
        <v>75</v>
      </c>
      <c r="BB226" s="1">
        <v>135</v>
      </c>
      <c r="BC226" s="1">
        <v>48</v>
      </c>
      <c r="BD226" s="1">
        <v>33</v>
      </c>
      <c r="BE226" s="1">
        <v>54</v>
      </c>
      <c r="BF226" s="1">
        <v>130</v>
      </c>
      <c r="BG226" s="1">
        <v>57</v>
      </c>
      <c r="BH226" s="1">
        <v>23</v>
      </c>
      <c r="BI226" s="1">
        <v>50</v>
      </c>
      <c r="BJ226" s="1">
        <v>175</v>
      </c>
      <c r="BK226" s="1">
        <v>73</v>
      </c>
      <c r="BL226" s="1">
        <v>30</v>
      </c>
      <c r="BM226" s="1">
        <v>72</v>
      </c>
      <c r="BN226" s="125">
        <v>0.39102564102564102</v>
      </c>
      <c r="BO226" s="124">
        <v>0.21794871794871795</v>
      </c>
      <c r="BP226" s="126">
        <v>0.39102564102564102</v>
      </c>
      <c r="BQ226" s="125">
        <v>0.30769230769230771</v>
      </c>
      <c r="BR226" s="124">
        <v>0.21153846153846154</v>
      </c>
      <c r="BS226" s="126">
        <v>0.48076923076923078</v>
      </c>
      <c r="BT226" s="125">
        <v>0.35555555555555557</v>
      </c>
      <c r="BU226" s="124">
        <v>0.24444444444444444</v>
      </c>
      <c r="BV226" s="126">
        <v>0.4</v>
      </c>
      <c r="BW226" s="125">
        <v>0.43846153846153846</v>
      </c>
      <c r="BX226" s="124">
        <v>0.17692307692307693</v>
      </c>
      <c r="BY226" s="126">
        <v>0.38461538461538464</v>
      </c>
      <c r="BZ226" s="125">
        <f t="shared" si="328"/>
        <v>0.41714285714285715</v>
      </c>
      <c r="CA226" s="124">
        <f t="shared" si="329"/>
        <v>0.17142857142857143</v>
      </c>
      <c r="CB226" s="126">
        <f t="shared" si="330"/>
        <v>0.41142857142857142</v>
      </c>
      <c r="CD226" s="215">
        <f t="shared" si="331"/>
        <v>13430</v>
      </c>
      <c r="CE226" s="216">
        <f t="shared" si="332"/>
        <v>0.53239017125837673</v>
      </c>
      <c r="CF226" s="216">
        <f t="shared" si="333"/>
        <v>0.38644825018615042</v>
      </c>
      <c r="CG226" s="216">
        <f t="shared" si="334"/>
        <v>8.1161578555472819E-2</v>
      </c>
      <c r="CH226" s="216">
        <f t="shared" si="335"/>
        <v>3.5740878629932984E-2</v>
      </c>
      <c r="CI226" s="216">
        <f t="shared" si="336"/>
        <v>2.2338049143708115E-3</v>
      </c>
      <c r="CJ226" s="216">
        <f t="shared" si="337"/>
        <v>4.3186895011169027E-2</v>
      </c>
      <c r="CK226" s="217">
        <f t="shared" si="338"/>
        <v>7150</v>
      </c>
      <c r="CL226" s="218">
        <f t="shared" si="339"/>
        <v>5190</v>
      </c>
      <c r="CM226" s="219">
        <f t="shared" si="340"/>
        <v>1090</v>
      </c>
      <c r="CN226" s="219">
        <f t="shared" si="341"/>
        <v>480</v>
      </c>
      <c r="CO226" s="219">
        <f t="shared" si="342"/>
        <v>30</v>
      </c>
      <c r="CP226" s="219">
        <f t="shared" si="343"/>
        <v>580</v>
      </c>
      <c r="CR226" s="243">
        <v>8414.86</v>
      </c>
      <c r="CS226" s="243">
        <v>8205</v>
      </c>
      <c r="CT226" s="247">
        <f t="shared" si="313"/>
        <v>1.0255770871419867</v>
      </c>
      <c r="CV226" s="247">
        <f t="shared" si="314"/>
        <v>2.4044615432371613E-2</v>
      </c>
      <c r="CW226" s="211">
        <f t="shared" si="315"/>
        <v>0.29710369465760167</v>
      </c>
      <c r="CY226" s="300">
        <v>2.5776992193253793E-2</v>
      </c>
      <c r="CZ226" s="300">
        <v>1.8807870370370371E-2</v>
      </c>
      <c r="DA226" s="300">
        <v>1.8857382315965916E-2</v>
      </c>
      <c r="DB226" s="300">
        <v>2.113821138211382E-2</v>
      </c>
      <c r="DC226" s="300">
        <v>2.0711630377057887E-2</v>
      </c>
      <c r="DE226" s="332">
        <v>316</v>
      </c>
      <c r="DF226" s="332">
        <v>48</v>
      </c>
      <c r="DG226" s="332">
        <v>304</v>
      </c>
      <c r="DH226" s="332">
        <v>61</v>
      </c>
      <c r="DL226" s="212">
        <v>6789</v>
      </c>
      <c r="DM226" s="212">
        <v>175</v>
      </c>
      <c r="DN226" s="213">
        <v>2.5776992193253793E-2</v>
      </c>
      <c r="DO226" s="212">
        <v>2421</v>
      </c>
      <c r="DP226" s="212">
        <v>153</v>
      </c>
      <c r="DQ226" s="213">
        <v>2.2536456031816175E-2</v>
      </c>
      <c r="DR226" s="214">
        <v>4368</v>
      </c>
      <c r="DS226" s="214">
        <v>22</v>
      </c>
      <c r="DT226" s="213">
        <v>3.2405361614376198E-3</v>
      </c>
      <c r="DV226" s="215">
        <f t="shared" si="344"/>
        <v>13240</v>
      </c>
      <c r="DW226" s="216">
        <v>0.56060606060606055</v>
      </c>
      <c r="DX226" s="216">
        <v>0.37121212121212122</v>
      </c>
      <c r="DY226" s="216">
        <v>6.8181818181818177E-2</v>
      </c>
      <c r="DZ226" s="216">
        <v>3.787878787878788E-2</v>
      </c>
      <c r="EA226" s="216">
        <v>0</v>
      </c>
      <c r="EB226" s="216">
        <v>3.0303030303030304E-2</v>
      </c>
      <c r="EC226" s="217">
        <f t="shared" si="345"/>
        <v>7420</v>
      </c>
      <c r="ED226" s="218">
        <v>4900</v>
      </c>
      <c r="EE226" s="219">
        <f t="shared" si="346"/>
        <v>920</v>
      </c>
      <c r="EF226" s="219">
        <f t="shared" si="347"/>
        <v>220</v>
      </c>
      <c r="EG226" s="219">
        <f t="shared" si="348"/>
        <v>30</v>
      </c>
      <c r="EH226" s="219">
        <f t="shared" si="349"/>
        <v>670</v>
      </c>
      <c r="EI226" s="216">
        <v>7.5187969924812026E-2</v>
      </c>
      <c r="EJ226" s="511">
        <v>2.2425E-2</v>
      </c>
      <c r="EK226" s="3">
        <v>0.29199999999999998</v>
      </c>
      <c r="EL226" s="3">
        <v>0.45100000000000001</v>
      </c>
      <c r="EM226" s="496">
        <f t="shared" si="350"/>
        <v>0.25699999999999995</v>
      </c>
      <c r="EN226" s="528">
        <v>7.1819800000000003E-2</v>
      </c>
      <c r="EO226" s="545">
        <f t="shared" si="351"/>
        <v>13270</v>
      </c>
      <c r="EP226" s="314">
        <f t="shared" si="352"/>
        <v>3080</v>
      </c>
      <c r="EQ226" s="542">
        <v>3020</v>
      </c>
      <c r="ER226" s="543">
        <v>30</v>
      </c>
      <c r="ES226" s="544">
        <v>30</v>
      </c>
      <c r="ET226" s="242">
        <v>0</v>
      </c>
      <c r="EU226" s="242">
        <v>0</v>
      </c>
      <c r="EV226" s="314">
        <f t="shared" si="353"/>
        <v>30</v>
      </c>
      <c r="EW226" s="314">
        <f t="shared" si="354"/>
        <v>5770</v>
      </c>
      <c r="EX226" s="542">
        <v>3610</v>
      </c>
      <c r="EY226" s="543">
        <v>1740</v>
      </c>
      <c r="EZ226" s="544">
        <v>420</v>
      </c>
      <c r="FA226" s="242">
        <v>100</v>
      </c>
      <c r="FB226" s="242">
        <v>10</v>
      </c>
      <c r="FC226" s="314">
        <f t="shared" si="355"/>
        <v>310</v>
      </c>
      <c r="FD226" s="314">
        <f t="shared" si="356"/>
        <v>4420</v>
      </c>
      <c r="FE226" s="542">
        <v>790</v>
      </c>
      <c r="FF226" s="543">
        <v>3160</v>
      </c>
      <c r="FG226" s="544">
        <v>470</v>
      </c>
      <c r="FH226" s="242">
        <v>120</v>
      </c>
      <c r="FI226" s="242">
        <f>VLOOKUP($A226,'[3]Tabel 3'!$E$3350:$K$3691,7,FALSE)</f>
        <v>20</v>
      </c>
      <c r="FJ226" s="314">
        <f t="shared" si="357"/>
        <v>330</v>
      </c>
      <c r="FK226" s="545">
        <f t="shared" si="358"/>
        <v>13430</v>
      </c>
      <c r="FL226" s="314">
        <f t="shared" si="359"/>
        <v>3020</v>
      </c>
      <c r="FM226" s="542">
        <v>2970</v>
      </c>
      <c r="FN226" s="543">
        <v>30</v>
      </c>
      <c r="FO226" s="544">
        <v>20</v>
      </c>
      <c r="FP226" s="242">
        <v>0</v>
      </c>
      <c r="FQ226" s="242">
        <v>0</v>
      </c>
      <c r="FR226" s="314">
        <f t="shared" si="360"/>
        <v>20</v>
      </c>
      <c r="FS226" s="314">
        <f t="shared" si="361"/>
        <v>5720</v>
      </c>
      <c r="FT226" s="542">
        <v>3370</v>
      </c>
      <c r="FU226" s="543">
        <v>1850</v>
      </c>
      <c r="FV226" s="544">
        <v>500</v>
      </c>
      <c r="FW226" s="242">
        <v>200</v>
      </c>
      <c r="FX226" s="242">
        <v>10</v>
      </c>
      <c r="FY226" s="314">
        <f t="shared" si="362"/>
        <v>290</v>
      </c>
      <c r="FZ226" s="314">
        <f t="shared" si="363"/>
        <v>4690</v>
      </c>
      <c r="GA226" s="542">
        <v>810</v>
      </c>
      <c r="GB226" s="543">
        <v>3310</v>
      </c>
      <c r="GC226" s="544">
        <v>570</v>
      </c>
      <c r="GD226" s="242">
        <v>280</v>
      </c>
      <c r="GE226" s="242">
        <v>20</v>
      </c>
      <c r="GF226" s="314">
        <f t="shared" si="364"/>
        <v>270</v>
      </c>
    </row>
    <row r="227" spans="1:188" hidden="1" x14ac:dyDescent="0.25">
      <c r="A227" s="622" t="s">
        <v>367</v>
      </c>
      <c r="B227" s="622" t="s">
        <v>52</v>
      </c>
      <c r="C227" s="622" t="s">
        <v>84</v>
      </c>
      <c r="D227" s="1">
        <v>1.4</v>
      </c>
      <c r="E227" s="206">
        <v>16900</v>
      </c>
      <c r="F227" s="207">
        <v>0.08</v>
      </c>
      <c r="G227" s="208">
        <f>IF(AND(F227&gt;=$F$3-'Selectie Benchmark Gemeenten'!$D$7*'gemeenten info'!$F$7,F227&lt;=$F$3+'Selectie Benchmark Gemeenten'!$D$7*'gemeenten info'!$F$7),1,0)</f>
        <v>0</v>
      </c>
      <c r="H227" s="206">
        <v>39387</v>
      </c>
      <c r="I227" s="206">
        <v>289</v>
      </c>
      <c r="J227" s="209">
        <f t="shared" si="316"/>
        <v>3.9910313901345293E-2</v>
      </c>
      <c r="K227" s="208">
        <f>IF(AND(J227&gt;=$J$3-'Selectie Benchmark Gemeenten'!$D$8*'gemeenten info'!$J$7,J227&lt;=$J$3+'Selectie Benchmark Gemeenten'!$D$8*'gemeenten info'!$J$7),1,0)</f>
        <v>0</v>
      </c>
      <c r="L227" s="23">
        <v>0</v>
      </c>
      <c r="M227" s="210">
        <v>0.12630792227204785</v>
      </c>
      <c r="N227" s="208">
        <f>IF(AND(M227&gt;=$M$3-'Selectie Benchmark Gemeenten'!$D$9*'gemeenten info'!$M$7,M227&lt;=$M$3+'Selectie Benchmark Gemeenten'!$D$9*'gemeenten info'!$M$7),1,0)</f>
        <v>1</v>
      </c>
      <c r="O227" s="29">
        <f t="shared" si="310"/>
        <v>0</v>
      </c>
      <c r="P227" s="29">
        <f t="shared" si="311"/>
        <v>0</v>
      </c>
      <c r="Q227" s="29">
        <f t="shared" si="312"/>
        <v>0</v>
      </c>
      <c r="S227" s="78">
        <v>7.1020000000000003</v>
      </c>
      <c r="T227" s="78">
        <v>-32.545999999999999</v>
      </c>
      <c r="U227" s="211">
        <v>0.61099999999999999</v>
      </c>
      <c r="V227" s="211">
        <v>8.7999999999999995E-2</v>
      </c>
      <c r="X227" s="212">
        <v>3018</v>
      </c>
      <c r="Y227" s="212">
        <v>48</v>
      </c>
      <c r="Z227" s="341">
        <f t="shared" si="317"/>
        <v>1.5904572564612324E-2</v>
      </c>
      <c r="AA227" s="212">
        <v>1143</v>
      </c>
      <c r="AB227" s="212">
        <v>42</v>
      </c>
      <c r="AC227" s="212">
        <v>22</v>
      </c>
      <c r="AD227" s="212">
        <v>164</v>
      </c>
      <c r="AE227" s="212">
        <v>0</v>
      </c>
      <c r="AF227" s="372">
        <f t="shared" si="318"/>
        <v>0</v>
      </c>
      <c r="AG227" s="212">
        <v>17</v>
      </c>
      <c r="AH227" s="372">
        <f t="shared" si="319"/>
        <v>0.10365853658536585</v>
      </c>
      <c r="AI227" s="212">
        <f t="shared" si="320"/>
        <v>957</v>
      </c>
      <c r="AJ227" s="212">
        <f t="shared" si="321"/>
        <v>25</v>
      </c>
      <c r="AK227" s="372">
        <f t="shared" si="322"/>
        <v>2.612330198537095E-2</v>
      </c>
      <c r="AL227" s="341">
        <f t="shared" si="323"/>
        <v>0</v>
      </c>
      <c r="AM227" s="341">
        <f t="shared" si="324"/>
        <v>5.6328694499668654E-3</v>
      </c>
      <c r="AN227" s="341">
        <f t="shared" si="325"/>
        <v>8.2836315440689198E-3</v>
      </c>
      <c r="AO227" s="341">
        <f t="shared" si="326"/>
        <v>1.3916500994035786E-2</v>
      </c>
      <c r="AP227" s="214">
        <v>1875</v>
      </c>
      <c r="AQ227" s="214">
        <v>6</v>
      </c>
      <c r="AR227" s="341">
        <f t="shared" si="327"/>
        <v>1.9880715705765406E-3</v>
      </c>
      <c r="AT227" s="1">
        <v>49</v>
      </c>
      <c r="AU227" s="1">
        <v>15</v>
      </c>
      <c r="AV227" s="1">
        <v>24</v>
      </c>
      <c r="AW227" s="1">
        <v>10</v>
      </c>
      <c r="AX227" s="1">
        <v>51</v>
      </c>
      <c r="AY227" s="1">
        <v>17</v>
      </c>
      <c r="AZ227" s="1">
        <v>11</v>
      </c>
      <c r="BA227" s="1">
        <v>23</v>
      </c>
      <c r="BB227" s="1">
        <v>35</v>
      </c>
      <c r="BC227" s="1">
        <v>13</v>
      </c>
      <c r="BD227" s="1">
        <v>8</v>
      </c>
      <c r="BE227" s="1">
        <v>14</v>
      </c>
      <c r="BF227" s="1">
        <v>51</v>
      </c>
      <c r="BG227" s="1">
        <v>22</v>
      </c>
      <c r="BH227" s="1">
        <v>8</v>
      </c>
      <c r="BI227" s="1">
        <v>21</v>
      </c>
      <c r="BJ227" s="1">
        <v>42</v>
      </c>
      <c r="BK227" s="1">
        <v>16</v>
      </c>
      <c r="BL227" s="1">
        <v>9</v>
      </c>
      <c r="BM227" s="1">
        <v>17</v>
      </c>
      <c r="BN227" s="125">
        <v>0.30612244897959184</v>
      </c>
      <c r="BO227" s="124">
        <v>0.48979591836734693</v>
      </c>
      <c r="BP227" s="126">
        <v>0.20408163265306123</v>
      </c>
      <c r="BQ227" s="125">
        <v>0.33333333333333331</v>
      </c>
      <c r="BR227" s="124">
        <v>0.21568627450980393</v>
      </c>
      <c r="BS227" s="126">
        <v>0.45098039215686275</v>
      </c>
      <c r="BT227" s="125">
        <v>0.37142857142857144</v>
      </c>
      <c r="BU227" s="124">
        <v>0.22857142857142856</v>
      </c>
      <c r="BV227" s="126">
        <v>0.4</v>
      </c>
      <c r="BW227" s="125">
        <v>0.43137254901960786</v>
      </c>
      <c r="BX227" s="124">
        <v>0.15686274509803921</v>
      </c>
      <c r="BY227" s="126">
        <v>0.41176470588235292</v>
      </c>
      <c r="BZ227" s="125">
        <f t="shared" si="328"/>
        <v>0.38095238095238093</v>
      </c>
      <c r="CA227" s="124">
        <f t="shared" si="329"/>
        <v>0.21428571428571427</v>
      </c>
      <c r="CB227" s="126">
        <f t="shared" si="330"/>
        <v>0.40476190476190477</v>
      </c>
      <c r="CD227" s="215">
        <f t="shared" si="331"/>
        <v>5340</v>
      </c>
      <c r="CE227" s="216">
        <f t="shared" si="332"/>
        <v>0.60486891385767794</v>
      </c>
      <c r="CF227" s="216">
        <f t="shared" si="333"/>
        <v>0.34082397003745318</v>
      </c>
      <c r="CG227" s="216">
        <f t="shared" si="334"/>
        <v>5.4307116104868915E-2</v>
      </c>
      <c r="CH227" s="216">
        <f t="shared" si="335"/>
        <v>2.4344569288389514E-2</v>
      </c>
      <c r="CI227" s="216">
        <f t="shared" si="336"/>
        <v>0</v>
      </c>
      <c r="CJ227" s="216">
        <f t="shared" si="337"/>
        <v>2.9962546816479401E-2</v>
      </c>
      <c r="CK227" s="217">
        <f t="shared" si="338"/>
        <v>3230</v>
      </c>
      <c r="CL227" s="218">
        <f t="shared" si="339"/>
        <v>1820</v>
      </c>
      <c r="CM227" s="219">
        <f t="shared" si="340"/>
        <v>290</v>
      </c>
      <c r="CN227" s="219">
        <f t="shared" si="341"/>
        <v>130</v>
      </c>
      <c r="CO227" s="219">
        <f t="shared" si="342"/>
        <v>0</v>
      </c>
      <c r="CP227" s="219">
        <f t="shared" si="343"/>
        <v>160</v>
      </c>
      <c r="CR227" s="243">
        <v>2511.64</v>
      </c>
      <c r="CS227" s="243">
        <v>3197</v>
      </c>
      <c r="CT227" s="247">
        <f t="shared" si="313"/>
        <v>0.78562402252111352</v>
      </c>
      <c r="CV227" s="247">
        <f t="shared" si="314"/>
        <v>2.0244508961899638E-2</v>
      </c>
      <c r="CW227" s="211">
        <f t="shared" si="315"/>
        <v>0.19880715705765406</v>
      </c>
      <c r="CY227" s="300">
        <v>1.3583441138421734E-2</v>
      </c>
      <c r="CZ227" s="300">
        <v>1.5784586815227482E-2</v>
      </c>
      <c r="DA227" s="300">
        <v>1.0513667768098528E-2</v>
      </c>
      <c r="DB227" s="300">
        <v>1.4676258992805755E-2</v>
      </c>
      <c r="DC227" s="300">
        <v>1.3920454545454545E-2</v>
      </c>
      <c r="DE227" s="332">
        <v>174</v>
      </c>
      <c r="DF227" s="332">
        <v>20</v>
      </c>
      <c r="DG227" s="332">
        <v>118</v>
      </c>
      <c r="DH227" s="332">
        <v>22</v>
      </c>
      <c r="DL227" s="212">
        <v>3092</v>
      </c>
      <c r="DM227" s="212">
        <v>42</v>
      </c>
      <c r="DN227" s="213">
        <v>1.3583441138421734E-2</v>
      </c>
      <c r="DO227" s="212">
        <v>1212</v>
      </c>
      <c r="DP227" s="212">
        <v>35</v>
      </c>
      <c r="DQ227" s="213">
        <v>1.1319534282018111E-2</v>
      </c>
      <c r="DR227" s="214">
        <v>1880</v>
      </c>
      <c r="DS227" s="214">
        <v>7</v>
      </c>
      <c r="DT227" s="213">
        <v>2.2639068564036221E-3</v>
      </c>
      <c r="DV227" s="215">
        <f t="shared" si="344"/>
        <v>5340</v>
      </c>
      <c r="DW227" s="216">
        <v>0.63461538461538458</v>
      </c>
      <c r="DX227" s="216">
        <v>0.32692307692307693</v>
      </c>
      <c r="DY227" s="216">
        <v>3.8461538461538464E-2</v>
      </c>
      <c r="DZ227" s="216">
        <v>1.9230769230769232E-2</v>
      </c>
      <c r="EA227" s="216">
        <v>0</v>
      </c>
      <c r="EB227" s="216">
        <v>1.9230769230769232E-2</v>
      </c>
      <c r="EC227" s="217">
        <f t="shared" si="345"/>
        <v>3350</v>
      </c>
      <c r="ED227" s="218">
        <v>1700</v>
      </c>
      <c r="EE227" s="219">
        <f t="shared" si="346"/>
        <v>290</v>
      </c>
      <c r="EF227" s="219">
        <f t="shared" si="347"/>
        <v>70</v>
      </c>
      <c r="EG227" s="219">
        <f t="shared" si="348"/>
        <v>20</v>
      </c>
      <c r="EH227" s="219">
        <f t="shared" si="349"/>
        <v>200</v>
      </c>
      <c r="EI227" s="216">
        <v>5.5555555555555552E-2</v>
      </c>
      <c r="EJ227" s="511">
        <v>2.1899999999999999E-2</v>
      </c>
      <c r="EK227" s="3">
        <v>0.308</v>
      </c>
      <c r="EL227" s="3">
        <v>0.48499999999999999</v>
      </c>
      <c r="EM227" s="496">
        <f t="shared" si="350"/>
        <v>0.20699999999999996</v>
      </c>
      <c r="EN227" s="528">
        <v>7.0047999999999999E-2</v>
      </c>
      <c r="EO227" s="545">
        <f t="shared" si="351"/>
        <v>5320</v>
      </c>
      <c r="EP227" s="314">
        <f t="shared" si="352"/>
        <v>1360</v>
      </c>
      <c r="EQ227" s="542">
        <v>1350</v>
      </c>
      <c r="ER227" s="543">
        <v>10</v>
      </c>
      <c r="ES227" s="544">
        <v>0</v>
      </c>
      <c r="ET227" s="242">
        <v>0</v>
      </c>
      <c r="EU227" s="242">
        <v>0</v>
      </c>
      <c r="EV227" s="314">
        <f t="shared" si="353"/>
        <v>0</v>
      </c>
      <c r="EW227" s="314">
        <f t="shared" si="354"/>
        <v>2400</v>
      </c>
      <c r="EX227" s="542">
        <v>1680</v>
      </c>
      <c r="EY227" s="543">
        <v>600</v>
      </c>
      <c r="EZ227" s="544">
        <v>120</v>
      </c>
      <c r="FA227" s="242">
        <v>30</v>
      </c>
      <c r="FB227" s="242">
        <v>10</v>
      </c>
      <c r="FC227" s="314">
        <f t="shared" si="355"/>
        <v>80</v>
      </c>
      <c r="FD227" s="314">
        <f t="shared" si="356"/>
        <v>1560</v>
      </c>
      <c r="FE227" s="542">
        <v>320</v>
      </c>
      <c r="FF227" s="543">
        <v>1070</v>
      </c>
      <c r="FG227" s="544">
        <v>170</v>
      </c>
      <c r="FH227" s="242">
        <v>40</v>
      </c>
      <c r="FI227" s="242">
        <f>VLOOKUP($A227,'[3]Tabel 3'!$E$3350:$K$3691,7,FALSE)</f>
        <v>10</v>
      </c>
      <c r="FJ227" s="314">
        <f t="shared" si="357"/>
        <v>120</v>
      </c>
      <c r="FK227" s="545">
        <f t="shared" si="358"/>
        <v>5340</v>
      </c>
      <c r="FL227" s="314">
        <f t="shared" si="359"/>
        <v>1350</v>
      </c>
      <c r="FM227" s="542">
        <v>1330</v>
      </c>
      <c r="FN227" s="543">
        <v>10</v>
      </c>
      <c r="FO227" s="544">
        <v>10</v>
      </c>
      <c r="FP227" s="242">
        <v>0</v>
      </c>
      <c r="FQ227" s="242">
        <v>0</v>
      </c>
      <c r="FR227" s="314">
        <f t="shared" si="360"/>
        <v>10</v>
      </c>
      <c r="FS227" s="314">
        <f t="shared" si="361"/>
        <v>2400</v>
      </c>
      <c r="FT227" s="542">
        <v>1590</v>
      </c>
      <c r="FU227" s="543">
        <v>680</v>
      </c>
      <c r="FV227" s="544">
        <v>130</v>
      </c>
      <c r="FW227" s="242">
        <v>50</v>
      </c>
      <c r="FX227" s="242">
        <v>0</v>
      </c>
      <c r="FY227" s="314">
        <f t="shared" si="362"/>
        <v>80</v>
      </c>
      <c r="FZ227" s="314">
        <f t="shared" si="363"/>
        <v>1590</v>
      </c>
      <c r="GA227" s="542">
        <v>310</v>
      </c>
      <c r="GB227" s="543">
        <v>1130</v>
      </c>
      <c r="GC227" s="544">
        <v>150</v>
      </c>
      <c r="GD227" s="242">
        <v>80</v>
      </c>
      <c r="GE227" s="242">
        <v>0</v>
      </c>
      <c r="GF227" s="314">
        <f t="shared" si="364"/>
        <v>70</v>
      </c>
    </row>
    <row r="228" spans="1:188" hidden="1" x14ac:dyDescent="0.25">
      <c r="A228" s="622" t="s">
        <v>368</v>
      </c>
      <c r="B228" s="622" t="s">
        <v>96</v>
      </c>
      <c r="C228" s="622" t="s">
        <v>97</v>
      </c>
      <c r="D228" s="1">
        <v>0.4</v>
      </c>
      <c r="E228" s="206">
        <v>6200</v>
      </c>
      <c r="F228" s="207">
        <v>7.0000000000000007E-2</v>
      </c>
      <c r="G228" s="208">
        <f>IF(AND(F228&gt;=$F$3-'Selectie Benchmark Gemeenten'!$D$7*'gemeenten info'!$F$7,F228&lt;=$F$3+'Selectie Benchmark Gemeenten'!$D$7*'gemeenten info'!$F$7),1,0)</f>
        <v>0</v>
      </c>
      <c r="H228" s="206">
        <v>14212</v>
      </c>
      <c r="I228" s="206">
        <v>593</v>
      </c>
      <c r="J228" s="209">
        <f t="shared" si="316"/>
        <v>8.5351270553064282E-2</v>
      </c>
      <c r="K228" s="208">
        <f>IF(AND(J228&gt;=$J$3-'Selectie Benchmark Gemeenten'!$D$8*'gemeenten info'!$J$7,J228&lt;=$J$3+'Selectie Benchmark Gemeenten'!$D$8*'gemeenten info'!$J$7),1,0)</f>
        <v>0</v>
      </c>
      <c r="L228" s="23">
        <v>0</v>
      </c>
      <c r="M228" s="210">
        <v>8.4376701143168212E-3</v>
      </c>
      <c r="N228" s="208">
        <f>IF(AND(M228&gt;=$M$3-'Selectie Benchmark Gemeenten'!$D$9*'gemeenten info'!$M$7,M228&lt;=$M$3+'Selectie Benchmark Gemeenten'!$D$9*'gemeenten info'!$M$7),1,0)</f>
        <v>0</v>
      </c>
      <c r="O228" s="29">
        <f t="shared" si="310"/>
        <v>0</v>
      </c>
      <c r="P228" s="29">
        <f t="shared" si="311"/>
        <v>0</v>
      </c>
      <c r="Q228" s="29">
        <f t="shared" si="312"/>
        <v>0</v>
      </c>
      <c r="S228" s="78">
        <v>9.2330000000000005</v>
      </c>
      <c r="T228" s="78">
        <v>40.31</v>
      </c>
      <c r="U228" s="211">
        <v>0.26400000000000001</v>
      </c>
      <c r="V228" s="211">
        <v>0.03</v>
      </c>
      <c r="X228" s="212">
        <v>1024</v>
      </c>
      <c r="Y228" s="212">
        <v>19</v>
      </c>
      <c r="Z228" s="341">
        <f t="shared" si="317"/>
        <v>1.85546875E-2</v>
      </c>
      <c r="AA228" s="212">
        <v>183</v>
      </c>
      <c r="AB228" s="212">
        <v>16</v>
      </c>
      <c r="AC228" s="212">
        <v>7</v>
      </c>
      <c r="AD228" s="212">
        <v>36</v>
      </c>
      <c r="AE228" s="212">
        <v>0</v>
      </c>
      <c r="AF228" s="372">
        <f t="shared" si="318"/>
        <v>0</v>
      </c>
      <c r="AG228" s="212">
        <v>5</v>
      </c>
      <c r="AH228" s="372">
        <f t="shared" si="319"/>
        <v>0.1388888888888889</v>
      </c>
      <c r="AI228" s="212">
        <f t="shared" si="320"/>
        <v>140</v>
      </c>
      <c r="AJ228" s="212">
        <f t="shared" si="321"/>
        <v>11</v>
      </c>
      <c r="AK228" s="372">
        <f t="shared" si="322"/>
        <v>7.857142857142857E-2</v>
      </c>
      <c r="AL228" s="341">
        <f t="shared" si="323"/>
        <v>0</v>
      </c>
      <c r="AM228" s="341">
        <f t="shared" si="324"/>
        <v>4.8828125E-3</v>
      </c>
      <c r="AN228" s="341">
        <f t="shared" si="325"/>
        <v>1.07421875E-2</v>
      </c>
      <c r="AO228" s="341">
        <f t="shared" si="326"/>
        <v>1.5625E-2</v>
      </c>
      <c r="AP228" s="214">
        <v>841</v>
      </c>
      <c r="AQ228" s="214">
        <v>3</v>
      </c>
      <c r="AR228" s="341">
        <f t="shared" si="327"/>
        <v>2.9296875E-3</v>
      </c>
      <c r="AT228" s="1">
        <v>12</v>
      </c>
      <c r="AU228" s="1">
        <v>0</v>
      </c>
      <c r="AV228" s="1">
        <v>5</v>
      </c>
      <c r="AW228" s="1">
        <v>7</v>
      </c>
      <c r="AX228" s="1">
        <v>19</v>
      </c>
      <c r="AY228" s="1">
        <v>0</v>
      </c>
      <c r="AZ228" s="1">
        <v>9</v>
      </c>
      <c r="BA228" s="1">
        <v>10</v>
      </c>
      <c r="BB228" s="1">
        <v>14</v>
      </c>
      <c r="BC228" s="1">
        <v>5</v>
      </c>
      <c r="BD228" s="1">
        <v>8</v>
      </c>
      <c r="BE228" s="1">
        <v>1</v>
      </c>
      <c r="BF228" s="1">
        <v>16</v>
      </c>
      <c r="BG228" s="1">
        <v>0</v>
      </c>
      <c r="BH228" s="1">
        <v>5</v>
      </c>
      <c r="BI228" s="1">
        <v>11</v>
      </c>
      <c r="BJ228" s="1">
        <v>15</v>
      </c>
      <c r="BK228" s="1">
        <v>0</v>
      </c>
      <c r="BL228" s="1">
        <v>5</v>
      </c>
      <c r="BM228" s="1">
        <v>10</v>
      </c>
      <c r="BN228" s="125">
        <v>0</v>
      </c>
      <c r="BO228" s="124">
        <v>0.41666666666666669</v>
      </c>
      <c r="BP228" s="126">
        <v>0.58333333333333337</v>
      </c>
      <c r="BQ228" s="125">
        <v>0</v>
      </c>
      <c r="BR228" s="124">
        <v>0.47368421052631576</v>
      </c>
      <c r="BS228" s="126">
        <v>0.52631578947368418</v>
      </c>
      <c r="BT228" s="125">
        <v>0.35714285714285715</v>
      </c>
      <c r="BU228" s="124">
        <v>0.5714285714285714</v>
      </c>
      <c r="BV228" s="126">
        <v>7.1428571428571425E-2</v>
      </c>
      <c r="BW228" s="125">
        <v>0</v>
      </c>
      <c r="BX228" s="124">
        <v>0.3125</v>
      </c>
      <c r="BY228" s="126">
        <v>0.6875</v>
      </c>
      <c r="BZ228" s="125">
        <f t="shared" si="328"/>
        <v>0</v>
      </c>
      <c r="CA228" s="124">
        <f t="shared" si="329"/>
        <v>0.33333333333333331</v>
      </c>
      <c r="CB228" s="126">
        <f t="shared" si="330"/>
        <v>0.66666666666666663</v>
      </c>
      <c r="CD228" s="215">
        <f t="shared" si="331"/>
        <v>1880</v>
      </c>
      <c r="CE228" s="216">
        <f t="shared" si="332"/>
        <v>0.65957446808510634</v>
      </c>
      <c r="CF228" s="216">
        <f t="shared" si="333"/>
        <v>0.27127659574468083</v>
      </c>
      <c r="CG228" s="216">
        <f t="shared" si="334"/>
        <v>6.9148936170212769E-2</v>
      </c>
      <c r="CH228" s="216">
        <f t="shared" si="335"/>
        <v>1.5957446808510637E-2</v>
      </c>
      <c r="CI228" s="216">
        <f t="shared" si="336"/>
        <v>0</v>
      </c>
      <c r="CJ228" s="216">
        <f t="shared" si="337"/>
        <v>5.3191489361702128E-2</v>
      </c>
      <c r="CK228" s="217">
        <f t="shared" si="338"/>
        <v>1240</v>
      </c>
      <c r="CL228" s="218">
        <f t="shared" si="339"/>
        <v>510</v>
      </c>
      <c r="CM228" s="219">
        <f t="shared" si="340"/>
        <v>130</v>
      </c>
      <c r="CN228" s="219">
        <f t="shared" si="341"/>
        <v>30</v>
      </c>
      <c r="CO228" s="219">
        <f t="shared" si="342"/>
        <v>0</v>
      </c>
      <c r="CP228" s="219">
        <f t="shared" si="343"/>
        <v>100</v>
      </c>
      <c r="CR228" s="243">
        <v>557.16</v>
      </c>
      <c r="CS228" s="243">
        <v>1432</v>
      </c>
      <c r="CT228" s="247">
        <f t="shared" si="313"/>
        <v>0.38907821229050277</v>
      </c>
      <c r="CV228" s="247">
        <f t="shared" si="314"/>
        <v>4.7688837138344466E-2</v>
      </c>
      <c r="CW228" s="211">
        <f t="shared" si="315"/>
        <v>0.26506696428571425</v>
      </c>
      <c r="CY228" s="300">
        <v>1.4044943820224719E-2</v>
      </c>
      <c r="CZ228" s="300">
        <v>1.4388489208633094E-2</v>
      </c>
      <c r="DA228" s="300">
        <v>1.2110726643598616E-2</v>
      </c>
      <c r="DB228" s="300">
        <v>1.6225448334756618E-2</v>
      </c>
      <c r="DC228" s="300">
        <v>1.0425716768027803E-2</v>
      </c>
      <c r="DE228" s="332">
        <v>7</v>
      </c>
      <c r="DF228" s="332">
        <v>1</v>
      </c>
      <c r="DG228" s="332">
        <v>10</v>
      </c>
      <c r="DH228" s="332">
        <v>2</v>
      </c>
      <c r="DL228" s="212">
        <v>1068</v>
      </c>
      <c r="DM228" s="212">
        <v>15</v>
      </c>
      <c r="DN228" s="213">
        <v>1.4044943820224719E-2</v>
      </c>
      <c r="DO228" s="212">
        <v>194</v>
      </c>
      <c r="DP228" s="212">
        <v>9</v>
      </c>
      <c r="DQ228" s="213">
        <v>8.4269662921348312E-3</v>
      </c>
      <c r="DR228" s="214">
        <v>874</v>
      </c>
      <c r="DS228" s="214">
        <v>6</v>
      </c>
      <c r="DT228" s="213">
        <v>5.6179775280898875E-3</v>
      </c>
      <c r="DV228" s="215">
        <f t="shared" si="344"/>
        <v>1940</v>
      </c>
      <c r="DW228" s="216">
        <v>0.68421052631578949</v>
      </c>
      <c r="DX228" s="216">
        <v>0.26315789473684209</v>
      </c>
      <c r="DY228" s="216">
        <v>5.2631578947368418E-2</v>
      </c>
      <c r="DZ228" s="216">
        <v>0</v>
      </c>
      <c r="EA228" s="216">
        <v>0</v>
      </c>
      <c r="EB228" s="216">
        <v>5.2631578947368418E-2</v>
      </c>
      <c r="EC228" s="217">
        <f t="shared" si="345"/>
        <v>1310</v>
      </c>
      <c r="ED228" s="218">
        <v>500</v>
      </c>
      <c r="EE228" s="219">
        <f t="shared" si="346"/>
        <v>130</v>
      </c>
      <c r="EF228" s="219">
        <f t="shared" si="347"/>
        <v>30</v>
      </c>
      <c r="EG228" s="219">
        <f t="shared" si="348"/>
        <v>0</v>
      </c>
      <c r="EH228" s="219">
        <f t="shared" si="349"/>
        <v>100</v>
      </c>
      <c r="EI228" s="216">
        <v>5.2631578947368418E-2</v>
      </c>
      <c r="EJ228" s="511">
        <v>2.0150000000000001E-2</v>
      </c>
      <c r="EK228" s="3">
        <v>0.183</v>
      </c>
      <c r="EL228" s="3">
        <v>0.35700000000000004</v>
      </c>
      <c r="EM228" s="496">
        <f t="shared" si="350"/>
        <v>0.45999999999999991</v>
      </c>
      <c r="EN228" s="528">
        <v>6.4142000000000005E-2</v>
      </c>
      <c r="EO228" s="545">
        <f t="shared" si="351"/>
        <v>1930</v>
      </c>
      <c r="EP228" s="314">
        <f t="shared" si="352"/>
        <v>530</v>
      </c>
      <c r="EQ228" s="542">
        <v>510</v>
      </c>
      <c r="ER228" s="543">
        <v>10</v>
      </c>
      <c r="ES228" s="544">
        <v>10</v>
      </c>
      <c r="ET228" s="242">
        <v>0</v>
      </c>
      <c r="EU228" s="242">
        <v>0</v>
      </c>
      <c r="EV228" s="314">
        <f t="shared" si="353"/>
        <v>10</v>
      </c>
      <c r="EW228" s="314">
        <f t="shared" si="354"/>
        <v>850</v>
      </c>
      <c r="EX228" s="542">
        <v>610</v>
      </c>
      <c r="EY228" s="543">
        <v>180</v>
      </c>
      <c r="EZ228" s="544">
        <v>60</v>
      </c>
      <c r="FA228" s="242">
        <v>10</v>
      </c>
      <c r="FB228" s="242">
        <v>0</v>
      </c>
      <c r="FC228" s="314">
        <f t="shared" si="355"/>
        <v>50</v>
      </c>
      <c r="FD228" s="314">
        <f t="shared" si="356"/>
        <v>550</v>
      </c>
      <c r="FE228" s="542">
        <v>190</v>
      </c>
      <c r="FF228" s="543">
        <v>300</v>
      </c>
      <c r="FG228" s="544">
        <v>60</v>
      </c>
      <c r="FH228" s="242">
        <v>20</v>
      </c>
      <c r="FI228" s="242">
        <f>VLOOKUP($A228,'[3]Tabel 3'!$E$3350:$K$3691,7,FALSE)</f>
        <v>0</v>
      </c>
      <c r="FJ228" s="314">
        <f t="shared" si="357"/>
        <v>40</v>
      </c>
      <c r="FK228" s="545">
        <f t="shared" si="358"/>
        <v>1880</v>
      </c>
      <c r="FL228" s="314">
        <f t="shared" si="359"/>
        <v>510</v>
      </c>
      <c r="FM228" s="542">
        <v>490</v>
      </c>
      <c r="FN228" s="543">
        <v>10</v>
      </c>
      <c r="FO228" s="544">
        <v>10</v>
      </c>
      <c r="FP228" s="242">
        <v>0</v>
      </c>
      <c r="FQ228" s="242">
        <v>0</v>
      </c>
      <c r="FR228" s="314">
        <f t="shared" si="360"/>
        <v>10</v>
      </c>
      <c r="FS228" s="314">
        <f t="shared" si="361"/>
        <v>840</v>
      </c>
      <c r="FT228" s="542">
        <v>580</v>
      </c>
      <c r="FU228" s="543">
        <v>200</v>
      </c>
      <c r="FV228" s="544">
        <v>60</v>
      </c>
      <c r="FW228" s="242">
        <v>10</v>
      </c>
      <c r="FX228" s="242">
        <v>0</v>
      </c>
      <c r="FY228" s="314">
        <f t="shared" si="362"/>
        <v>50</v>
      </c>
      <c r="FZ228" s="314">
        <f t="shared" si="363"/>
        <v>530</v>
      </c>
      <c r="GA228" s="542">
        <v>170</v>
      </c>
      <c r="GB228" s="543">
        <v>300</v>
      </c>
      <c r="GC228" s="544">
        <v>60</v>
      </c>
      <c r="GD228" s="242">
        <v>20</v>
      </c>
      <c r="GE228" s="242">
        <v>0</v>
      </c>
      <c r="GF228" s="314">
        <f t="shared" si="364"/>
        <v>40</v>
      </c>
    </row>
    <row r="229" spans="1:188" hidden="1" x14ac:dyDescent="0.25">
      <c r="A229" s="622" t="s">
        <v>369</v>
      </c>
      <c r="B229" s="622" t="s">
        <v>92</v>
      </c>
      <c r="C229" s="622" t="s">
        <v>93</v>
      </c>
      <c r="D229" s="1">
        <v>0.2</v>
      </c>
      <c r="E229" s="206">
        <v>4200</v>
      </c>
      <c r="F229" s="207">
        <v>5.0999999999999997E-2</v>
      </c>
      <c r="G229" s="208">
        <f>IF(AND(F229&gt;=$F$3-'Selectie Benchmark Gemeenten'!$D$7*'gemeenten info'!$F$7,F229&lt;=$F$3+'Selectie Benchmark Gemeenten'!$D$7*'gemeenten info'!$F$7),1,0)</f>
        <v>0</v>
      </c>
      <c r="H229" s="206">
        <v>10159</v>
      </c>
      <c r="I229" s="206">
        <v>261</v>
      </c>
      <c r="J229" s="209">
        <f t="shared" si="316"/>
        <v>3.572496263079223E-2</v>
      </c>
      <c r="K229" s="208">
        <f>IF(AND(J229&gt;=$J$3-'Selectie Benchmark Gemeenten'!$D$8*'gemeenten info'!$J$7,J229&lt;=$J$3+'Selectie Benchmark Gemeenten'!$D$8*'gemeenten info'!$J$7),1,0)</f>
        <v>0</v>
      </c>
      <c r="L229" s="23">
        <v>0</v>
      </c>
      <c r="M229" s="210">
        <v>1.0157194679564692E-2</v>
      </c>
      <c r="N229" s="208">
        <f>IF(AND(M229&gt;=$M$3-'Selectie Benchmark Gemeenten'!$D$9*'gemeenten info'!$M$7,M229&lt;=$M$3+'Selectie Benchmark Gemeenten'!$D$9*'gemeenten info'!$M$7),1,0)</f>
        <v>0</v>
      </c>
      <c r="O229" s="29">
        <f t="shared" si="310"/>
        <v>0</v>
      </c>
      <c r="P229" s="29">
        <f t="shared" si="311"/>
        <v>0</v>
      </c>
      <c r="Q229" s="29">
        <f t="shared" si="312"/>
        <v>0</v>
      </c>
      <c r="S229" s="78">
        <v>7.6950000000000003</v>
      </c>
      <c r="T229" s="78">
        <v>-22.033999999999999</v>
      </c>
      <c r="U229" s="211">
        <v>0.55600000000000005</v>
      </c>
      <c r="V229" s="211">
        <v>0.06</v>
      </c>
      <c r="X229" s="212">
        <v>784</v>
      </c>
      <c r="Y229" s="212">
        <v>14</v>
      </c>
      <c r="Z229" s="341">
        <f t="shared" si="317"/>
        <v>1.7857142857142856E-2</v>
      </c>
      <c r="AA229" s="212">
        <v>238</v>
      </c>
      <c r="AB229" s="212">
        <v>12</v>
      </c>
      <c r="AC229" s="212">
        <v>6</v>
      </c>
      <c r="AD229" s="212">
        <v>40</v>
      </c>
      <c r="AE229" s="212">
        <v>0</v>
      </c>
      <c r="AF229" s="372">
        <f t="shared" si="318"/>
        <v>0</v>
      </c>
      <c r="AG229" s="212">
        <v>0</v>
      </c>
      <c r="AH229" s="372">
        <f t="shared" si="319"/>
        <v>0</v>
      </c>
      <c r="AI229" s="212">
        <f t="shared" si="320"/>
        <v>192</v>
      </c>
      <c r="AJ229" s="212">
        <f t="shared" si="321"/>
        <v>12</v>
      </c>
      <c r="AK229" s="372">
        <f t="shared" si="322"/>
        <v>6.25E-2</v>
      </c>
      <c r="AL229" s="341">
        <f t="shared" si="323"/>
        <v>0</v>
      </c>
      <c r="AM229" s="341">
        <f t="shared" si="324"/>
        <v>0</v>
      </c>
      <c r="AN229" s="341">
        <f t="shared" si="325"/>
        <v>1.5306122448979591E-2</v>
      </c>
      <c r="AO229" s="341">
        <f t="shared" si="326"/>
        <v>1.5306122448979591E-2</v>
      </c>
      <c r="AP229" s="214">
        <v>546</v>
      </c>
      <c r="AQ229" s="214">
        <v>2</v>
      </c>
      <c r="AR229" s="341">
        <f t="shared" si="327"/>
        <v>2.5510204081632651E-3</v>
      </c>
      <c r="AT229" s="1">
        <v>9</v>
      </c>
      <c r="AU229" s="1">
        <v>5</v>
      </c>
      <c r="AV229" s="1">
        <v>0</v>
      </c>
      <c r="AW229" s="1">
        <v>4</v>
      </c>
      <c r="AX229" s="1">
        <v>7</v>
      </c>
      <c r="AY229" s="1">
        <v>0</v>
      </c>
      <c r="AZ229" s="1">
        <v>0</v>
      </c>
      <c r="BA229" s="1">
        <v>7</v>
      </c>
      <c r="BB229" s="1">
        <v>8</v>
      </c>
      <c r="BC229" s="1">
        <v>0</v>
      </c>
      <c r="BD229" s="1">
        <v>0</v>
      </c>
      <c r="BE229" s="1">
        <v>8</v>
      </c>
      <c r="BF229" s="1">
        <v>9</v>
      </c>
      <c r="BG229" s="1">
        <v>0</v>
      </c>
      <c r="BH229" s="1">
        <v>0</v>
      </c>
      <c r="BI229" s="1">
        <v>9</v>
      </c>
      <c r="BJ229" s="1">
        <v>7</v>
      </c>
      <c r="BK229" s="1">
        <v>0</v>
      </c>
      <c r="BL229" s="1">
        <v>0</v>
      </c>
      <c r="BM229" s="1">
        <v>7</v>
      </c>
      <c r="BN229" s="125">
        <v>0.55555555555555558</v>
      </c>
      <c r="BO229" s="124">
        <v>0</v>
      </c>
      <c r="BP229" s="126">
        <v>0.44444444444444442</v>
      </c>
      <c r="BQ229" s="125">
        <v>0</v>
      </c>
      <c r="BR229" s="124">
        <v>0</v>
      </c>
      <c r="BS229" s="126">
        <v>1</v>
      </c>
      <c r="BT229" s="125">
        <v>0</v>
      </c>
      <c r="BU229" s="124">
        <v>0</v>
      </c>
      <c r="BV229" s="126">
        <v>1</v>
      </c>
      <c r="BW229" s="125">
        <v>0</v>
      </c>
      <c r="BX229" s="124">
        <v>0</v>
      </c>
      <c r="BY229" s="126">
        <v>1</v>
      </c>
      <c r="BZ229" s="125">
        <f t="shared" si="328"/>
        <v>0</v>
      </c>
      <c r="CA229" s="124">
        <f t="shared" si="329"/>
        <v>0</v>
      </c>
      <c r="CB229" s="126">
        <f t="shared" si="330"/>
        <v>1</v>
      </c>
      <c r="CD229" s="215">
        <f t="shared" si="331"/>
        <v>1390</v>
      </c>
      <c r="CE229" s="216">
        <f t="shared" si="332"/>
        <v>0.58273381294964033</v>
      </c>
      <c r="CF229" s="216">
        <f t="shared" si="333"/>
        <v>0.38129496402877699</v>
      </c>
      <c r="CG229" s="216">
        <f t="shared" si="334"/>
        <v>3.5971223021582732E-2</v>
      </c>
      <c r="CH229" s="216">
        <f t="shared" si="335"/>
        <v>1.4388489208633094E-2</v>
      </c>
      <c r="CI229" s="216">
        <f t="shared" si="336"/>
        <v>0</v>
      </c>
      <c r="CJ229" s="216">
        <f t="shared" si="337"/>
        <v>2.1582733812949641E-2</v>
      </c>
      <c r="CK229" s="217">
        <f t="shared" si="338"/>
        <v>810</v>
      </c>
      <c r="CL229" s="218">
        <f t="shared" si="339"/>
        <v>530</v>
      </c>
      <c r="CM229" s="219">
        <f t="shared" si="340"/>
        <v>50</v>
      </c>
      <c r="CN229" s="219">
        <f t="shared" si="341"/>
        <v>20</v>
      </c>
      <c r="CO229" s="219">
        <f t="shared" si="342"/>
        <v>0</v>
      </c>
      <c r="CP229" s="219">
        <f t="shared" si="343"/>
        <v>30</v>
      </c>
      <c r="CR229" s="243">
        <v>417</v>
      </c>
      <c r="CS229" s="243">
        <v>1039</v>
      </c>
      <c r="CT229" s="247">
        <f t="shared" si="313"/>
        <v>0.40134744947064482</v>
      </c>
      <c r="CV229" s="247">
        <f t="shared" si="314"/>
        <v>4.4492977046933883E-2</v>
      </c>
      <c r="CW229" s="211">
        <f t="shared" si="315"/>
        <v>0.35014005602240894</v>
      </c>
      <c r="CY229" s="300">
        <v>9.126466753585397E-3</v>
      </c>
      <c r="CZ229" s="300">
        <v>1.0895883777239709E-2</v>
      </c>
      <c r="DA229" s="300">
        <v>9.5465393794749408E-3</v>
      </c>
      <c r="DB229" s="300">
        <v>8.0552359033371698E-3</v>
      </c>
      <c r="DC229" s="300">
        <v>1.0285714285714285E-2</v>
      </c>
      <c r="DE229" s="332" t="s">
        <v>640</v>
      </c>
      <c r="DF229" s="332" t="s">
        <v>640</v>
      </c>
      <c r="DG229" s="332" t="s">
        <v>640</v>
      </c>
      <c r="DH229" s="332" t="s">
        <v>640</v>
      </c>
      <c r="DL229" s="212">
        <v>767</v>
      </c>
      <c r="DM229" s="212">
        <v>7</v>
      </c>
      <c r="DN229" s="213">
        <v>9.126466753585397E-3</v>
      </c>
      <c r="DO229" s="212">
        <v>238</v>
      </c>
      <c r="DP229" s="212">
        <v>7</v>
      </c>
      <c r="DQ229" s="213">
        <v>9.126466753585397E-3</v>
      </c>
      <c r="DR229" s="214">
        <v>529</v>
      </c>
      <c r="DS229" s="214">
        <v>0</v>
      </c>
      <c r="DT229" s="213">
        <v>0</v>
      </c>
      <c r="DV229" s="215">
        <f t="shared" si="344"/>
        <v>1350</v>
      </c>
      <c r="DW229" s="216">
        <v>0.61538461538461542</v>
      </c>
      <c r="DX229" s="216">
        <v>0.38461538461538464</v>
      </c>
      <c r="DY229" s="216">
        <v>0</v>
      </c>
      <c r="DZ229" s="216">
        <v>0</v>
      </c>
      <c r="EA229" s="216">
        <v>0</v>
      </c>
      <c r="EB229" s="216">
        <v>0</v>
      </c>
      <c r="EC229" s="217">
        <f t="shared" si="345"/>
        <v>810</v>
      </c>
      <c r="ED229" s="218">
        <v>500</v>
      </c>
      <c r="EE229" s="219">
        <f t="shared" si="346"/>
        <v>40</v>
      </c>
      <c r="EF229" s="219">
        <f t="shared" si="347"/>
        <v>10</v>
      </c>
      <c r="EG229" s="219">
        <f t="shared" si="348"/>
        <v>0</v>
      </c>
      <c r="EH229" s="219">
        <f t="shared" si="349"/>
        <v>30</v>
      </c>
      <c r="EI229" s="216">
        <v>7.1428571428571425E-2</v>
      </c>
      <c r="EJ229" s="511">
        <v>1.6825E-2</v>
      </c>
      <c r="EK229" s="3">
        <v>0.28600000000000003</v>
      </c>
      <c r="EL229" s="3">
        <v>0.46</v>
      </c>
      <c r="EM229" s="496">
        <f t="shared" si="350"/>
        <v>0.25399999999999995</v>
      </c>
      <c r="EN229" s="528">
        <v>5.2920599999999998E-2</v>
      </c>
      <c r="EO229" s="545">
        <f t="shared" si="351"/>
        <v>1390</v>
      </c>
      <c r="EP229" s="314">
        <f t="shared" si="352"/>
        <v>360</v>
      </c>
      <c r="EQ229" s="542">
        <v>360</v>
      </c>
      <c r="ER229" s="543">
        <v>0</v>
      </c>
      <c r="ES229" s="544">
        <v>0</v>
      </c>
      <c r="ET229" s="242">
        <v>0</v>
      </c>
      <c r="EU229" s="242">
        <v>0</v>
      </c>
      <c r="EV229" s="314">
        <f t="shared" si="353"/>
        <v>0</v>
      </c>
      <c r="EW229" s="314">
        <f t="shared" si="354"/>
        <v>610</v>
      </c>
      <c r="EX229" s="542">
        <v>380</v>
      </c>
      <c r="EY229" s="543">
        <v>210</v>
      </c>
      <c r="EZ229" s="544">
        <v>20</v>
      </c>
      <c r="FA229" s="242">
        <v>10</v>
      </c>
      <c r="FB229" s="242">
        <v>0</v>
      </c>
      <c r="FC229" s="314">
        <f t="shared" si="355"/>
        <v>10</v>
      </c>
      <c r="FD229" s="314">
        <f t="shared" si="356"/>
        <v>420</v>
      </c>
      <c r="FE229" s="542">
        <v>70</v>
      </c>
      <c r="FF229" s="543">
        <v>330</v>
      </c>
      <c r="FG229" s="544">
        <v>20</v>
      </c>
      <c r="FH229" s="242">
        <v>0</v>
      </c>
      <c r="FI229" s="242">
        <f>VLOOKUP($A229,'[3]Tabel 3'!$E$3350:$K$3691,7,FALSE)</f>
        <v>0</v>
      </c>
      <c r="FJ229" s="314">
        <f t="shared" si="357"/>
        <v>20</v>
      </c>
      <c r="FK229" s="545">
        <f t="shared" si="358"/>
        <v>1390</v>
      </c>
      <c r="FL229" s="314">
        <f t="shared" si="359"/>
        <v>360</v>
      </c>
      <c r="FM229" s="542">
        <v>350</v>
      </c>
      <c r="FN229" s="543">
        <v>10</v>
      </c>
      <c r="FO229" s="544">
        <v>0</v>
      </c>
      <c r="FP229" s="242">
        <v>0</v>
      </c>
      <c r="FQ229" s="242">
        <v>0</v>
      </c>
      <c r="FR229" s="314">
        <f t="shared" si="360"/>
        <v>0</v>
      </c>
      <c r="FS229" s="314">
        <f t="shared" si="361"/>
        <v>610</v>
      </c>
      <c r="FT229" s="542">
        <v>380</v>
      </c>
      <c r="FU229" s="543">
        <v>200</v>
      </c>
      <c r="FV229" s="544">
        <v>30</v>
      </c>
      <c r="FW229" s="242">
        <v>10</v>
      </c>
      <c r="FX229" s="242">
        <v>0</v>
      </c>
      <c r="FY229" s="314">
        <f t="shared" si="362"/>
        <v>20</v>
      </c>
      <c r="FZ229" s="314">
        <f t="shared" si="363"/>
        <v>420</v>
      </c>
      <c r="GA229" s="542">
        <v>80</v>
      </c>
      <c r="GB229" s="543">
        <v>320</v>
      </c>
      <c r="GC229" s="544">
        <v>20</v>
      </c>
      <c r="GD229" s="242">
        <v>10</v>
      </c>
      <c r="GE229" s="242">
        <v>0</v>
      </c>
      <c r="GF229" s="314">
        <f t="shared" si="364"/>
        <v>10</v>
      </c>
    </row>
    <row r="230" spans="1:188" hidden="1" x14ac:dyDescent="0.25">
      <c r="A230" s="622" t="s">
        <v>370</v>
      </c>
      <c r="B230" s="622" t="s">
        <v>132</v>
      </c>
      <c r="C230" s="622" t="s">
        <v>133</v>
      </c>
      <c r="D230" s="1">
        <v>1.2</v>
      </c>
      <c r="E230" s="206">
        <v>19700</v>
      </c>
      <c r="F230" s="207">
        <v>6.0999999999999999E-2</v>
      </c>
      <c r="G230" s="208">
        <f>IF(AND(F230&gt;=$F$3-'Selectie Benchmark Gemeenten'!$D$7*'gemeenten info'!$F$7,F230&lt;=$F$3+'Selectie Benchmark Gemeenten'!$D$7*'gemeenten info'!$F$7),1,0)</f>
        <v>0</v>
      </c>
      <c r="H230" s="206">
        <v>48266</v>
      </c>
      <c r="I230" s="206">
        <v>443</v>
      </c>
      <c r="J230" s="209">
        <f t="shared" si="316"/>
        <v>6.2929745889387143E-2</v>
      </c>
      <c r="K230" s="208">
        <f>IF(AND(J230&gt;=$J$3-'Selectie Benchmark Gemeenten'!$D$8*'gemeenten info'!$J$7,J230&lt;=$J$3+'Selectie Benchmark Gemeenten'!$D$8*'gemeenten info'!$J$7),1,0)</f>
        <v>0</v>
      </c>
      <c r="L230" s="23">
        <v>0</v>
      </c>
      <c r="M230" s="210">
        <v>0.10489882854100106</v>
      </c>
      <c r="N230" s="208">
        <f>IF(AND(M230&gt;=$M$3-'Selectie Benchmark Gemeenten'!$D$9*'gemeenten info'!$M$7,M230&lt;=$M$3+'Selectie Benchmark Gemeenten'!$D$9*'gemeenten info'!$M$7),1,0)</f>
        <v>1</v>
      </c>
      <c r="O230" s="29">
        <f t="shared" si="310"/>
        <v>0</v>
      </c>
      <c r="P230" s="29">
        <f t="shared" si="311"/>
        <v>0</v>
      </c>
      <c r="Q230" s="29">
        <f t="shared" si="312"/>
        <v>0</v>
      </c>
      <c r="S230" s="78">
        <v>8.0280000000000005</v>
      </c>
      <c r="T230" s="78">
        <v>-4.3559999999999999</v>
      </c>
      <c r="U230" s="211">
        <v>0.47499999999999998</v>
      </c>
      <c r="V230" s="211">
        <v>8.5999999999999993E-2</v>
      </c>
      <c r="X230" s="212">
        <v>3923</v>
      </c>
      <c r="Y230" s="212">
        <v>92</v>
      </c>
      <c r="Z230" s="341">
        <f t="shared" si="317"/>
        <v>2.3451440224318124E-2</v>
      </c>
      <c r="AA230" s="212">
        <v>1093</v>
      </c>
      <c r="AB230" s="212">
        <v>74</v>
      </c>
      <c r="AC230" s="212">
        <v>20</v>
      </c>
      <c r="AD230" s="212">
        <v>153</v>
      </c>
      <c r="AE230" s="212">
        <v>9</v>
      </c>
      <c r="AF230" s="372">
        <f t="shared" si="318"/>
        <v>0.45</v>
      </c>
      <c r="AG230" s="212">
        <v>15</v>
      </c>
      <c r="AH230" s="372">
        <f t="shared" si="319"/>
        <v>9.8039215686274508E-2</v>
      </c>
      <c r="AI230" s="212">
        <f t="shared" si="320"/>
        <v>920</v>
      </c>
      <c r="AJ230" s="212">
        <f t="shared" si="321"/>
        <v>50</v>
      </c>
      <c r="AK230" s="372">
        <f t="shared" si="322"/>
        <v>5.434782608695652E-2</v>
      </c>
      <c r="AL230" s="341">
        <f t="shared" si="323"/>
        <v>2.2941626306398166E-3</v>
      </c>
      <c r="AM230" s="341">
        <f t="shared" si="324"/>
        <v>3.8236043843996939E-3</v>
      </c>
      <c r="AN230" s="341">
        <f t="shared" si="325"/>
        <v>1.274534794799898E-2</v>
      </c>
      <c r="AO230" s="341">
        <f t="shared" si="326"/>
        <v>1.886311496303849E-2</v>
      </c>
      <c r="AP230" s="214">
        <v>2830</v>
      </c>
      <c r="AQ230" s="214">
        <v>18</v>
      </c>
      <c r="AR230" s="341">
        <f t="shared" si="327"/>
        <v>4.5883252612796332E-3</v>
      </c>
      <c r="AT230" s="1">
        <v>80</v>
      </c>
      <c r="AU230" s="1">
        <v>31</v>
      </c>
      <c r="AV230" s="1">
        <v>20</v>
      </c>
      <c r="AW230" s="1">
        <v>29</v>
      </c>
      <c r="AX230" s="1">
        <v>60</v>
      </c>
      <c r="AY230" s="1">
        <v>24</v>
      </c>
      <c r="AZ230" s="1">
        <v>12</v>
      </c>
      <c r="BA230" s="1">
        <v>24</v>
      </c>
      <c r="BB230" s="1">
        <v>63</v>
      </c>
      <c r="BC230" s="1">
        <v>26</v>
      </c>
      <c r="BD230" s="1">
        <v>9</v>
      </c>
      <c r="BE230" s="1">
        <v>28</v>
      </c>
      <c r="BF230" s="1">
        <v>67</v>
      </c>
      <c r="BG230" s="1">
        <v>24</v>
      </c>
      <c r="BH230" s="1">
        <v>16</v>
      </c>
      <c r="BI230" s="1">
        <v>27</v>
      </c>
      <c r="BJ230" s="1">
        <v>68</v>
      </c>
      <c r="BK230" s="1">
        <v>24</v>
      </c>
      <c r="BL230" s="1">
        <v>17</v>
      </c>
      <c r="BM230" s="1">
        <v>27</v>
      </c>
      <c r="BN230" s="125">
        <v>0.38750000000000001</v>
      </c>
      <c r="BO230" s="124">
        <v>0.25</v>
      </c>
      <c r="BP230" s="126">
        <v>0.36249999999999999</v>
      </c>
      <c r="BQ230" s="125">
        <v>0.4</v>
      </c>
      <c r="BR230" s="124">
        <v>0.2</v>
      </c>
      <c r="BS230" s="126">
        <v>0.4</v>
      </c>
      <c r="BT230" s="125">
        <v>0.41269841269841268</v>
      </c>
      <c r="BU230" s="124">
        <v>0.14285714285714285</v>
      </c>
      <c r="BV230" s="126">
        <v>0.44444444444444442</v>
      </c>
      <c r="BW230" s="125">
        <v>0.35820895522388058</v>
      </c>
      <c r="BX230" s="124">
        <v>0.23880597014925373</v>
      </c>
      <c r="BY230" s="126">
        <v>0.40298507462686567</v>
      </c>
      <c r="BZ230" s="125">
        <f t="shared" si="328"/>
        <v>0.35294117647058826</v>
      </c>
      <c r="CA230" s="124">
        <f t="shared" si="329"/>
        <v>0.25</v>
      </c>
      <c r="CB230" s="126">
        <f t="shared" si="330"/>
        <v>0.39705882352941174</v>
      </c>
      <c r="CD230" s="215">
        <f t="shared" si="331"/>
        <v>6500</v>
      </c>
      <c r="CE230" s="216">
        <f t="shared" si="332"/>
        <v>0.62</v>
      </c>
      <c r="CF230" s="216">
        <f t="shared" si="333"/>
        <v>0.31846153846153846</v>
      </c>
      <c r="CG230" s="216">
        <f t="shared" si="334"/>
        <v>6.1538461538461542E-2</v>
      </c>
      <c r="CH230" s="216">
        <f t="shared" si="335"/>
        <v>2.4615384615384615E-2</v>
      </c>
      <c r="CI230" s="216">
        <f t="shared" si="336"/>
        <v>3.0769230769230769E-3</v>
      </c>
      <c r="CJ230" s="216">
        <f t="shared" si="337"/>
        <v>3.3846153846153845E-2</v>
      </c>
      <c r="CK230" s="217">
        <f t="shared" si="338"/>
        <v>4030</v>
      </c>
      <c r="CL230" s="218">
        <f t="shared" si="339"/>
        <v>2070</v>
      </c>
      <c r="CM230" s="219">
        <f t="shared" si="340"/>
        <v>400</v>
      </c>
      <c r="CN230" s="219">
        <f t="shared" si="341"/>
        <v>160</v>
      </c>
      <c r="CO230" s="219">
        <f t="shared" si="342"/>
        <v>20</v>
      </c>
      <c r="CP230" s="219">
        <f t="shared" si="343"/>
        <v>220</v>
      </c>
      <c r="CR230" s="243">
        <v>2089.65</v>
      </c>
      <c r="CS230" s="243">
        <v>5129</v>
      </c>
      <c r="CT230" s="247">
        <f t="shared" si="313"/>
        <v>0.40741860011698189</v>
      </c>
      <c r="CV230" s="247">
        <f t="shared" si="314"/>
        <v>5.7561044629735915E-2</v>
      </c>
      <c r="CW230" s="211">
        <f t="shared" si="315"/>
        <v>0.38444983974292007</v>
      </c>
      <c r="CY230" s="300">
        <v>1.6683022571148183E-2</v>
      </c>
      <c r="CZ230" s="300">
        <v>1.6273985912071898E-2</v>
      </c>
      <c r="DA230" s="300">
        <v>1.4823529411764706E-2</v>
      </c>
      <c r="DB230" s="300">
        <v>1.3917884481558803E-2</v>
      </c>
      <c r="DC230" s="300">
        <v>1.7921146953405017E-2</v>
      </c>
      <c r="DE230" s="332">
        <v>239</v>
      </c>
      <c r="DF230" s="332">
        <v>36</v>
      </c>
      <c r="DG230" s="332">
        <v>218</v>
      </c>
      <c r="DH230" s="332">
        <v>48</v>
      </c>
      <c r="DL230" s="212">
        <v>4076</v>
      </c>
      <c r="DM230" s="212">
        <v>68</v>
      </c>
      <c r="DN230" s="213">
        <v>1.6683022571148183E-2</v>
      </c>
      <c r="DO230" s="212">
        <v>1199</v>
      </c>
      <c r="DP230" s="212">
        <v>56</v>
      </c>
      <c r="DQ230" s="213">
        <v>1.3738959764474975E-2</v>
      </c>
      <c r="DR230" s="214">
        <v>2877</v>
      </c>
      <c r="DS230" s="214">
        <v>12</v>
      </c>
      <c r="DT230" s="213">
        <v>2.944062806673209E-3</v>
      </c>
      <c r="DV230" s="215">
        <f t="shared" si="344"/>
        <v>6450</v>
      </c>
      <c r="DW230" s="216">
        <v>0.64615384615384619</v>
      </c>
      <c r="DX230" s="216">
        <v>0.29230769230769232</v>
      </c>
      <c r="DY230" s="216">
        <v>6.1538461538461542E-2</v>
      </c>
      <c r="DZ230" s="216">
        <v>3.0769230769230771E-2</v>
      </c>
      <c r="EA230" s="216">
        <v>0</v>
      </c>
      <c r="EB230" s="216">
        <v>3.0769230769230771E-2</v>
      </c>
      <c r="EC230" s="217">
        <f t="shared" si="345"/>
        <v>4220</v>
      </c>
      <c r="ED230" s="218">
        <v>1900</v>
      </c>
      <c r="EE230" s="219">
        <f t="shared" si="346"/>
        <v>330</v>
      </c>
      <c r="EF230" s="219">
        <f t="shared" si="347"/>
        <v>70</v>
      </c>
      <c r="EG230" s="219">
        <f t="shared" si="348"/>
        <v>10</v>
      </c>
      <c r="EH230" s="219">
        <f t="shared" si="349"/>
        <v>250</v>
      </c>
      <c r="EI230" s="216">
        <v>6.0606060606060608E-2</v>
      </c>
      <c r="EJ230" s="511">
        <v>1.8575000000000001E-2</v>
      </c>
      <c r="EK230" s="3">
        <v>0.25800000000000001</v>
      </c>
      <c r="EL230" s="3">
        <v>0.42799999999999999</v>
      </c>
      <c r="EM230" s="496">
        <f t="shared" si="350"/>
        <v>0.314</v>
      </c>
      <c r="EN230" s="528">
        <v>5.88266E-2</v>
      </c>
      <c r="EO230" s="545">
        <f t="shared" si="351"/>
        <v>6490</v>
      </c>
      <c r="EP230" s="314">
        <f t="shared" si="352"/>
        <v>1930</v>
      </c>
      <c r="EQ230" s="542">
        <v>1900</v>
      </c>
      <c r="ER230" s="543">
        <v>20</v>
      </c>
      <c r="ES230" s="544">
        <v>10</v>
      </c>
      <c r="ET230" s="242">
        <v>0</v>
      </c>
      <c r="EU230" s="242">
        <v>0</v>
      </c>
      <c r="EV230" s="314">
        <f t="shared" si="353"/>
        <v>10</v>
      </c>
      <c r="EW230" s="314">
        <f t="shared" si="354"/>
        <v>2840</v>
      </c>
      <c r="EX230" s="542">
        <v>1950</v>
      </c>
      <c r="EY230" s="543">
        <v>710</v>
      </c>
      <c r="EZ230" s="544">
        <v>180</v>
      </c>
      <c r="FA230" s="242">
        <v>40</v>
      </c>
      <c r="FB230" s="242">
        <v>0</v>
      </c>
      <c r="FC230" s="314">
        <f t="shared" si="355"/>
        <v>140</v>
      </c>
      <c r="FD230" s="314">
        <f t="shared" si="356"/>
        <v>1720</v>
      </c>
      <c r="FE230" s="542">
        <v>370</v>
      </c>
      <c r="FF230" s="543">
        <v>1210</v>
      </c>
      <c r="FG230" s="544">
        <v>140</v>
      </c>
      <c r="FH230" s="242">
        <v>30</v>
      </c>
      <c r="FI230" s="242">
        <f>VLOOKUP($A230,'[3]Tabel 3'!$E$3350:$K$3691,7,FALSE)</f>
        <v>10</v>
      </c>
      <c r="FJ230" s="314">
        <f t="shared" si="357"/>
        <v>100</v>
      </c>
      <c r="FK230" s="545">
        <f t="shared" si="358"/>
        <v>6500</v>
      </c>
      <c r="FL230" s="314">
        <f t="shared" si="359"/>
        <v>1840</v>
      </c>
      <c r="FM230" s="542">
        <v>1800</v>
      </c>
      <c r="FN230" s="543">
        <v>20</v>
      </c>
      <c r="FO230" s="544">
        <v>20</v>
      </c>
      <c r="FP230" s="242">
        <v>0</v>
      </c>
      <c r="FQ230" s="242">
        <v>0</v>
      </c>
      <c r="FR230" s="314">
        <f t="shared" si="360"/>
        <v>20</v>
      </c>
      <c r="FS230" s="314">
        <f t="shared" si="361"/>
        <v>2900</v>
      </c>
      <c r="FT230" s="542">
        <v>1880</v>
      </c>
      <c r="FU230" s="543">
        <v>810</v>
      </c>
      <c r="FV230" s="544">
        <v>210</v>
      </c>
      <c r="FW230" s="242">
        <v>80</v>
      </c>
      <c r="FX230" s="242">
        <v>10</v>
      </c>
      <c r="FY230" s="314">
        <f t="shared" si="362"/>
        <v>120</v>
      </c>
      <c r="FZ230" s="314">
        <f t="shared" si="363"/>
        <v>1760</v>
      </c>
      <c r="GA230" s="542">
        <v>350</v>
      </c>
      <c r="GB230" s="543">
        <v>1240</v>
      </c>
      <c r="GC230" s="544">
        <v>170</v>
      </c>
      <c r="GD230" s="242">
        <v>80</v>
      </c>
      <c r="GE230" s="242">
        <v>10</v>
      </c>
      <c r="GF230" s="314">
        <f t="shared" si="364"/>
        <v>80</v>
      </c>
    </row>
    <row r="231" spans="1:188" hidden="1" x14ac:dyDescent="0.25">
      <c r="A231" s="622" t="s">
        <v>371</v>
      </c>
      <c r="B231" s="622" t="s">
        <v>112</v>
      </c>
      <c r="C231" s="622" t="s">
        <v>113</v>
      </c>
      <c r="D231" s="1">
        <v>1</v>
      </c>
      <c r="E231" s="206">
        <v>14000</v>
      </c>
      <c r="F231" s="207">
        <v>7.2000000000000008E-2</v>
      </c>
      <c r="G231" s="208">
        <f>IF(AND(F231&gt;=$F$3-'Selectie Benchmark Gemeenten'!$D$7*'gemeenten info'!$F$7,F231&lt;=$F$3+'Selectie Benchmark Gemeenten'!$D$7*'gemeenten info'!$F$7),1,0)</f>
        <v>0</v>
      </c>
      <c r="H231" s="206">
        <v>32208</v>
      </c>
      <c r="I231" s="206">
        <v>3421</v>
      </c>
      <c r="J231" s="209">
        <f t="shared" si="316"/>
        <v>0.50807174887892381</v>
      </c>
      <c r="K231" s="208">
        <f>IF(AND(J231&gt;=$J$3-'Selectie Benchmark Gemeenten'!$D$8*'gemeenten info'!$J$7,J231&lt;=$J$3+'Selectie Benchmark Gemeenten'!$D$8*'gemeenten info'!$J$7),1,0)</f>
        <v>0</v>
      </c>
      <c r="L231" s="23">
        <v>0</v>
      </c>
      <c r="M231" s="210">
        <v>7.1210579857578837E-2</v>
      </c>
      <c r="N231" s="208">
        <f>IF(AND(M231&gt;=$M$3-'Selectie Benchmark Gemeenten'!$D$9*'gemeenten info'!$M$7,M231&lt;=$M$3+'Selectie Benchmark Gemeenten'!$D$9*'gemeenten info'!$M$7),1,0)</f>
        <v>1</v>
      </c>
      <c r="O231" s="29">
        <f t="shared" si="310"/>
        <v>0</v>
      </c>
      <c r="P231" s="29">
        <f t="shared" si="311"/>
        <v>0</v>
      </c>
      <c r="Q231" s="29">
        <f t="shared" si="312"/>
        <v>0</v>
      </c>
      <c r="S231" s="78">
        <v>7.9859999999999998</v>
      </c>
      <c r="T231" s="78">
        <v>-5.202</v>
      </c>
      <c r="U231" s="211">
        <v>0.53800000000000003</v>
      </c>
      <c r="V231" s="211">
        <v>4.8000000000000001E-2</v>
      </c>
      <c r="X231" s="212">
        <v>2571</v>
      </c>
      <c r="Y231" s="212">
        <v>78</v>
      </c>
      <c r="Z231" s="341">
        <f t="shared" si="317"/>
        <v>3.0338389731621937E-2</v>
      </c>
      <c r="AA231" s="212">
        <v>811</v>
      </c>
      <c r="AB231" s="212">
        <v>64</v>
      </c>
      <c r="AC231" s="212">
        <v>21</v>
      </c>
      <c r="AD231" s="212">
        <v>133</v>
      </c>
      <c r="AE231" s="212">
        <v>0</v>
      </c>
      <c r="AF231" s="372">
        <f t="shared" si="318"/>
        <v>0</v>
      </c>
      <c r="AG231" s="212">
        <v>16</v>
      </c>
      <c r="AH231" s="372">
        <f t="shared" si="319"/>
        <v>0.12030075187969924</v>
      </c>
      <c r="AI231" s="212">
        <f t="shared" si="320"/>
        <v>657</v>
      </c>
      <c r="AJ231" s="212">
        <f t="shared" si="321"/>
        <v>48</v>
      </c>
      <c r="AK231" s="372">
        <f t="shared" si="322"/>
        <v>7.3059360730593603E-2</v>
      </c>
      <c r="AL231" s="341">
        <f t="shared" si="323"/>
        <v>0</v>
      </c>
      <c r="AM231" s="341">
        <f t="shared" si="324"/>
        <v>6.2232594321275769E-3</v>
      </c>
      <c r="AN231" s="341">
        <f t="shared" si="325"/>
        <v>1.8669778296382729E-2</v>
      </c>
      <c r="AO231" s="341">
        <f t="shared" si="326"/>
        <v>2.4893037728510307E-2</v>
      </c>
      <c r="AP231" s="214">
        <v>1760</v>
      </c>
      <c r="AQ231" s="214">
        <v>14</v>
      </c>
      <c r="AR231" s="341">
        <f t="shared" si="327"/>
        <v>5.4453520031116295E-3</v>
      </c>
      <c r="AT231" s="1">
        <v>41</v>
      </c>
      <c r="AU231" s="1">
        <v>13</v>
      </c>
      <c r="AV231" s="1">
        <v>11</v>
      </c>
      <c r="AW231" s="1">
        <v>17</v>
      </c>
      <c r="AX231" s="1">
        <v>56</v>
      </c>
      <c r="AY231" s="1">
        <v>19</v>
      </c>
      <c r="AZ231" s="1">
        <v>9</v>
      </c>
      <c r="BA231" s="1">
        <v>28</v>
      </c>
      <c r="BB231" s="1">
        <v>51</v>
      </c>
      <c r="BC231" s="1">
        <v>21</v>
      </c>
      <c r="BD231" s="1">
        <v>11</v>
      </c>
      <c r="BE231" s="1">
        <v>19</v>
      </c>
      <c r="BF231" s="1">
        <v>46</v>
      </c>
      <c r="BG231" s="1">
        <v>16</v>
      </c>
      <c r="BH231" s="1">
        <v>13</v>
      </c>
      <c r="BI231" s="1">
        <v>17</v>
      </c>
      <c r="BJ231" s="1">
        <v>50</v>
      </c>
      <c r="BK231" s="1">
        <v>17</v>
      </c>
      <c r="BL231" s="1">
        <v>12</v>
      </c>
      <c r="BM231" s="1">
        <v>21</v>
      </c>
      <c r="BN231" s="125">
        <v>0.31707317073170732</v>
      </c>
      <c r="BO231" s="124">
        <v>0.26829268292682928</v>
      </c>
      <c r="BP231" s="126">
        <v>0.41463414634146339</v>
      </c>
      <c r="BQ231" s="125">
        <v>0.3392857142857143</v>
      </c>
      <c r="BR231" s="124">
        <v>0.16071428571428573</v>
      </c>
      <c r="BS231" s="126">
        <v>0.5</v>
      </c>
      <c r="BT231" s="125">
        <v>0.41176470588235292</v>
      </c>
      <c r="BU231" s="124">
        <v>0.21568627450980393</v>
      </c>
      <c r="BV231" s="126">
        <v>0.37254901960784315</v>
      </c>
      <c r="BW231" s="125">
        <v>0.34782608695652173</v>
      </c>
      <c r="BX231" s="124">
        <v>0.28260869565217389</v>
      </c>
      <c r="BY231" s="126">
        <v>0.36956521739130432</v>
      </c>
      <c r="BZ231" s="125">
        <f t="shared" si="328"/>
        <v>0.34</v>
      </c>
      <c r="CA231" s="124">
        <f t="shared" si="329"/>
        <v>0.24</v>
      </c>
      <c r="CB231" s="126">
        <f t="shared" si="330"/>
        <v>0.42</v>
      </c>
      <c r="CD231" s="215">
        <f t="shared" si="331"/>
        <v>4420</v>
      </c>
      <c r="CE231" s="216">
        <f t="shared" si="332"/>
        <v>0.57692307692307687</v>
      </c>
      <c r="CF231" s="216">
        <f t="shared" si="333"/>
        <v>0.35520361990950228</v>
      </c>
      <c r="CG231" s="216">
        <f t="shared" si="334"/>
        <v>6.7873303167420809E-2</v>
      </c>
      <c r="CH231" s="216">
        <f t="shared" si="335"/>
        <v>2.7149321266968326E-2</v>
      </c>
      <c r="CI231" s="216">
        <f t="shared" si="336"/>
        <v>4.5248868778280547E-3</v>
      </c>
      <c r="CJ231" s="216">
        <f t="shared" si="337"/>
        <v>3.6199095022624438E-2</v>
      </c>
      <c r="CK231" s="217">
        <f t="shared" si="338"/>
        <v>2550</v>
      </c>
      <c r="CL231" s="218">
        <f t="shared" si="339"/>
        <v>1570</v>
      </c>
      <c r="CM231" s="219">
        <f t="shared" si="340"/>
        <v>300</v>
      </c>
      <c r="CN231" s="219">
        <f t="shared" si="341"/>
        <v>120</v>
      </c>
      <c r="CO231" s="219">
        <f t="shared" si="342"/>
        <v>20</v>
      </c>
      <c r="CP231" s="219">
        <f t="shared" si="343"/>
        <v>160</v>
      </c>
      <c r="CR231" s="243">
        <v>2533.58</v>
      </c>
      <c r="CS231" s="243">
        <v>3077</v>
      </c>
      <c r="CT231" s="247">
        <f t="shared" si="313"/>
        <v>0.82339291517712054</v>
      </c>
      <c r="CV231" s="247">
        <f t="shared" si="314"/>
        <v>3.6845580247791943E-2</v>
      </c>
      <c r="CW231" s="211">
        <f t="shared" si="315"/>
        <v>0.42136652405030461</v>
      </c>
      <c r="CY231" s="300">
        <v>1.9770660340055358E-2</v>
      </c>
      <c r="CZ231" s="300">
        <v>1.838529176658673E-2</v>
      </c>
      <c r="DA231" s="300">
        <v>1.9729206963249517E-2</v>
      </c>
      <c r="DB231" s="300">
        <v>2.1028914757791964E-2</v>
      </c>
      <c r="DC231" s="300">
        <v>1.4963503649635036E-2</v>
      </c>
      <c r="DE231" s="332">
        <v>158</v>
      </c>
      <c r="DF231" s="332">
        <v>22</v>
      </c>
      <c r="DG231" s="332">
        <v>137</v>
      </c>
      <c r="DH231" s="332">
        <v>15</v>
      </c>
      <c r="DL231" s="212">
        <v>2529</v>
      </c>
      <c r="DM231" s="212">
        <v>50</v>
      </c>
      <c r="DN231" s="213">
        <v>1.9770660340055358E-2</v>
      </c>
      <c r="DO231" s="212">
        <v>798</v>
      </c>
      <c r="DP231" s="212">
        <v>39</v>
      </c>
      <c r="DQ231" s="213">
        <v>1.542111506524318E-2</v>
      </c>
      <c r="DR231" s="214">
        <v>1731</v>
      </c>
      <c r="DS231" s="214">
        <v>11</v>
      </c>
      <c r="DT231" s="213">
        <v>4.3495452748121789E-3</v>
      </c>
      <c r="DV231" s="215">
        <f t="shared" si="344"/>
        <v>4320</v>
      </c>
      <c r="DW231" s="216">
        <v>0.60465116279069764</v>
      </c>
      <c r="DX231" s="216">
        <v>0.34883720930232559</v>
      </c>
      <c r="DY231" s="216">
        <v>4.6511627906976744E-2</v>
      </c>
      <c r="DZ231" s="216">
        <v>2.3255813953488372E-2</v>
      </c>
      <c r="EA231" s="216">
        <v>0</v>
      </c>
      <c r="EB231" s="216">
        <v>2.3255813953488372E-2</v>
      </c>
      <c r="EC231" s="217">
        <f t="shared" si="345"/>
        <v>2550</v>
      </c>
      <c r="ED231" s="218">
        <v>1500</v>
      </c>
      <c r="EE231" s="219">
        <f t="shared" si="346"/>
        <v>270</v>
      </c>
      <c r="EF231" s="219">
        <f t="shared" si="347"/>
        <v>60</v>
      </c>
      <c r="EG231" s="219">
        <f t="shared" si="348"/>
        <v>10</v>
      </c>
      <c r="EH231" s="219">
        <f t="shared" si="349"/>
        <v>200</v>
      </c>
      <c r="EI231" s="216">
        <v>6.8181818181818177E-2</v>
      </c>
      <c r="EJ231" s="511">
        <v>2.0500000000000001E-2</v>
      </c>
      <c r="EK231" s="3">
        <v>0.26100000000000001</v>
      </c>
      <c r="EL231" s="3">
        <v>0.50700000000000001</v>
      </c>
      <c r="EM231" s="496">
        <f t="shared" si="350"/>
        <v>0.23199999999999998</v>
      </c>
      <c r="EN231" s="528">
        <v>6.5323199999999998E-2</v>
      </c>
      <c r="EO231" s="545">
        <f t="shared" si="351"/>
        <v>4350</v>
      </c>
      <c r="EP231" s="314">
        <f t="shared" si="352"/>
        <v>1110</v>
      </c>
      <c r="EQ231" s="542">
        <v>1100</v>
      </c>
      <c r="ER231" s="543">
        <v>10</v>
      </c>
      <c r="ES231" s="544">
        <v>0</v>
      </c>
      <c r="ET231" s="242">
        <v>0</v>
      </c>
      <c r="EU231" s="242">
        <v>0</v>
      </c>
      <c r="EV231" s="314">
        <f t="shared" si="353"/>
        <v>0</v>
      </c>
      <c r="EW231" s="314">
        <f t="shared" si="354"/>
        <v>1890</v>
      </c>
      <c r="EX231" s="542">
        <v>1220</v>
      </c>
      <c r="EY231" s="543">
        <v>550</v>
      </c>
      <c r="EZ231" s="544">
        <v>120</v>
      </c>
      <c r="FA231" s="242">
        <v>30</v>
      </c>
      <c r="FB231" s="242">
        <v>10</v>
      </c>
      <c r="FC231" s="314">
        <f t="shared" si="355"/>
        <v>80</v>
      </c>
      <c r="FD231" s="314">
        <f t="shared" si="356"/>
        <v>1350</v>
      </c>
      <c r="FE231" s="542">
        <v>230</v>
      </c>
      <c r="FF231" s="543">
        <v>970</v>
      </c>
      <c r="FG231" s="544">
        <v>150</v>
      </c>
      <c r="FH231" s="242">
        <v>30</v>
      </c>
      <c r="FI231" s="242">
        <f>VLOOKUP($A231,'[3]Tabel 3'!$E$3350:$K$3691,7,FALSE)</f>
        <v>0</v>
      </c>
      <c r="FJ231" s="314">
        <f t="shared" si="357"/>
        <v>120</v>
      </c>
      <c r="FK231" s="545">
        <f t="shared" si="358"/>
        <v>4420</v>
      </c>
      <c r="FL231" s="314">
        <f t="shared" si="359"/>
        <v>1110</v>
      </c>
      <c r="FM231" s="542">
        <v>1080</v>
      </c>
      <c r="FN231" s="543">
        <v>20</v>
      </c>
      <c r="FO231" s="544">
        <v>10</v>
      </c>
      <c r="FP231" s="242">
        <v>0</v>
      </c>
      <c r="FQ231" s="242">
        <v>0</v>
      </c>
      <c r="FR231" s="314">
        <f t="shared" si="360"/>
        <v>10</v>
      </c>
      <c r="FS231" s="314">
        <f t="shared" si="361"/>
        <v>1910</v>
      </c>
      <c r="FT231" s="542">
        <v>1210</v>
      </c>
      <c r="FU231" s="543">
        <v>570</v>
      </c>
      <c r="FV231" s="544">
        <v>130</v>
      </c>
      <c r="FW231" s="242">
        <v>40</v>
      </c>
      <c r="FX231" s="242">
        <v>10</v>
      </c>
      <c r="FY231" s="314">
        <f t="shared" si="362"/>
        <v>80</v>
      </c>
      <c r="FZ231" s="314">
        <f t="shared" si="363"/>
        <v>1400</v>
      </c>
      <c r="GA231" s="542">
        <v>260</v>
      </c>
      <c r="GB231" s="543">
        <v>980</v>
      </c>
      <c r="GC231" s="544">
        <v>160</v>
      </c>
      <c r="GD231" s="242">
        <v>80</v>
      </c>
      <c r="GE231" s="242">
        <v>10</v>
      </c>
      <c r="GF231" s="314">
        <f t="shared" si="364"/>
        <v>70</v>
      </c>
    </row>
    <row r="232" spans="1:188" hidden="1" x14ac:dyDescent="0.25">
      <c r="A232" s="622" t="s">
        <v>372</v>
      </c>
      <c r="B232" s="622" t="s">
        <v>126</v>
      </c>
      <c r="C232" s="622" t="s">
        <v>127</v>
      </c>
      <c r="D232" s="1">
        <v>1</v>
      </c>
      <c r="E232" s="206">
        <v>18500</v>
      </c>
      <c r="F232" s="207">
        <v>5.5E-2</v>
      </c>
      <c r="G232" s="208">
        <f>IF(AND(F232&gt;=$F$3-'Selectie Benchmark Gemeenten'!$D$7*'gemeenten info'!$F$7,F232&lt;=$F$3+'Selectie Benchmark Gemeenten'!$D$7*'gemeenten info'!$F$7),1,0)</f>
        <v>0</v>
      </c>
      <c r="H232" s="206">
        <v>44278</v>
      </c>
      <c r="I232" s="206">
        <v>278</v>
      </c>
      <c r="J232" s="209">
        <f t="shared" si="316"/>
        <v>3.8266068759342305E-2</v>
      </c>
      <c r="K232" s="208">
        <f>IF(AND(J232&gt;=$J$3-'Selectie Benchmark Gemeenten'!$D$8*'gemeenten info'!$J$7,J232&lt;=$J$3+'Selectie Benchmark Gemeenten'!$D$8*'gemeenten info'!$J$7),1,0)</f>
        <v>0</v>
      </c>
      <c r="L232" s="23">
        <v>0</v>
      </c>
      <c r="M232" s="210">
        <v>8.124725516029864E-2</v>
      </c>
      <c r="N232" s="208">
        <f>IF(AND(M232&gt;=$M$3-'Selectie Benchmark Gemeenten'!$D$9*'gemeenten info'!$M$7,M232&lt;=$M$3+'Selectie Benchmark Gemeenten'!$D$9*'gemeenten info'!$M$7),1,0)</f>
        <v>1</v>
      </c>
      <c r="O232" s="29">
        <f t="shared" si="310"/>
        <v>0</v>
      </c>
      <c r="P232" s="29">
        <f t="shared" si="311"/>
        <v>0</v>
      </c>
      <c r="Q232" s="29">
        <f t="shared" si="312"/>
        <v>0</v>
      </c>
      <c r="S232" s="78">
        <v>7.3890000000000002</v>
      </c>
      <c r="T232" s="78">
        <v>-21.945</v>
      </c>
      <c r="U232" s="211">
        <v>0.58299999999999996</v>
      </c>
      <c r="V232" s="211">
        <v>6.8000000000000005E-2</v>
      </c>
      <c r="X232" s="212">
        <v>3011</v>
      </c>
      <c r="Y232" s="212">
        <v>49</v>
      </c>
      <c r="Z232" s="341">
        <f t="shared" si="317"/>
        <v>1.6273663234805714E-2</v>
      </c>
      <c r="AA232" s="212">
        <v>982</v>
      </c>
      <c r="AB232" s="212">
        <v>37</v>
      </c>
      <c r="AC232" s="212">
        <v>11</v>
      </c>
      <c r="AD232" s="212">
        <v>104</v>
      </c>
      <c r="AE232" s="212">
        <v>0</v>
      </c>
      <c r="AF232" s="372">
        <f t="shared" si="318"/>
        <v>0</v>
      </c>
      <c r="AG232" s="212">
        <v>10</v>
      </c>
      <c r="AH232" s="372">
        <f t="shared" si="319"/>
        <v>9.6153846153846159E-2</v>
      </c>
      <c r="AI232" s="212">
        <f t="shared" si="320"/>
        <v>867</v>
      </c>
      <c r="AJ232" s="212">
        <f t="shared" si="321"/>
        <v>27</v>
      </c>
      <c r="AK232" s="372">
        <f t="shared" si="322"/>
        <v>3.1141868512110725E-2</v>
      </c>
      <c r="AL232" s="341">
        <f t="shared" si="323"/>
        <v>0</v>
      </c>
      <c r="AM232" s="341">
        <f t="shared" si="324"/>
        <v>3.3211557622052474E-3</v>
      </c>
      <c r="AN232" s="341">
        <f t="shared" si="325"/>
        <v>8.9671205579541675E-3</v>
      </c>
      <c r="AO232" s="341">
        <f t="shared" si="326"/>
        <v>1.2288276320159415E-2</v>
      </c>
      <c r="AP232" s="214">
        <v>2029</v>
      </c>
      <c r="AQ232" s="214">
        <v>12</v>
      </c>
      <c r="AR232" s="341">
        <f t="shared" si="327"/>
        <v>3.9853869146462967E-3</v>
      </c>
      <c r="AT232" s="1">
        <v>40</v>
      </c>
      <c r="AU232" s="1">
        <v>15</v>
      </c>
      <c r="AV232" s="1">
        <v>7</v>
      </c>
      <c r="AW232" s="1">
        <v>18</v>
      </c>
      <c r="AX232" s="1">
        <v>34</v>
      </c>
      <c r="AY232" s="1">
        <v>13</v>
      </c>
      <c r="AZ232" s="1">
        <v>10</v>
      </c>
      <c r="BA232" s="1">
        <v>11</v>
      </c>
      <c r="BB232" s="1">
        <v>36</v>
      </c>
      <c r="BC232" s="1">
        <v>8</v>
      </c>
      <c r="BD232" s="1">
        <v>16</v>
      </c>
      <c r="BE232" s="1">
        <v>12</v>
      </c>
      <c r="BF232" s="1">
        <v>32</v>
      </c>
      <c r="BG232" s="1">
        <v>11</v>
      </c>
      <c r="BH232" s="1">
        <v>8</v>
      </c>
      <c r="BI232" s="1">
        <v>13</v>
      </c>
      <c r="BJ232" s="1">
        <v>63</v>
      </c>
      <c r="BK232" s="1">
        <v>24</v>
      </c>
      <c r="BL232" s="1">
        <v>19</v>
      </c>
      <c r="BM232" s="1">
        <v>20</v>
      </c>
      <c r="BN232" s="125">
        <v>0.375</v>
      </c>
      <c r="BO232" s="124">
        <v>0.17499999999999999</v>
      </c>
      <c r="BP232" s="126">
        <v>0.45</v>
      </c>
      <c r="BQ232" s="125">
        <v>0.38235294117647056</v>
      </c>
      <c r="BR232" s="124">
        <v>0.29411764705882354</v>
      </c>
      <c r="BS232" s="126">
        <v>0.3235294117647059</v>
      </c>
      <c r="BT232" s="125">
        <v>0.22222222222222221</v>
      </c>
      <c r="BU232" s="124">
        <v>0.44444444444444442</v>
      </c>
      <c r="BV232" s="126">
        <v>0.33333333333333331</v>
      </c>
      <c r="BW232" s="125">
        <v>0.34375</v>
      </c>
      <c r="BX232" s="124">
        <v>0.25</v>
      </c>
      <c r="BY232" s="126">
        <v>0.40625</v>
      </c>
      <c r="BZ232" s="125">
        <f t="shared" si="328"/>
        <v>0.38095238095238093</v>
      </c>
      <c r="CA232" s="124">
        <f t="shared" si="329"/>
        <v>0.30158730158730157</v>
      </c>
      <c r="CB232" s="126">
        <f t="shared" si="330"/>
        <v>0.31746031746031744</v>
      </c>
      <c r="CD232" s="215">
        <f t="shared" si="331"/>
        <v>6030</v>
      </c>
      <c r="CE232" s="216">
        <f t="shared" si="332"/>
        <v>0.54228855721393032</v>
      </c>
      <c r="CF232" s="216">
        <f t="shared" si="333"/>
        <v>0.39137645107794361</v>
      </c>
      <c r="CG232" s="216">
        <f t="shared" si="334"/>
        <v>6.633499170812604E-2</v>
      </c>
      <c r="CH232" s="216">
        <f t="shared" si="335"/>
        <v>2.4875621890547265E-2</v>
      </c>
      <c r="CI232" s="216">
        <f t="shared" si="336"/>
        <v>1.658374792703151E-3</v>
      </c>
      <c r="CJ232" s="216">
        <f t="shared" si="337"/>
        <v>3.9800995024875621E-2</v>
      </c>
      <c r="CK232" s="217">
        <f t="shared" si="338"/>
        <v>3270</v>
      </c>
      <c r="CL232" s="218">
        <f t="shared" si="339"/>
        <v>2360</v>
      </c>
      <c r="CM232" s="219">
        <f t="shared" si="340"/>
        <v>400</v>
      </c>
      <c r="CN232" s="219">
        <f t="shared" si="341"/>
        <v>150</v>
      </c>
      <c r="CO232" s="219">
        <f t="shared" si="342"/>
        <v>10</v>
      </c>
      <c r="CP232" s="219">
        <f t="shared" si="343"/>
        <v>240</v>
      </c>
      <c r="CR232" s="243">
        <v>1846.19</v>
      </c>
      <c r="CS232" s="243">
        <v>3650</v>
      </c>
      <c r="CT232" s="247">
        <f t="shared" si="313"/>
        <v>0.50580547945205478</v>
      </c>
      <c r="CV232" s="247">
        <f t="shared" si="314"/>
        <v>3.2173758284380731E-2</v>
      </c>
      <c r="CW232" s="211">
        <f t="shared" si="315"/>
        <v>0.29588478608737662</v>
      </c>
      <c r="CY232" s="300">
        <v>2.029639175257732E-2</v>
      </c>
      <c r="CZ232" s="300">
        <v>1.0178117048346057E-2</v>
      </c>
      <c r="DA232" s="300">
        <v>1.1076923076923076E-2</v>
      </c>
      <c r="DB232" s="300">
        <v>1.0429447852760737E-2</v>
      </c>
      <c r="DC232" s="300">
        <v>1.2001200120012E-2</v>
      </c>
      <c r="DE232" s="332">
        <v>99</v>
      </c>
      <c r="DF232" s="332">
        <v>9</v>
      </c>
      <c r="DG232" s="332">
        <v>111</v>
      </c>
      <c r="DH232" s="332">
        <v>11</v>
      </c>
      <c r="DL232" s="212">
        <v>3104</v>
      </c>
      <c r="DM232" s="212">
        <v>63</v>
      </c>
      <c r="DN232" s="213">
        <v>2.029639175257732E-2</v>
      </c>
      <c r="DO232" s="212">
        <v>993</v>
      </c>
      <c r="DP232" s="212">
        <v>54</v>
      </c>
      <c r="DQ232" s="213">
        <v>1.7396907216494846E-2</v>
      </c>
      <c r="DR232" s="214">
        <v>2111</v>
      </c>
      <c r="DS232" s="214">
        <v>9</v>
      </c>
      <c r="DT232" s="213">
        <v>2.8994845360824743E-3</v>
      </c>
      <c r="DV232" s="215">
        <f t="shared" si="344"/>
        <v>5790</v>
      </c>
      <c r="DW232" s="216">
        <v>0.58620689655172409</v>
      </c>
      <c r="DX232" s="216">
        <v>0.36206896551724138</v>
      </c>
      <c r="DY232" s="216">
        <v>5.1724137931034482E-2</v>
      </c>
      <c r="DZ232" s="216">
        <v>1.7241379310344827E-2</v>
      </c>
      <c r="EA232" s="216">
        <v>0</v>
      </c>
      <c r="EB232" s="216">
        <v>3.4482758620689655E-2</v>
      </c>
      <c r="EC232" s="217">
        <f t="shared" si="345"/>
        <v>3370</v>
      </c>
      <c r="ED232" s="218">
        <v>2100</v>
      </c>
      <c r="EE232" s="219">
        <f t="shared" si="346"/>
        <v>320</v>
      </c>
      <c r="EF232" s="219">
        <f t="shared" si="347"/>
        <v>70</v>
      </c>
      <c r="EG232" s="219">
        <f t="shared" si="348"/>
        <v>10</v>
      </c>
      <c r="EH232" s="219">
        <f t="shared" si="349"/>
        <v>240</v>
      </c>
      <c r="EI232" s="216">
        <v>5.0847457627118647E-2</v>
      </c>
      <c r="EJ232" s="511">
        <v>1.7524999999999999E-2</v>
      </c>
      <c r="EK232" s="3">
        <v>0.27399999999999997</v>
      </c>
      <c r="EL232" s="3">
        <v>0.48200000000000004</v>
      </c>
      <c r="EM232" s="496">
        <f t="shared" si="350"/>
        <v>0.24399999999999994</v>
      </c>
      <c r="EN232" s="528">
        <v>5.5282999999999999E-2</v>
      </c>
      <c r="EO232" s="545">
        <f t="shared" si="351"/>
        <v>5810</v>
      </c>
      <c r="EP232" s="314">
        <f t="shared" si="352"/>
        <v>1440</v>
      </c>
      <c r="EQ232" s="542">
        <v>1410</v>
      </c>
      <c r="ER232" s="543">
        <v>20</v>
      </c>
      <c r="ES232" s="544">
        <v>10</v>
      </c>
      <c r="ET232" s="242">
        <v>0</v>
      </c>
      <c r="EU232" s="242">
        <v>0</v>
      </c>
      <c r="EV232" s="314">
        <f t="shared" si="353"/>
        <v>10</v>
      </c>
      <c r="EW232" s="314">
        <f t="shared" si="354"/>
        <v>2500</v>
      </c>
      <c r="EX232" s="542">
        <v>1630</v>
      </c>
      <c r="EY232" s="543">
        <v>720</v>
      </c>
      <c r="EZ232" s="544">
        <v>150</v>
      </c>
      <c r="FA232" s="242">
        <v>30</v>
      </c>
      <c r="FB232" s="242">
        <v>10</v>
      </c>
      <c r="FC232" s="314">
        <f t="shared" si="355"/>
        <v>110</v>
      </c>
      <c r="FD232" s="314">
        <f t="shared" si="356"/>
        <v>1870</v>
      </c>
      <c r="FE232" s="542">
        <v>330</v>
      </c>
      <c r="FF232" s="543">
        <v>1380</v>
      </c>
      <c r="FG232" s="544">
        <v>160</v>
      </c>
      <c r="FH232" s="242">
        <v>40</v>
      </c>
      <c r="FI232" s="242">
        <f>VLOOKUP($A232,'[3]Tabel 3'!$E$3350:$K$3691,7,FALSE)</f>
        <v>0</v>
      </c>
      <c r="FJ232" s="314">
        <f t="shared" si="357"/>
        <v>120</v>
      </c>
      <c r="FK232" s="545">
        <f t="shared" si="358"/>
        <v>6030</v>
      </c>
      <c r="FL232" s="314">
        <f t="shared" si="359"/>
        <v>1440</v>
      </c>
      <c r="FM232" s="542">
        <v>1400</v>
      </c>
      <c r="FN232" s="543">
        <v>20</v>
      </c>
      <c r="FO232" s="544">
        <v>20</v>
      </c>
      <c r="FP232" s="242">
        <v>0</v>
      </c>
      <c r="FQ232" s="242">
        <v>0</v>
      </c>
      <c r="FR232" s="314">
        <f t="shared" si="360"/>
        <v>20</v>
      </c>
      <c r="FS232" s="314">
        <f t="shared" si="361"/>
        <v>2570</v>
      </c>
      <c r="FT232" s="542">
        <v>1540</v>
      </c>
      <c r="FU232" s="543">
        <v>830</v>
      </c>
      <c r="FV232" s="544">
        <v>200</v>
      </c>
      <c r="FW232" s="242">
        <v>70</v>
      </c>
      <c r="FX232" s="242">
        <v>10</v>
      </c>
      <c r="FY232" s="314">
        <f t="shared" si="362"/>
        <v>120</v>
      </c>
      <c r="FZ232" s="314">
        <f t="shared" si="363"/>
        <v>2020</v>
      </c>
      <c r="GA232" s="542">
        <v>330</v>
      </c>
      <c r="GB232" s="543">
        <v>1510</v>
      </c>
      <c r="GC232" s="544">
        <v>180</v>
      </c>
      <c r="GD232" s="242">
        <v>80</v>
      </c>
      <c r="GE232" s="242">
        <v>0</v>
      </c>
      <c r="GF232" s="314">
        <f t="shared" si="364"/>
        <v>100</v>
      </c>
    </row>
    <row r="233" spans="1:188" hidden="1" x14ac:dyDescent="0.25">
      <c r="A233" s="622" t="s">
        <v>373</v>
      </c>
      <c r="B233" s="622" t="s">
        <v>61</v>
      </c>
      <c r="C233" s="622" t="s">
        <v>62</v>
      </c>
      <c r="D233" s="1">
        <v>0.7</v>
      </c>
      <c r="E233" s="206">
        <v>5400</v>
      </c>
      <c r="F233" s="207">
        <v>0.121</v>
      </c>
      <c r="G233" s="208">
        <f>IF(AND(F233&gt;=$F$3-'Selectie Benchmark Gemeenten'!$D$7*'gemeenten info'!$F$7,F233&lt;=$F$3+'Selectie Benchmark Gemeenten'!$D$7*'gemeenten info'!$F$7),1,0)</f>
        <v>0</v>
      </c>
      <c r="H233" s="206">
        <v>12196</v>
      </c>
      <c r="I233" s="206">
        <v>249</v>
      </c>
      <c r="J233" s="209">
        <f t="shared" si="316"/>
        <v>3.3931240657698057E-2</v>
      </c>
      <c r="K233" s="208">
        <f>IF(AND(J233&gt;=$J$3-'Selectie Benchmark Gemeenten'!$D$8*'gemeenten info'!$J$7,J233&lt;=$J$3+'Selectie Benchmark Gemeenten'!$D$8*'gemeenten info'!$J$7),1,0)</f>
        <v>0</v>
      </c>
      <c r="L233" s="23">
        <v>0</v>
      </c>
      <c r="M233" s="210">
        <v>8.8524590163934422E-2</v>
      </c>
      <c r="N233" s="208">
        <f>IF(AND(M233&gt;=$M$3-'Selectie Benchmark Gemeenten'!$D$9*'gemeenten info'!$M$7,M233&lt;=$M$3+'Selectie Benchmark Gemeenten'!$D$9*'gemeenten info'!$M$7),1,0)</f>
        <v>1</v>
      </c>
      <c r="O233" s="29">
        <f t="shared" si="310"/>
        <v>0</v>
      </c>
      <c r="P233" s="29">
        <f t="shared" si="311"/>
        <v>0</v>
      </c>
      <c r="Q233" s="29">
        <f t="shared" si="312"/>
        <v>0</v>
      </c>
      <c r="S233" s="78">
        <v>6.6219999999999999</v>
      </c>
      <c r="T233" s="78">
        <v>-47.899000000000001</v>
      </c>
      <c r="U233" s="211">
        <v>0.76400000000000001</v>
      </c>
      <c r="V233" s="211">
        <v>0.105</v>
      </c>
      <c r="X233" s="212">
        <v>849</v>
      </c>
      <c r="Y233" s="212">
        <v>17</v>
      </c>
      <c r="Z233" s="341">
        <f t="shared" si="317"/>
        <v>2.0023557126030624E-2</v>
      </c>
      <c r="AA233" s="212">
        <v>346</v>
      </c>
      <c r="AB233" s="212">
        <v>15</v>
      </c>
      <c r="AC233" s="212">
        <v>9</v>
      </c>
      <c r="AD233" s="212">
        <v>64</v>
      </c>
      <c r="AE233" s="212">
        <v>0</v>
      </c>
      <c r="AF233" s="372">
        <f t="shared" si="318"/>
        <v>0</v>
      </c>
      <c r="AG233" s="212">
        <v>7</v>
      </c>
      <c r="AH233" s="372">
        <f t="shared" si="319"/>
        <v>0.109375</v>
      </c>
      <c r="AI233" s="212">
        <f t="shared" si="320"/>
        <v>273</v>
      </c>
      <c r="AJ233" s="212">
        <f t="shared" si="321"/>
        <v>8</v>
      </c>
      <c r="AK233" s="372">
        <f t="shared" si="322"/>
        <v>2.9304029304029304E-2</v>
      </c>
      <c r="AL233" s="341">
        <f t="shared" si="323"/>
        <v>0</v>
      </c>
      <c r="AM233" s="341">
        <f t="shared" si="324"/>
        <v>8.2449941107184919E-3</v>
      </c>
      <c r="AN233" s="341">
        <f t="shared" si="325"/>
        <v>9.4228504122497048E-3</v>
      </c>
      <c r="AO233" s="341">
        <f t="shared" si="326"/>
        <v>1.7667844522968199E-2</v>
      </c>
      <c r="AP233" s="214">
        <v>503</v>
      </c>
      <c r="AQ233" s="214">
        <v>2</v>
      </c>
      <c r="AR233" s="341">
        <f t="shared" si="327"/>
        <v>2.3557126030624262E-3</v>
      </c>
      <c r="AT233" s="1">
        <v>24</v>
      </c>
      <c r="AU233" s="1">
        <v>11</v>
      </c>
      <c r="AV233" s="1">
        <v>8</v>
      </c>
      <c r="AW233" s="1">
        <v>5</v>
      </c>
      <c r="AX233" s="1">
        <v>21</v>
      </c>
      <c r="AY233" s="1">
        <v>0</v>
      </c>
      <c r="AZ233" s="1">
        <v>11</v>
      </c>
      <c r="BA233" s="1">
        <v>10</v>
      </c>
      <c r="BB233" s="1">
        <v>20</v>
      </c>
      <c r="BC233" s="1">
        <v>10</v>
      </c>
      <c r="BD233" s="1">
        <v>5</v>
      </c>
      <c r="BE233" s="1">
        <v>5</v>
      </c>
      <c r="BF233" s="1">
        <v>20</v>
      </c>
      <c r="BG233" s="1">
        <v>13</v>
      </c>
      <c r="BH233" s="1">
        <v>0</v>
      </c>
      <c r="BI233" s="1">
        <v>7</v>
      </c>
      <c r="BJ233" s="1">
        <v>36</v>
      </c>
      <c r="BK233" s="1">
        <v>14</v>
      </c>
      <c r="BL233" s="1">
        <v>11</v>
      </c>
      <c r="BM233" s="1">
        <v>11</v>
      </c>
      <c r="BN233" s="125">
        <v>0.45833333333333331</v>
      </c>
      <c r="BO233" s="124">
        <v>0.33333333333333331</v>
      </c>
      <c r="BP233" s="126">
        <v>0.20833333333333334</v>
      </c>
      <c r="BQ233" s="125">
        <v>0</v>
      </c>
      <c r="BR233" s="124">
        <v>0.52380952380952384</v>
      </c>
      <c r="BS233" s="126">
        <v>0.47619047619047616</v>
      </c>
      <c r="BT233" s="125">
        <v>0.5</v>
      </c>
      <c r="BU233" s="124">
        <v>0.25</v>
      </c>
      <c r="BV233" s="126">
        <v>0.25</v>
      </c>
      <c r="BW233" s="125">
        <v>0.65</v>
      </c>
      <c r="BX233" s="124">
        <v>0</v>
      </c>
      <c r="BY233" s="126">
        <v>0.35</v>
      </c>
      <c r="BZ233" s="125">
        <f t="shared" si="328"/>
        <v>0.3888888888888889</v>
      </c>
      <c r="CA233" s="124">
        <f t="shared" si="329"/>
        <v>0.30555555555555558</v>
      </c>
      <c r="CB233" s="126">
        <f t="shared" si="330"/>
        <v>0.30555555555555558</v>
      </c>
      <c r="CD233" s="215">
        <f t="shared" si="331"/>
        <v>1650</v>
      </c>
      <c r="CE233" s="216">
        <f t="shared" si="332"/>
        <v>0.50303030303030305</v>
      </c>
      <c r="CF233" s="216">
        <f t="shared" si="333"/>
        <v>0.4</v>
      </c>
      <c r="CG233" s="216">
        <f t="shared" si="334"/>
        <v>9.696969696969697E-2</v>
      </c>
      <c r="CH233" s="216">
        <f t="shared" si="335"/>
        <v>3.6363636363636362E-2</v>
      </c>
      <c r="CI233" s="216">
        <f t="shared" si="336"/>
        <v>0</v>
      </c>
      <c r="CJ233" s="216">
        <f t="shared" si="337"/>
        <v>6.0606060606060608E-2</v>
      </c>
      <c r="CK233" s="217">
        <f t="shared" si="338"/>
        <v>830</v>
      </c>
      <c r="CL233" s="218">
        <f t="shared" si="339"/>
        <v>660</v>
      </c>
      <c r="CM233" s="219">
        <f t="shared" si="340"/>
        <v>160</v>
      </c>
      <c r="CN233" s="219">
        <f t="shared" si="341"/>
        <v>60</v>
      </c>
      <c r="CO233" s="219">
        <f t="shared" si="342"/>
        <v>0</v>
      </c>
      <c r="CP233" s="219">
        <f t="shared" si="343"/>
        <v>100</v>
      </c>
      <c r="CR233" s="243">
        <v>1287.68</v>
      </c>
      <c r="CS233" s="243">
        <v>1127</v>
      </c>
      <c r="CT233" s="247">
        <f t="shared" si="313"/>
        <v>1.1425732031943212</v>
      </c>
      <c r="CV233" s="247">
        <f t="shared" si="314"/>
        <v>1.752496651422443E-2</v>
      </c>
      <c r="CW233" s="211">
        <f t="shared" si="315"/>
        <v>0.16548394319033574</v>
      </c>
      <c r="CY233" s="300">
        <v>0.04</v>
      </c>
      <c r="CZ233" s="300">
        <v>2.23463687150838E-2</v>
      </c>
      <c r="DA233" s="300">
        <v>2.1276595744680851E-2</v>
      </c>
      <c r="DB233" s="300">
        <v>2.1255060728744939E-2</v>
      </c>
      <c r="DC233" s="300">
        <v>2.4291497975708502E-2</v>
      </c>
      <c r="DE233" s="332">
        <v>27</v>
      </c>
      <c r="DF233" s="332">
        <v>2</v>
      </c>
      <c r="DG233" s="332">
        <v>28</v>
      </c>
      <c r="DH233" s="332">
        <v>2</v>
      </c>
      <c r="DL233" s="212">
        <v>900</v>
      </c>
      <c r="DM233" s="212">
        <v>36</v>
      </c>
      <c r="DN233" s="213">
        <v>0.04</v>
      </c>
      <c r="DO233" s="212">
        <v>410</v>
      </c>
      <c r="DP233" s="212">
        <v>35</v>
      </c>
      <c r="DQ233" s="213">
        <v>3.888888888888889E-2</v>
      </c>
      <c r="DR233" s="214">
        <v>490</v>
      </c>
      <c r="DS233" s="214">
        <v>1</v>
      </c>
      <c r="DT233" s="213">
        <v>1.1111111111111111E-3</v>
      </c>
      <c r="DV233" s="215">
        <f t="shared" si="344"/>
        <v>1620</v>
      </c>
      <c r="DW233" s="216">
        <v>0.52941176470588236</v>
      </c>
      <c r="DX233" s="216">
        <v>0.35294117647058826</v>
      </c>
      <c r="DY233" s="216">
        <v>0.11764705882352941</v>
      </c>
      <c r="DZ233" s="216">
        <v>5.8823529411764705E-2</v>
      </c>
      <c r="EA233" s="216">
        <v>0</v>
      </c>
      <c r="EB233" s="216">
        <v>5.8823529411764705E-2</v>
      </c>
      <c r="EC233" s="217">
        <f t="shared" si="345"/>
        <v>870</v>
      </c>
      <c r="ED233" s="218">
        <v>600</v>
      </c>
      <c r="EE233" s="219">
        <f t="shared" si="346"/>
        <v>150</v>
      </c>
      <c r="EF233" s="219">
        <f t="shared" si="347"/>
        <v>30</v>
      </c>
      <c r="EG233" s="219">
        <f t="shared" si="348"/>
        <v>0</v>
      </c>
      <c r="EH233" s="219">
        <f t="shared" si="349"/>
        <v>120</v>
      </c>
      <c r="EI233" s="216">
        <v>0.13333333333333333</v>
      </c>
      <c r="EJ233" s="511">
        <v>2.9075E-2</v>
      </c>
      <c r="EK233" s="3">
        <v>0.33700000000000002</v>
      </c>
      <c r="EL233" s="3">
        <v>0.54200000000000004</v>
      </c>
      <c r="EM233" s="496">
        <f t="shared" si="350"/>
        <v>0.121</v>
      </c>
      <c r="EN233" s="528">
        <v>9.4262600000000002E-2</v>
      </c>
      <c r="EO233" s="545">
        <f t="shared" si="351"/>
        <v>1600</v>
      </c>
      <c r="EP233" s="314">
        <f t="shared" si="352"/>
        <v>350</v>
      </c>
      <c r="EQ233" s="542">
        <v>350</v>
      </c>
      <c r="ER233" s="543">
        <v>0</v>
      </c>
      <c r="ES233" s="544">
        <v>0</v>
      </c>
      <c r="ET233" s="242">
        <v>0</v>
      </c>
      <c r="EU233" s="242">
        <v>0</v>
      </c>
      <c r="EV233" s="314">
        <f t="shared" si="353"/>
        <v>0</v>
      </c>
      <c r="EW233" s="314">
        <f t="shared" si="354"/>
        <v>700</v>
      </c>
      <c r="EX233" s="542">
        <v>430</v>
      </c>
      <c r="EY233" s="543">
        <v>210</v>
      </c>
      <c r="EZ233" s="544">
        <v>60</v>
      </c>
      <c r="FA233" s="242">
        <v>10</v>
      </c>
      <c r="FB233" s="242">
        <v>0</v>
      </c>
      <c r="FC233" s="314">
        <f t="shared" si="355"/>
        <v>50</v>
      </c>
      <c r="FD233" s="314">
        <f t="shared" si="356"/>
        <v>550</v>
      </c>
      <c r="FE233" s="542">
        <v>90</v>
      </c>
      <c r="FF233" s="543">
        <v>370</v>
      </c>
      <c r="FG233" s="544">
        <v>90</v>
      </c>
      <c r="FH233" s="242">
        <v>20</v>
      </c>
      <c r="FI233" s="242">
        <f>VLOOKUP($A233,'[3]Tabel 3'!$E$3350:$K$3691,7,FALSE)</f>
        <v>0</v>
      </c>
      <c r="FJ233" s="314">
        <f t="shared" si="357"/>
        <v>70</v>
      </c>
      <c r="FK233" s="545">
        <f t="shared" si="358"/>
        <v>1650</v>
      </c>
      <c r="FL233" s="314">
        <f t="shared" si="359"/>
        <v>370</v>
      </c>
      <c r="FM233" s="542">
        <v>360</v>
      </c>
      <c r="FN233" s="543">
        <v>0</v>
      </c>
      <c r="FO233" s="544">
        <v>10</v>
      </c>
      <c r="FP233" s="242">
        <v>0</v>
      </c>
      <c r="FQ233" s="242">
        <v>0</v>
      </c>
      <c r="FR233" s="314">
        <f t="shared" si="360"/>
        <v>10</v>
      </c>
      <c r="FS233" s="314">
        <f t="shared" si="361"/>
        <v>710</v>
      </c>
      <c r="FT233" s="542">
        <v>370</v>
      </c>
      <c r="FU233" s="543">
        <v>270</v>
      </c>
      <c r="FV233" s="544">
        <v>70</v>
      </c>
      <c r="FW233" s="242">
        <v>20</v>
      </c>
      <c r="FX233" s="242">
        <v>0</v>
      </c>
      <c r="FY233" s="314">
        <f t="shared" si="362"/>
        <v>50</v>
      </c>
      <c r="FZ233" s="314">
        <f t="shared" si="363"/>
        <v>570</v>
      </c>
      <c r="GA233" s="542">
        <v>100</v>
      </c>
      <c r="GB233" s="543">
        <v>390</v>
      </c>
      <c r="GC233" s="544">
        <v>80</v>
      </c>
      <c r="GD233" s="242">
        <v>40</v>
      </c>
      <c r="GE233" s="242">
        <v>0</v>
      </c>
      <c r="GF233" s="314">
        <f t="shared" si="364"/>
        <v>40</v>
      </c>
    </row>
    <row r="234" spans="1:188" hidden="1" x14ac:dyDescent="0.25">
      <c r="A234" s="622" t="s">
        <v>374</v>
      </c>
      <c r="B234" s="622" t="s">
        <v>108</v>
      </c>
      <c r="C234" s="622" t="s">
        <v>109</v>
      </c>
      <c r="D234" s="1">
        <v>1</v>
      </c>
      <c r="E234" s="206">
        <v>21400</v>
      </c>
      <c r="F234" s="207">
        <v>4.4999999999999998E-2</v>
      </c>
      <c r="G234" s="208">
        <f>IF(AND(F234&gt;=$F$3-'Selectie Benchmark Gemeenten'!$D$7*'gemeenten info'!$F$7,F234&lt;=$F$3+'Selectie Benchmark Gemeenten'!$D$7*'gemeenten info'!$F$7),1,0)</f>
        <v>0</v>
      </c>
      <c r="H234" s="206">
        <v>56572</v>
      </c>
      <c r="I234" s="206">
        <v>1534</v>
      </c>
      <c r="J234" s="209">
        <f t="shared" si="316"/>
        <v>0.22600896860986547</v>
      </c>
      <c r="K234" s="208">
        <f>IF(AND(J234&gt;=$J$3-'Selectie Benchmark Gemeenten'!$D$8*'gemeenten info'!$J$7,J234&lt;=$J$3+'Selectie Benchmark Gemeenten'!$D$8*'gemeenten info'!$J$7),1,0)</f>
        <v>1</v>
      </c>
      <c r="L234" s="23">
        <v>0</v>
      </c>
      <c r="M234" s="210">
        <v>4.3328609030168053E-2</v>
      </c>
      <c r="N234" s="208">
        <f>IF(AND(M234&gt;=$M$3-'Selectie Benchmark Gemeenten'!$D$9*'gemeenten info'!$M$7,M234&lt;=$M$3+'Selectie Benchmark Gemeenten'!$D$9*'gemeenten info'!$M$7),1,0)</f>
        <v>0</v>
      </c>
      <c r="O234" s="29">
        <f t="shared" si="310"/>
        <v>0</v>
      </c>
      <c r="P234" s="29">
        <f t="shared" si="311"/>
        <v>0</v>
      </c>
      <c r="Q234" s="29">
        <f t="shared" si="312"/>
        <v>0</v>
      </c>
      <c r="S234" s="78">
        <v>8.6029999999999998</v>
      </c>
      <c r="T234" s="78">
        <v>3.0640000000000001</v>
      </c>
      <c r="U234" s="211">
        <v>0.41599999999999998</v>
      </c>
      <c r="V234" s="211">
        <v>4.9000000000000002E-2</v>
      </c>
      <c r="X234" s="212">
        <v>5336</v>
      </c>
      <c r="Y234" s="212">
        <v>90</v>
      </c>
      <c r="Z234" s="341">
        <f t="shared" si="317"/>
        <v>1.686656671664168E-2</v>
      </c>
      <c r="AA234" s="212">
        <v>1313</v>
      </c>
      <c r="AB234" s="212">
        <v>62</v>
      </c>
      <c r="AC234" s="212">
        <v>30</v>
      </c>
      <c r="AD234" s="212">
        <v>194</v>
      </c>
      <c r="AE234" s="212">
        <v>0</v>
      </c>
      <c r="AF234" s="372">
        <f t="shared" si="318"/>
        <v>0</v>
      </c>
      <c r="AG234" s="212">
        <v>24</v>
      </c>
      <c r="AH234" s="372">
        <f t="shared" si="319"/>
        <v>0.12371134020618557</v>
      </c>
      <c r="AI234" s="212">
        <f t="shared" si="320"/>
        <v>1089</v>
      </c>
      <c r="AJ234" s="212">
        <f t="shared" si="321"/>
        <v>38</v>
      </c>
      <c r="AK234" s="372">
        <f t="shared" si="322"/>
        <v>3.489439853076217E-2</v>
      </c>
      <c r="AL234" s="341">
        <f t="shared" si="323"/>
        <v>0</v>
      </c>
      <c r="AM234" s="341">
        <f t="shared" si="324"/>
        <v>4.4977511244377807E-3</v>
      </c>
      <c r="AN234" s="341">
        <f t="shared" si="325"/>
        <v>7.1214392803598198E-3</v>
      </c>
      <c r="AO234" s="341">
        <f t="shared" si="326"/>
        <v>1.1619190404797601E-2</v>
      </c>
      <c r="AP234" s="214">
        <v>4023</v>
      </c>
      <c r="AQ234" s="214">
        <v>28</v>
      </c>
      <c r="AR234" s="341">
        <f t="shared" si="327"/>
        <v>5.2473763118440781E-3</v>
      </c>
      <c r="AT234" s="1">
        <v>63</v>
      </c>
      <c r="AU234" s="1">
        <v>26</v>
      </c>
      <c r="AV234" s="1">
        <v>15</v>
      </c>
      <c r="AW234" s="1">
        <v>22</v>
      </c>
      <c r="AX234" s="1">
        <v>75</v>
      </c>
      <c r="AY234" s="1">
        <v>26</v>
      </c>
      <c r="AZ234" s="1">
        <v>19</v>
      </c>
      <c r="BA234" s="1">
        <v>30</v>
      </c>
      <c r="BB234" s="1">
        <v>47</v>
      </c>
      <c r="BC234" s="1">
        <v>15</v>
      </c>
      <c r="BD234" s="1">
        <v>9</v>
      </c>
      <c r="BE234" s="1">
        <v>23</v>
      </c>
      <c r="BF234" s="1">
        <v>57</v>
      </c>
      <c r="BG234" s="1">
        <v>15</v>
      </c>
      <c r="BH234" s="1">
        <v>14</v>
      </c>
      <c r="BI234" s="1">
        <v>28</v>
      </c>
      <c r="BJ234" s="1">
        <v>74</v>
      </c>
      <c r="BK234" s="1">
        <v>26</v>
      </c>
      <c r="BL234" s="1">
        <v>21</v>
      </c>
      <c r="BM234" s="1">
        <v>27</v>
      </c>
      <c r="BN234" s="125">
        <v>0.41269841269841268</v>
      </c>
      <c r="BO234" s="124">
        <v>0.23809523809523808</v>
      </c>
      <c r="BP234" s="126">
        <v>0.34920634920634919</v>
      </c>
      <c r="BQ234" s="125">
        <v>0.34666666666666668</v>
      </c>
      <c r="BR234" s="124">
        <v>0.25333333333333335</v>
      </c>
      <c r="BS234" s="126">
        <v>0.4</v>
      </c>
      <c r="BT234" s="125">
        <v>0.31914893617021278</v>
      </c>
      <c r="BU234" s="124">
        <v>0.19148936170212766</v>
      </c>
      <c r="BV234" s="126">
        <v>0.48936170212765956</v>
      </c>
      <c r="BW234" s="125">
        <v>0.26315789473684209</v>
      </c>
      <c r="BX234" s="124">
        <v>0.24561403508771928</v>
      </c>
      <c r="BY234" s="126">
        <v>0.49122807017543857</v>
      </c>
      <c r="BZ234" s="125">
        <f t="shared" si="328"/>
        <v>0.35135135135135137</v>
      </c>
      <c r="CA234" s="124">
        <f t="shared" si="329"/>
        <v>0.28378378378378377</v>
      </c>
      <c r="CB234" s="126">
        <f t="shared" si="330"/>
        <v>0.36486486486486486</v>
      </c>
      <c r="CD234" s="215">
        <f t="shared" si="331"/>
        <v>8580</v>
      </c>
      <c r="CE234" s="216">
        <f t="shared" si="332"/>
        <v>0.68414918414918413</v>
      </c>
      <c r="CF234" s="216">
        <f t="shared" si="333"/>
        <v>0.25174825174825177</v>
      </c>
      <c r="CG234" s="216">
        <f t="shared" si="334"/>
        <v>6.4102564102564097E-2</v>
      </c>
      <c r="CH234" s="216">
        <f t="shared" si="335"/>
        <v>2.3310023310023312E-2</v>
      </c>
      <c r="CI234" s="216">
        <f t="shared" si="336"/>
        <v>2.331002331002331E-3</v>
      </c>
      <c r="CJ234" s="216">
        <f t="shared" si="337"/>
        <v>3.8461538461538464E-2</v>
      </c>
      <c r="CK234" s="217">
        <f t="shared" si="338"/>
        <v>5870</v>
      </c>
      <c r="CL234" s="218">
        <f t="shared" si="339"/>
        <v>2160</v>
      </c>
      <c r="CM234" s="219">
        <f t="shared" si="340"/>
        <v>550</v>
      </c>
      <c r="CN234" s="219">
        <f t="shared" si="341"/>
        <v>200</v>
      </c>
      <c r="CO234" s="219">
        <f t="shared" si="342"/>
        <v>20</v>
      </c>
      <c r="CP234" s="219">
        <f t="shared" si="343"/>
        <v>330</v>
      </c>
      <c r="CR234" s="243">
        <v>2479.69</v>
      </c>
      <c r="CS234" s="243">
        <v>6250</v>
      </c>
      <c r="CT234" s="247">
        <f t="shared" si="313"/>
        <v>0.3967504</v>
      </c>
      <c r="CV234" s="247">
        <f t="shared" si="314"/>
        <v>4.2511782512737677E-2</v>
      </c>
      <c r="CW234" s="211">
        <f t="shared" si="315"/>
        <v>0.37481259370314846</v>
      </c>
      <c r="CY234" s="300">
        <v>1.3811123553564763E-2</v>
      </c>
      <c r="CZ234" s="300">
        <v>1.0688168010500656E-2</v>
      </c>
      <c r="DA234" s="300">
        <v>8.6064823292437281E-3</v>
      </c>
      <c r="DB234" s="300">
        <v>1.3758943313153549E-2</v>
      </c>
      <c r="DC234" s="300">
        <v>1.1984021304926764E-2</v>
      </c>
      <c r="DE234" s="332">
        <v>78</v>
      </c>
      <c r="DF234" s="332">
        <v>10</v>
      </c>
      <c r="DG234" s="332">
        <v>95</v>
      </c>
      <c r="DH234" s="332">
        <v>15</v>
      </c>
      <c r="DL234" s="212">
        <v>5358</v>
      </c>
      <c r="DM234" s="212">
        <v>74</v>
      </c>
      <c r="DN234" s="213">
        <v>1.3811123553564763E-2</v>
      </c>
      <c r="DO234" s="212">
        <v>1290</v>
      </c>
      <c r="DP234" s="212">
        <v>60</v>
      </c>
      <c r="DQ234" s="213">
        <v>1.1198208286674132E-2</v>
      </c>
      <c r="DR234" s="214">
        <v>4068</v>
      </c>
      <c r="DS234" s="214">
        <v>14</v>
      </c>
      <c r="DT234" s="213">
        <v>2.6129152668906306E-3</v>
      </c>
      <c r="DV234" s="215">
        <f t="shared" si="344"/>
        <v>8380</v>
      </c>
      <c r="DW234" s="216">
        <v>0.69047619047619047</v>
      </c>
      <c r="DX234" s="216">
        <v>0.25</v>
      </c>
      <c r="DY234" s="216">
        <v>5.9523809523809521E-2</v>
      </c>
      <c r="DZ234" s="216">
        <v>2.3809523809523808E-2</v>
      </c>
      <c r="EA234" s="216">
        <v>0</v>
      </c>
      <c r="EB234" s="216">
        <v>3.5714285714285712E-2</v>
      </c>
      <c r="EC234" s="217">
        <f t="shared" si="345"/>
        <v>5830</v>
      </c>
      <c r="ED234" s="218">
        <v>2100</v>
      </c>
      <c r="EE234" s="219">
        <f t="shared" si="346"/>
        <v>450</v>
      </c>
      <c r="EF234" s="219">
        <f t="shared" si="347"/>
        <v>110</v>
      </c>
      <c r="EG234" s="219">
        <f t="shared" si="348"/>
        <v>10</v>
      </c>
      <c r="EH234" s="219">
        <f t="shared" si="349"/>
        <v>330</v>
      </c>
      <c r="EI234" s="216">
        <v>6.097560975609756E-2</v>
      </c>
      <c r="EJ234" s="511">
        <v>1.5775000000000001E-2</v>
      </c>
      <c r="EK234" s="3">
        <v>0.23</v>
      </c>
      <c r="EL234" s="3">
        <v>0.38600000000000001</v>
      </c>
      <c r="EM234" s="496">
        <f t="shared" si="350"/>
        <v>0.38400000000000001</v>
      </c>
      <c r="EN234" s="528">
        <v>4.9377000000000004E-2</v>
      </c>
      <c r="EO234" s="545">
        <f t="shared" si="351"/>
        <v>8370</v>
      </c>
      <c r="EP234" s="314">
        <f t="shared" si="352"/>
        <v>2660</v>
      </c>
      <c r="EQ234" s="542">
        <v>2610</v>
      </c>
      <c r="ER234" s="543">
        <v>30</v>
      </c>
      <c r="ES234" s="544">
        <v>20</v>
      </c>
      <c r="ET234" s="242">
        <v>0</v>
      </c>
      <c r="EU234" s="242">
        <v>0</v>
      </c>
      <c r="EV234" s="314">
        <f t="shared" si="353"/>
        <v>20</v>
      </c>
      <c r="EW234" s="314">
        <f t="shared" si="354"/>
        <v>3690</v>
      </c>
      <c r="EX234" s="542">
        <v>2670</v>
      </c>
      <c r="EY234" s="543">
        <v>790</v>
      </c>
      <c r="EZ234" s="544">
        <v>230</v>
      </c>
      <c r="FA234" s="242">
        <v>60</v>
      </c>
      <c r="FB234" s="242">
        <v>0</v>
      </c>
      <c r="FC234" s="314">
        <f t="shared" si="355"/>
        <v>170</v>
      </c>
      <c r="FD234" s="314">
        <f t="shared" si="356"/>
        <v>2020</v>
      </c>
      <c r="FE234" s="542">
        <v>550</v>
      </c>
      <c r="FF234" s="543">
        <v>1270</v>
      </c>
      <c r="FG234" s="544">
        <v>200</v>
      </c>
      <c r="FH234" s="242">
        <v>50</v>
      </c>
      <c r="FI234" s="242">
        <f>VLOOKUP($A234,'[3]Tabel 3'!$E$3350:$K$3691,7,FALSE)</f>
        <v>10</v>
      </c>
      <c r="FJ234" s="314">
        <f t="shared" si="357"/>
        <v>140</v>
      </c>
      <c r="FK234" s="545">
        <f t="shared" si="358"/>
        <v>8580</v>
      </c>
      <c r="FL234" s="314">
        <f t="shared" si="359"/>
        <v>2630</v>
      </c>
      <c r="FM234" s="542">
        <v>2550</v>
      </c>
      <c r="FN234" s="543">
        <v>50</v>
      </c>
      <c r="FO234" s="544">
        <v>30</v>
      </c>
      <c r="FP234" s="242">
        <v>0</v>
      </c>
      <c r="FQ234" s="242">
        <v>0</v>
      </c>
      <c r="FR234" s="314">
        <f t="shared" si="360"/>
        <v>30</v>
      </c>
      <c r="FS234" s="314">
        <f t="shared" si="361"/>
        <v>3870</v>
      </c>
      <c r="FT234" s="542">
        <v>2740</v>
      </c>
      <c r="FU234" s="543">
        <v>860</v>
      </c>
      <c r="FV234" s="544">
        <v>270</v>
      </c>
      <c r="FW234" s="242">
        <v>90</v>
      </c>
      <c r="FX234" s="242">
        <v>10</v>
      </c>
      <c r="FY234" s="314">
        <f t="shared" si="362"/>
        <v>170</v>
      </c>
      <c r="FZ234" s="314">
        <f t="shared" si="363"/>
        <v>2080</v>
      </c>
      <c r="GA234" s="542">
        <v>580</v>
      </c>
      <c r="GB234" s="543">
        <v>1250</v>
      </c>
      <c r="GC234" s="544">
        <v>250</v>
      </c>
      <c r="GD234" s="242">
        <v>110</v>
      </c>
      <c r="GE234" s="242">
        <v>10</v>
      </c>
      <c r="GF234" s="314">
        <f t="shared" si="364"/>
        <v>130</v>
      </c>
    </row>
    <row r="235" spans="1:188" hidden="1" x14ac:dyDescent="0.25">
      <c r="A235" s="622" t="s">
        <v>375</v>
      </c>
      <c r="B235" s="622" t="s">
        <v>96</v>
      </c>
      <c r="C235" s="622" t="s">
        <v>97</v>
      </c>
      <c r="D235" s="1">
        <v>3.4</v>
      </c>
      <c r="E235" s="206">
        <v>40500</v>
      </c>
      <c r="F235" s="207">
        <v>8.4000000000000005E-2</v>
      </c>
      <c r="G235" s="208">
        <f>IF(AND(F235&gt;=$F$3-'Selectie Benchmark Gemeenten'!$D$7*'gemeenten info'!$F$7,F235&lt;=$F$3+'Selectie Benchmark Gemeenten'!$D$7*'gemeenten info'!$F$7),1,0)</f>
        <v>0</v>
      </c>
      <c r="H235" s="206">
        <v>92240</v>
      </c>
      <c r="I235" s="206">
        <v>985</v>
      </c>
      <c r="J235" s="209">
        <f t="shared" si="316"/>
        <v>0.14394618834080716</v>
      </c>
      <c r="K235" s="208">
        <f>IF(AND(J235&gt;=$J$3-'Selectie Benchmark Gemeenten'!$D$8*'gemeenten info'!$J$7,J235&lt;=$J$3+'Selectie Benchmark Gemeenten'!$D$8*'gemeenten info'!$J$7),1,0)</f>
        <v>1</v>
      </c>
      <c r="L235" s="23">
        <v>0</v>
      </c>
      <c r="M235" s="210">
        <v>5.5117038649972784E-2</v>
      </c>
      <c r="N235" s="208">
        <f>IF(AND(M235&gt;=$M$3-'Selectie Benchmark Gemeenten'!$D$9*'gemeenten info'!$M$7,M235&lt;=$M$3+'Selectie Benchmark Gemeenten'!$D$9*'gemeenten info'!$M$7),1,0)</f>
        <v>0</v>
      </c>
      <c r="O235" s="29">
        <f t="shared" si="310"/>
        <v>0</v>
      </c>
      <c r="P235" s="29">
        <f t="shared" si="311"/>
        <v>0</v>
      </c>
      <c r="Q235" s="29">
        <f t="shared" si="312"/>
        <v>0</v>
      </c>
      <c r="S235" s="78">
        <v>7.6310000000000002</v>
      </c>
      <c r="T235" s="78">
        <v>-17.396000000000001</v>
      </c>
      <c r="U235" s="211">
        <v>0.55800000000000005</v>
      </c>
      <c r="V235" s="211">
        <v>7.0000000000000007E-2</v>
      </c>
      <c r="X235" s="212">
        <v>6581</v>
      </c>
      <c r="Y235" s="212">
        <v>182</v>
      </c>
      <c r="Z235" s="341">
        <f t="shared" si="317"/>
        <v>2.7655371524084486E-2</v>
      </c>
      <c r="AA235" s="212">
        <v>2163</v>
      </c>
      <c r="AB235" s="212">
        <v>149</v>
      </c>
      <c r="AC235" s="212">
        <v>57</v>
      </c>
      <c r="AD235" s="212">
        <v>483</v>
      </c>
      <c r="AE235" s="212">
        <v>17</v>
      </c>
      <c r="AF235" s="372">
        <f t="shared" si="318"/>
        <v>0.2982456140350877</v>
      </c>
      <c r="AG235" s="212">
        <v>55</v>
      </c>
      <c r="AH235" s="372">
        <f t="shared" si="319"/>
        <v>0.11387163561076605</v>
      </c>
      <c r="AI235" s="212">
        <f t="shared" si="320"/>
        <v>1623</v>
      </c>
      <c r="AJ235" s="212">
        <f t="shared" si="321"/>
        <v>77</v>
      </c>
      <c r="AK235" s="372">
        <f t="shared" si="322"/>
        <v>4.7443006777572398E-2</v>
      </c>
      <c r="AL235" s="341">
        <f t="shared" si="323"/>
        <v>2.5831940434584409E-3</v>
      </c>
      <c r="AM235" s="341">
        <f t="shared" si="324"/>
        <v>8.3573924935420145E-3</v>
      </c>
      <c r="AN235" s="341">
        <f t="shared" si="325"/>
        <v>1.1700349490958821E-2</v>
      </c>
      <c r="AO235" s="341">
        <f t="shared" si="326"/>
        <v>2.2640936027959278E-2</v>
      </c>
      <c r="AP235" s="214">
        <v>4418</v>
      </c>
      <c r="AQ235" s="214">
        <v>33</v>
      </c>
      <c r="AR235" s="341">
        <f t="shared" si="327"/>
        <v>5.0144354961252089E-3</v>
      </c>
      <c r="AT235" s="1">
        <v>153</v>
      </c>
      <c r="AU235" s="1">
        <v>57</v>
      </c>
      <c r="AV235" s="1">
        <v>44</v>
      </c>
      <c r="AW235" s="1">
        <v>52</v>
      </c>
      <c r="AX235" s="1">
        <v>160</v>
      </c>
      <c r="AY235" s="1">
        <v>51</v>
      </c>
      <c r="AZ235" s="1">
        <v>43</v>
      </c>
      <c r="BA235" s="1">
        <v>66</v>
      </c>
      <c r="BB235" s="1">
        <v>126</v>
      </c>
      <c r="BC235" s="1">
        <v>47</v>
      </c>
      <c r="BD235" s="1">
        <v>30</v>
      </c>
      <c r="BE235" s="1">
        <v>49</v>
      </c>
      <c r="BF235" s="1">
        <v>143</v>
      </c>
      <c r="BG235" s="1">
        <v>45</v>
      </c>
      <c r="BH235" s="1">
        <v>36</v>
      </c>
      <c r="BI235" s="1">
        <v>62</v>
      </c>
      <c r="BJ235" s="1">
        <v>193</v>
      </c>
      <c r="BK235" s="1">
        <v>91</v>
      </c>
      <c r="BL235" s="1">
        <v>44</v>
      </c>
      <c r="BM235" s="1">
        <v>58</v>
      </c>
      <c r="BN235" s="125">
        <v>0.37254901960784315</v>
      </c>
      <c r="BO235" s="124">
        <v>0.28758169934640521</v>
      </c>
      <c r="BP235" s="126">
        <v>0.33986928104575165</v>
      </c>
      <c r="BQ235" s="125">
        <v>0.31874999999999998</v>
      </c>
      <c r="BR235" s="124">
        <v>0.26874999999999999</v>
      </c>
      <c r="BS235" s="126">
        <v>0.41249999999999998</v>
      </c>
      <c r="BT235" s="125">
        <v>0.37301587301587302</v>
      </c>
      <c r="BU235" s="124">
        <v>0.23809523809523808</v>
      </c>
      <c r="BV235" s="126">
        <v>0.3888888888888889</v>
      </c>
      <c r="BW235" s="125">
        <v>0.31468531468531469</v>
      </c>
      <c r="BX235" s="124">
        <v>0.25174825174825177</v>
      </c>
      <c r="BY235" s="126">
        <v>0.43356643356643354</v>
      </c>
      <c r="BZ235" s="125">
        <f t="shared" si="328"/>
        <v>0.47150259067357514</v>
      </c>
      <c r="CA235" s="124">
        <f t="shared" si="329"/>
        <v>0.22797927461139897</v>
      </c>
      <c r="CB235" s="126">
        <f t="shared" si="330"/>
        <v>0.30051813471502592</v>
      </c>
      <c r="CD235" s="215">
        <f t="shared" si="331"/>
        <v>12690</v>
      </c>
      <c r="CE235" s="216">
        <f t="shared" si="332"/>
        <v>0.55240346729708434</v>
      </c>
      <c r="CF235" s="216">
        <f t="shared" si="333"/>
        <v>0.36721828211189911</v>
      </c>
      <c r="CG235" s="216">
        <f t="shared" si="334"/>
        <v>8.0378250591016553E-2</v>
      </c>
      <c r="CH235" s="216">
        <f t="shared" si="335"/>
        <v>3.0732860520094562E-2</v>
      </c>
      <c r="CI235" s="216">
        <f t="shared" si="336"/>
        <v>1.5760441292356187E-3</v>
      </c>
      <c r="CJ235" s="216">
        <f t="shared" si="337"/>
        <v>4.8069345941686367E-2</v>
      </c>
      <c r="CK235" s="217">
        <f t="shared" si="338"/>
        <v>7010</v>
      </c>
      <c r="CL235" s="218">
        <f t="shared" si="339"/>
        <v>4660</v>
      </c>
      <c r="CM235" s="219">
        <f t="shared" si="340"/>
        <v>1020</v>
      </c>
      <c r="CN235" s="219">
        <f t="shared" si="341"/>
        <v>390</v>
      </c>
      <c r="CO235" s="219">
        <f t="shared" si="342"/>
        <v>20</v>
      </c>
      <c r="CP235" s="219">
        <f t="shared" si="343"/>
        <v>610</v>
      </c>
      <c r="CR235" s="243">
        <v>6825.47</v>
      </c>
      <c r="CS235" s="243">
        <v>7930</v>
      </c>
      <c r="CT235" s="247">
        <f t="shared" si="313"/>
        <v>0.86071500630517028</v>
      </c>
      <c r="CV235" s="247">
        <f t="shared" si="314"/>
        <v>3.2130695202819727E-2</v>
      </c>
      <c r="CW235" s="211">
        <f t="shared" si="315"/>
        <v>0.32923061338195814</v>
      </c>
      <c r="CY235" s="300">
        <v>2.860106698280972E-2</v>
      </c>
      <c r="CZ235" s="300">
        <v>2.0912547528517109E-2</v>
      </c>
      <c r="DA235" s="300">
        <v>1.7920637178210779E-2</v>
      </c>
      <c r="DB235" s="300">
        <v>2.2008253094910592E-2</v>
      </c>
      <c r="DC235" s="300">
        <v>2.0754205100379817E-2</v>
      </c>
      <c r="DE235" s="332">
        <v>265</v>
      </c>
      <c r="DF235" s="332">
        <v>26</v>
      </c>
      <c r="DG235" s="332">
        <v>252</v>
      </c>
      <c r="DH235" s="332">
        <v>35</v>
      </c>
      <c r="DL235" s="212">
        <v>6748</v>
      </c>
      <c r="DM235" s="212">
        <v>193</v>
      </c>
      <c r="DN235" s="213">
        <v>2.860106698280972E-2</v>
      </c>
      <c r="DO235" s="212">
        <v>2288</v>
      </c>
      <c r="DP235" s="212">
        <v>164</v>
      </c>
      <c r="DQ235" s="213">
        <v>2.4303497332542976E-2</v>
      </c>
      <c r="DR235" s="214">
        <v>4460</v>
      </c>
      <c r="DS235" s="214">
        <v>29</v>
      </c>
      <c r="DT235" s="213">
        <v>4.297569650266746E-3</v>
      </c>
      <c r="DV235" s="215">
        <f t="shared" si="344"/>
        <v>12580</v>
      </c>
      <c r="DW235" s="216">
        <v>0.57936507936507942</v>
      </c>
      <c r="DX235" s="216">
        <v>0.34920634920634919</v>
      </c>
      <c r="DY235" s="216">
        <v>7.1428571428571425E-2</v>
      </c>
      <c r="DZ235" s="216">
        <v>3.1746031746031744E-2</v>
      </c>
      <c r="EA235" s="216">
        <v>0</v>
      </c>
      <c r="EB235" s="216">
        <v>3.968253968253968E-2</v>
      </c>
      <c r="EC235" s="217">
        <f t="shared" si="345"/>
        <v>7250</v>
      </c>
      <c r="ED235" s="218">
        <v>4400</v>
      </c>
      <c r="EE235" s="219">
        <f t="shared" si="346"/>
        <v>930</v>
      </c>
      <c r="EF235" s="219">
        <f t="shared" si="347"/>
        <v>220</v>
      </c>
      <c r="EG235" s="219">
        <f t="shared" si="348"/>
        <v>20</v>
      </c>
      <c r="EH235" s="219">
        <f t="shared" si="349"/>
        <v>690</v>
      </c>
      <c r="EI235" s="216">
        <v>7.874015748031496E-2</v>
      </c>
      <c r="EJ235" s="511">
        <v>2.2600000000000002E-2</v>
      </c>
      <c r="EK235" s="3">
        <v>0.26800000000000002</v>
      </c>
      <c r="EL235" s="3">
        <v>0.46899999999999997</v>
      </c>
      <c r="EM235" s="496">
        <f t="shared" si="350"/>
        <v>0.26300000000000001</v>
      </c>
      <c r="EN235" s="528">
        <v>7.2410400000000014E-2</v>
      </c>
      <c r="EO235" s="545">
        <f t="shared" si="351"/>
        <v>12610</v>
      </c>
      <c r="EP235" s="314">
        <f t="shared" si="352"/>
        <v>3070</v>
      </c>
      <c r="EQ235" s="542">
        <v>3000</v>
      </c>
      <c r="ER235" s="543">
        <v>40</v>
      </c>
      <c r="ES235" s="544">
        <v>30</v>
      </c>
      <c r="ET235" s="242">
        <v>0</v>
      </c>
      <c r="EU235" s="242">
        <v>0</v>
      </c>
      <c r="EV235" s="314">
        <f t="shared" si="353"/>
        <v>30</v>
      </c>
      <c r="EW235" s="314">
        <f t="shared" si="354"/>
        <v>5370</v>
      </c>
      <c r="EX235" s="542">
        <v>3390</v>
      </c>
      <c r="EY235" s="543">
        <v>1550</v>
      </c>
      <c r="EZ235" s="544">
        <v>430</v>
      </c>
      <c r="FA235" s="242">
        <v>90</v>
      </c>
      <c r="FB235" s="242">
        <v>10</v>
      </c>
      <c r="FC235" s="314">
        <f t="shared" si="355"/>
        <v>330</v>
      </c>
      <c r="FD235" s="314">
        <f t="shared" si="356"/>
        <v>4170</v>
      </c>
      <c r="FE235" s="542">
        <v>860</v>
      </c>
      <c r="FF235" s="543">
        <v>2840</v>
      </c>
      <c r="FG235" s="544">
        <v>470</v>
      </c>
      <c r="FH235" s="242">
        <v>130</v>
      </c>
      <c r="FI235" s="242">
        <f>VLOOKUP($A235,'[3]Tabel 3'!$E$3350:$K$3691,7,FALSE)</f>
        <v>10</v>
      </c>
      <c r="FJ235" s="314">
        <f t="shared" si="357"/>
        <v>330</v>
      </c>
      <c r="FK235" s="545">
        <f t="shared" si="358"/>
        <v>12690</v>
      </c>
      <c r="FL235" s="314">
        <f t="shared" si="359"/>
        <v>2950</v>
      </c>
      <c r="FM235" s="542">
        <v>2860</v>
      </c>
      <c r="FN235" s="543">
        <v>50</v>
      </c>
      <c r="FO235" s="544">
        <v>40</v>
      </c>
      <c r="FP235" s="242">
        <v>0</v>
      </c>
      <c r="FQ235" s="242">
        <v>0</v>
      </c>
      <c r="FR235" s="314">
        <f t="shared" si="360"/>
        <v>40</v>
      </c>
      <c r="FS235" s="314">
        <f t="shared" si="361"/>
        <v>5460</v>
      </c>
      <c r="FT235" s="542">
        <v>3300</v>
      </c>
      <c r="FU235" s="543">
        <v>1680</v>
      </c>
      <c r="FV235" s="544">
        <v>480</v>
      </c>
      <c r="FW235" s="242">
        <v>150</v>
      </c>
      <c r="FX235" s="242">
        <v>10</v>
      </c>
      <c r="FY235" s="314">
        <f t="shared" si="362"/>
        <v>320</v>
      </c>
      <c r="FZ235" s="314">
        <f t="shared" si="363"/>
        <v>4280</v>
      </c>
      <c r="GA235" s="542">
        <v>850</v>
      </c>
      <c r="GB235" s="543">
        <v>2930</v>
      </c>
      <c r="GC235" s="544">
        <v>500</v>
      </c>
      <c r="GD235" s="242">
        <v>240</v>
      </c>
      <c r="GE235" s="242">
        <v>10</v>
      </c>
      <c r="GF235" s="314">
        <f t="shared" si="364"/>
        <v>250</v>
      </c>
    </row>
    <row r="236" spans="1:188" hidden="1" x14ac:dyDescent="0.25">
      <c r="A236" s="622" t="s">
        <v>376</v>
      </c>
      <c r="B236" s="622" t="s">
        <v>88</v>
      </c>
      <c r="C236" s="622" t="s">
        <v>89</v>
      </c>
      <c r="D236" s="1">
        <v>0.6</v>
      </c>
      <c r="E236" s="206">
        <v>9700</v>
      </c>
      <c r="F236" s="207">
        <v>5.7000000000000002E-2</v>
      </c>
      <c r="G236" s="208">
        <f>IF(AND(F236&gt;=$F$3-'Selectie Benchmark Gemeenten'!$D$7*'gemeenten info'!$F$7,F236&lt;=$F$3+'Selectie Benchmark Gemeenten'!$D$7*'gemeenten info'!$F$7),1,0)</f>
        <v>0</v>
      </c>
      <c r="H236" s="206">
        <v>24598</v>
      </c>
      <c r="I236" s="206">
        <v>289</v>
      </c>
      <c r="J236" s="209">
        <f t="shared" si="316"/>
        <v>3.9910313901345293E-2</v>
      </c>
      <c r="K236" s="208">
        <f>IF(AND(J236&gt;=$J$3-'Selectie Benchmark Gemeenten'!$D$8*'gemeenten info'!$J$7,J236&lt;=$J$3+'Selectie Benchmark Gemeenten'!$D$8*'gemeenten info'!$J$7),1,0)</f>
        <v>0</v>
      </c>
      <c r="L236" s="23">
        <v>0</v>
      </c>
      <c r="M236" s="210">
        <v>0.12034739454094293</v>
      </c>
      <c r="N236" s="208">
        <f>IF(AND(M236&gt;=$M$3-'Selectie Benchmark Gemeenten'!$D$9*'gemeenten info'!$M$7,M236&lt;=$M$3+'Selectie Benchmark Gemeenten'!$D$9*'gemeenten info'!$M$7),1,0)</f>
        <v>1</v>
      </c>
      <c r="O236" s="29">
        <f t="shared" si="310"/>
        <v>0</v>
      </c>
      <c r="P236" s="29">
        <f t="shared" si="311"/>
        <v>0</v>
      </c>
      <c r="Q236" s="29">
        <f t="shared" si="312"/>
        <v>0</v>
      </c>
      <c r="S236" s="78">
        <v>7.8529999999999998</v>
      </c>
      <c r="T236" s="78">
        <v>-7.8769999999999998</v>
      </c>
      <c r="U236" s="211">
        <v>0.52900000000000003</v>
      </c>
      <c r="V236" s="211">
        <v>0.06</v>
      </c>
      <c r="X236" s="212">
        <v>2073</v>
      </c>
      <c r="Y236" s="212">
        <v>44</v>
      </c>
      <c r="Z236" s="341">
        <f t="shared" si="317"/>
        <v>2.1225277375783887E-2</v>
      </c>
      <c r="AA236" s="212">
        <v>645</v>
      </c>
      <c r="AB236" s="212">
        <v>32</v>
      </c>
      <c r="AC236" s="212">
        <v>10</v>
      </c>
      <c r="AD236" s="212">
        <v>132</v>
      </c>
      <c r="AE236" s="212">
        <v>0</v>
      </c>
      <c r="AF236" s="372">
        <f t="shared" si="318"/>
        <v>0</v>
      </c>
      <c r="AG236" s="212">
        <v>11</v>
      </c>
      <c r="AH236" s="372">
        <f t="shared" si="319"/>
        <v>8.3333333333333329E-2</v>
      </c>
      <c r="AI236" s="212">
        <f t="shared" si="320"/>
        <v>503</v>
      </c>
      <c r="AJ236" s="212">
        <f t="shared" si="321"/>
        <v>21</v>
      </c>
      <c r="AK236" s="372">
        <f t="shared" si="322"/>
        <v>4.1749502982107355E-2</v>
      </c>
      <c r="AL236" s="341">
        <f t="shared" si="323"/>
        <v>0</v>
      </c>
      <c r="AM236" s="341">
        <f t="shared" si="324"/>
        <v>5.3063193439459718E-3</v>
      </c>
      <c r="AN236" s="341">
        <f t="shared" si="325"/>
        <v>1.0130246020260492E-2</v>
      </c>
      <c r="AO236" s="341">
        <f t="shared" si="326"/>
        <v>1.5436565364206465E-2</v>
      </c>
      <c r="AP236" s="214">
        <v>1428</v>
      </c>
      <c r="AQ236" s="214">
        <v>12</v>
      </c>
      <c r="AR236" s="341">
        <f t="shared" si="327"/>
        <v>5.7887120115774236E-3</v>
      </c>
      <c r="AT236" s="1">
        <v>23</v>
      </c>
      <c r="AU236" s="1">
        <v>9</v>
      </c>
      <c r="AV236" s="1">
        <v>5</v>
      </c>
      <c r="AW236" s="1">
        <v>9</v>
      </c>
      <c r="AX236" s="1">
        <v>27</v>
      </c>
      <c r="AY236" s="1">
        <v>11</v>
      </c>
      <c r="AZ236" s="1">
        <v>5</v>
      </c>
      <c r="BA236" s="1">
        <v>11</v>
      </c>
      <c r="BB236" s="1">
        <v>33</v>
      </c>
      <c r="BC236" s="1">
        <v>19</v>
      </c>
      <c r="BD236" s="1">
        <v>6</v>
      </c>
      <c r="BE236" s="1">
        <v>8</v>
      </c>
      <c r="BF236" s="1">
        <v>20</v>
      </c>
      <c r="BG236" s="1">
        <v>5</v>
      </c>
      <c r="BH236" s="1">
        <v>0</v>
      </c>
      <c r="BI236" s="1">
        <v>15</v>
      </c>
      <c r="BJ236" s="1">
        <v>36</v>
      </c>
      <c r="BK236" s="1">
        <v>16</v>
      </c>
      <c r="BL236" s="1">
        <v>12</v>
      </c>
      <c r="BM236" s="1">
        <v>8</v>
      </c>
      <c r="BN236" s="125">
        <v>0.39130434782608697</v>
      </c>
      <c r="BO236" s="124">
        <v>0.21739130434782608</v>
      </c>
      <c r="BP236" s="126">
        <v>0.39130434782608697</v>
      </c>
      <c r="BQ236" s="125">
        <v>0.40740740740740738</v>
      </c>
      <c r="BR236" s="124">
        <v>0.18518518518518517</v>
      </c>
      <c r="BS236" s="126">
        <v>0.40740740740740738</v>
      </c>
      <c r="BT236" s="125">
        <v>0.5757575757575758</v>
      </c>
      <c r="BU236" s="124">
        <v>0.18181818181818182</v>
      </c>
      <c r="BV236" s="126">
        <v>0.24242424242424243</v>
      </c>
      <c r="BW236" s="125">
        <v>0.25</v>
      </c>
      <c r="BX236" s="124">
        <v>0</v>
      </c>
      <c r="BY236" s="126">
        <v>0.75</v>
      </c>
      <c r="BZ236" s="125">
        <f t="shared" si="328"/>
        <v>0.44444444444444442</v>
      </c>
      <c r="CA236" s="124">
        <f t="shared" si="329"/>
        <v>0.33333333333333331</v>
      </c>
      <c r="CB236" s="126">
        <f t="shared" si="330"/>
        <v>0.22222222222222221</v>
      </c>
      <c r="CD236" s="215">
        <f t="shared" si="331"/>
        <v>3590</v>
      </c>
      <c r="CE236" s="216">
        <f t="shared" si="332"/>
        <v>0.55710306406685239</v>
      </c>
      <c r="CF236" s="216">
        <f t="shared" si="333"/>
        <v>0.38718662952646238</v>
      </c>
      <c r="CG236" s="216">
        <f t="shared" si="334"/>
        <v>5.5710306406685235E-2</v>
      </c>
      <c r="CH236" s="216">
        <f t="shared" si="335"/>
        <v>1.9498607242339833E-2</v>
      </c>
      <c r="CI236" s="216">
        <f t="shared" si="336"/>
        <v>0</v>
      </c>
      <c r="CJ236" s="216">
        <f t="shared" si="337"/>
        <v>3.6211699164345405E-2</v>
      </c>
      <c r="CK236" s="217">
        <f t="shared" si="338"/>
        <v>2000</v>
      </c>
      <c r="CL236" s="218">
        <f t="shared" si="339"/>
        <v>1390</v>
      </c>
      <c r="CM236" s="219">
        <f t="shared" si="340"/>
        <v>200</v>
      </c>
      <c r="CN236" s="219">
        <f t="shared" si="341"/>
        <v>70</v>
      </c>
      <c r="CO236" s="219">
        <f t="shared" si="342"/>
        <v>0</v>
      </c>
      <c r="CP236" s="219">
        <f t="shared" si="343"/>
        <v>130</v>
      </c>
      <c r="CR236" s="243">
        <v>1354.14</v>
      </c>
      <c r="CS236" s="243">
        <v>2471</v>
      </c>
      <c r="CT236" s="247">
        <f t="shared" si="313"/>
        <v>0.54801295022258201</v>
      </c>
      <c r="CV236" s="247">
        <f t="shared" si="314"/>
        <v>3.8731342693932663E-2</v>
      </c>
      <c r="CW236" s="211">
        <f t="shared" si="315"/>
        <v>0.37237328729445413</v>
      </c>
      <c r="CY236" s="300">
        <v>1.7560975609756099E-2</v>
      </c>
      <c r="CZ236" s="300">
        <v>9.5923261390887284E-3</v>
      </c>
      <c r="DA236" s="300">
        <v>1.5580736543909348E-2</v>
      </c>
      <c r="DB236" s="300">
        <v>1.2448132780082987E-2</v>
      </c>
      <c r="DC236" s="300">
        <v>1.06333795654184E-2</v>
      </c>
      <c r="DE236" s="332">
        <v>49</v>
      </c>
      <c r="DF236" s="332">
        <v>5</v>
      </c>
      <c r="DG236" s="332">
        <v>48</v>
      </c>
      <c r="DH236" s="332">
        <v>5</v>
      </c>
      <c r="DL236" s="212">
        <v>2050</v>
      </c>
      <c r="DM236" s="212">
        <v>36</v>
      </c>
      <c r="DN236" s="213">
        <v>1.7560975609756099E-2</v>
      </c>
      <c r="DO236" s="212">
        <v>669</v>
      </c>
      <c r="DP236" s="212">
        <v>30</v>
      </c>
      <c r="DQ236" s="213">
        <v>1.4634146341463415E-2</v>
      </c>
      <c r="DR236" s="214">
        <v>1381</v>
      </c>
      <c r="DS236" s="214">
        <v>6</v>
      </c>
      <c r="DT236" s="213">
        <v>2.9268292682926829E-3</v>
      </c>
      <c r="DV236" s="215">
        <f t="shared" si="344"/>
        <v>3480</v>
      </c>
      <c r="DW236" s="216">
        <v>0.5714285714285714</v>
      </c>
      <c r="DX236" s="216">
        <v>0.37142857142857144</v>
      </c>
      <c r="DY236" s="216">
        <v>5.7142857142857141E-2</v>
      </c>
      <c r="DZ236" s="216">
        <v>2.8571428571428571E-2</v>
      </c>
      <c r="EA236" s="216">
        <v>0</v>
      </c>
      <c r="EB236" s="216">
        <v>2.8571428571428571E-2</v>
      </c>
      <c r="EC236" s="217">
        <f t="shared" si="345"/>
        <v>2020</v>
      </c>
      <c r="ED236" s="218">
        <v>1300</v>
      </c>
      <c r="EE236" s="219">
        <f t="shared" si="346"/>
        <v>160</v>
      </c>
      <c r="EF236" s="219">
        <f t="shared" si="347"/>
        <v>50</v>
      </c>
      <c r="EG236" s="219">
        <f t="shared" si="348"/>
        <v>0</v>
      </c>
      <c r="EH236" s="219">
        <f t="shared" si="349"/>
        <v>110</v>
      </c>
      <c r="EI236" s="216">
        <v>5.7142857142857141E-2</v>
      </c>
      <c r="EJ236" s="511">
        <v>1.7875000000000002E-2</v>
      </c>
      <c r="EK236" s="3">
        <v>0.318</v>
      </c>
      <c r="EL236" s="3">
        <v>0.442</v>
      </c>
      <c r="EM236" s="496">
        <f t="shared" si="350"/>
        <v>0.23999999999999994</v>
      </c>
      <c r="EN236" s="528">
        <v>5.6464200000000006E-2</v>
      </c>
      <c r="EO236" s="545">
        <f t="shared" si="351"/>
        <v>3500</v>
      </c>
      <c r="EP236" s="314">
        <f t="shared" si="352"/>
        <v>940</v>
      </c>
      <c r="EQ236" s="542">
        <v>920</v>
      </c>
      <c r="ER236" s="543">
        <v>10</v>
      </c>
      <c r="ES236" s="544">
        <v>10</v>
      </c>
      <c r="ET236" s="242">
        <v>0</v>
      </c>
      <c r="EU236" s="242">
        <v>0</v>
      </c>
      <c r="EV236" s="314">
        <f t="shared" si="353"/>
        <v>10</v>
      </c>
      <c r="EW236" s="314">
        <f t="shared" si="354"/>
        <v>1530</v>
      </c>
      <c r="EX236" s="542">
        <v>940</v>
      </c>
      <c r="EY236" s="543">
        <v>520</v>
      </c>
      <c r="EZ236" s="544">
        <v>70</v>
      </c>
      <c r="FA236" s="242">
        <v>20</v>
      </c>
      <c r="FB236" s="242">
        <v>0</v>
      </c>
      <c r="FC236" s="314">
        <f t="shared" si="355"/>
        <v>50</v>
      </c>
      <c r="FD236" s="314">
        <f t="shared" si="356"/>
        <v>1030</v>
      </c>
      <c r="FE236" s="542">
        <v>160</v>
      </c>
      <c r="FF236" s="543">
        <v>790</v>
      </c>
      <c r="FG236" s="544">
        <v>80</v>
      </c>
      <c r="FH236" s="242">
        <v>30</v>
      </c>
      <c r="FI236" s="242">
        <f>VLOOKUP($A236,'[3]Tabel 3'!$E$3350:$K$3691,7,FALSE)</f>
        <v>0</v>
      </c>
      <c r="FJ236" s="314">
        <f t="shared" si="357"/>
        <v>50</v>
      </c>
      <c r="FK236" s="545">
        <f t="shared" si="358"/>
        <v>3590</v>
      </c>
      <c r="FL236" s="314">
        <f t="shared" si="359"/>
        <v>920</v>
      </c>
      <c r="FM236" s="542">
        <v>900</v>
      </c>
      <c r="FN236" s="543">
        <v>10</v>
      </c>
      <c r="FO236" s="544">
        <v>10</v>
      </c>
      <c r="FP236" s="242">
        <v>0</v>
      </c>
      <c r="FQ236" s="242">
        <v>0</v>
      </c>
      <c r="FR236" s="314">
        <f t="shared" si="360"/>
        <v>10</v>
      </c>
      <c r="FS236" s="314">
        <f t="shared" si="361"/>
        <v>1600</v>
      </c>
      <c r="FT236" s="542">
        <v>930</v>
      </c>
      <c r="FU236" s="543">
        <v>580</v>
      </c>
      <c r="FV236" s="544">
        <v>90</v>
      </c>
      <c r="FW236" s="242">
        <v>30</v>
      </c>
      <c r="FX236" s="242">
        <v>0</v>
      </c>
      <c r="FY236" s="314">
        <f t="shared" si="362"/>
        <v>60</v>
      </c>
      <c r="FZ236" s="314">
        <f t="shared" si="363"/>
        <v>1070</v>
      </c>
      <c r="GA236" s="542">
        <v>170</v>
      </c>
      <c r="GB236" s="543">
        <v>800</v>
      </c>
      <c r="GC236" s="544">
        <v>100</v>
      </c>
      <c r="GD236" s="242">
        <v>40</v>
      </c>
      <c r="GE236" s="242">
        <v>0</v>
      </c>
      <c r="GF236" s="314">
        <f t="shared" si="364"/>
        <v>60</v>
      </c>
    </row>
    <row r="237" spans="1:188" hidden="1" x14ac:dyDescent="0.25">
      <c r="A237" s="622" t="s">
        <v>377</v>
      </c>
      <c r="B237" s="622" t="s">
        <v>54</v>
      </c>
      <c r="C237" s="622" t="s">
        <v>79</v>
      </c>
      <c r="D237" s="1">
        <v>1</v>
      </c>
      <c r="E237" s="206">
        <v>15800</v>
      </c>
      <c r="F237" s="207">
        <v>6.0999999999999999E-2</v>
      </c>
      <c r="G237" s="208">
        <f>IF(AND(F237&gt;=$F$3-'Selectie Benchmark Gemeenten'!$D$7*'gemeenten info'!$F$7,F237&lt;=$F$3+'Selectie Benchmark Gemeenten'!$D$7*'gemeenten info'!$F$7),1,0)</f>
        <v>0</v>
      </c>
      <c r="H237" s="206">
        <v>38140</v>
      </c>
      <c r="I237" s="206">
        <v>223</v>
      </c>
      <c r="J237" s="209">
        <f t="shared" si="316"/>
        <v>3.0044843049327353E-2</v>
      </c>
      <c r="K237" s="208">
        <f>IF(AND(J237&gt;=$J$3-'Selectie Benchmark Gemeenten'!$D$8*'gemeenten info'!$J$7,J237&lt;=$J$3+'Selectie Benchmark Gemeenten'!$D$8*'gemeenten info'!$J$7),1,0)</f>
        <v>0</v>
      </c>
      <c r="L237" s="23">
        <v>0</v>
      </c>
      <c r="M237" s="210">
        <v>8.471849865951743E-2</v>
      </c>
      <c r="N237" s="208">
        <f>IF(AND(M237&gt;=$M$3-'Selectie Benchmark Gemeenten'!$D$9*'gemeenten info'!$M$7,M237&lt;=$M$3+'Selectie Benchmark Gemeenten'!$D$9*'gemeenten info'!$M$7),1,0)</f>
        <v>1</v>
      </c>
      <c r="O237" s="29">
        <f t="shared" si="310"/>
        <v>0</v>
      </c>
      <c r="P237" s="29">
        <f t="shared" si="311"/>
        <v>0</v>
      </c>
      <c r="Q237" s="29">
        <f t="shared" si="312"/>
        <v>0</v>
      </c>
      <c r="S237" s="78">
        <v>8.2530000000000001</v>
      </c>
      <c r="T237" s="78">
        <v>-4.2130000000000001</v>
      </c>
      <c r="U237" s="211">
        <v>0.56599999999999995</v>
      </c>
      <c r="V237" s="211">
        <v>7.5999999999999998E-2</v>
      </c>
      <c r="X237" s="212">
        <v>2999</v>
      </c>
      <c r="Y237" s="212">
        <v>42</v>
      </c>
      <c r="Z237" s="341">
        <f t="shared" si="317"/>
        <v>1.4004668222740914E-2</v>
      </c>
      <c r="AA237" s="212">
        <v>1044</v>
      </c>
      <c r="AB237" s="212">
        <v>39</v>
      </c>
      <c r="AC237" s="212">
        <v>11</v>
      </c>
      <c r="AD237" s="212">
        <v>167</v>
      </c>
      <c r="AE237" s="212">
        <v>0</v>
      </c>
      <c r="AF237" s="372">
        <f t="shared" si="318"/>
        <v>0</v>
      </c>
      <c r="AG237" s="212">
        <v>11</v>
      </c>
      <c r="AH237" s="372">
        <f t="shared" si="319"/>
        <v>6.5868263473053898E-2</v>
      </c>
      <c r="AI237" s="212">
        <f t="shared" si="320"/>
        <v>866</v>
      </c>
      <c r="AJ237" s="212">
        <f t="shared" si="321"/>
        <v>28</v>
      </c>
      <c r="AK237" s="372">
        <f t="shared" si="322"/>
        <v>3.2332563510392612E-2</v>
      </c>
      <c r="AL237" s="341">
        <f t="shared" si="323"/>
        <v>0</v>
      </c>
      <c r="AM237" s="341">
        <f t="shared" si="324"/>
        <v>3.6678892964321442E-3</v>
      </c>
      <c r="AN237" s="341">
        <f t="shared" si="325"/>
        <v>9.3364454818272765E-3</v>
      </c>
      <c r="AO237" s="341">
        <f t="shared" si="326"/>
        <v>1.300433477825942E-2</v>
      </c>
      <c r="AP237" s="214">
        <v>1955</v>
      </c>
      <c r="AQ237" s="214">
        <v>3</v>
      </c>
      <c r="AR237" s="341">
        <f t="shared" si="327"/>
        <v>1.0003334444814939E-3</v>
      </c>
      <c r="AT237" s="1">
        <v>25</v>
      </c>
      <c r="AU237" s="1">
        <v>7</v>
      </c>
      <c r="AV237" s="1">
        <v>11</v>
      </c>
      <c r="AW237" s="1">
        <v>7</v>
      </c>
      <c r="AX237" s="1">
        <v>34</v>
      </c>
      <c r="AY237" s="1">
        <v>16</v>
      </c>
      <c r="AZ237" s="1">
        <v>5</v>
      </c>
      <c r="BA237" s="1">
        <v>13</v>
      </c>
      <c r="BB237" s="1">
        <v>22</v>
      </c>
      <c r="BC237" s="1">
        <v>9</v>
      </c>
      <c r="BD237" s="1">
        <v>0</v>
      </c>
      <c r="BE237" s="1">
        <v>13</v>
      </c>
      <c r="BF237" s="1">
        <v>26</v>
      </c>
      <c r="BG237" s="1">
        <v>12</v>
      </c>
      <c r="BH237" s="1">
        <v>7</v>
      </c>
      <c r="BI237" s="1">
        <v>7</v>
      </c>
      <c r="BJ237" s="1">
        <v>38</v>
      </c>
      <c r="BK237" s="1">
        <v>17</v>
      </c>
      <c r="BL237" s="1">
        <v>5</v>
      </c>
      <c r="BM237" s="1">
        <v>16</v>
      </c>
      <c r="BN237" s="125">
        <v>0.28000000000000003</v>
      </c>
      <c r="BO237" s="124">
        <v>0.44</v>
      </c>
      <c r="BP237" s="126">
        <v>0.28000000000000003</v>
      </c>
      <c r="BQ237" s="125">
        <v>0.47058823529411764</v>
      </c>
      <c r="BR237" s="124">
        <v>0.14705882352941177</v>
      </c>
      <c r="BS237" s="126">
        <v>0.38235294117647056</v>
      </c>
      <c r="BT237" s="125">
        <v>0.40909090909090912</v>
      </c>
      <c r="BU237" s="124">
        <v>0</v>
      </c>
      <c r="BV237" s="126">
        <v>0.59090909090909094</v>
      </c>
      <c r="BW237" s="125">
        <v>0.46153846153846156</v>
      </c>
      <c r="BX237" s="124">
        <v>0.26923076923076922</v>
      </c>
      <c r="BY237" s="126">
        <v>0.26923076923076922</v>
      </c>
      <c r="BZ237" s="125">
        <f t="shared" si="328"/>
        <v>0.44736842105263158</v>
      </c>
      <c r="CA237" s="124">
        <f t="shared" si="329"/>
        <v>0.13157894736842105</v>
      </c>
      <c r="CB237" s="126">
        <f t="shared" si="330"/>
        <v>0.42105263157894735</v>
      </c>
      <c r="CD237" s="215">
        <f t="shared" si="331"/>
        <v>5170</v>
      </c>
      <c r="CE237" s="216">
        <f t="shared" si="332"/>
        <v>0.62669245647969052</v>
      </c>
      <c r="CF237" s="216">
        <f t="shared" si="333"/>
        <v>0.33075435203094777</v>
      </c>
      <c r="CG237" s="216">
        <f t="shared" si="334"/>
        <v>4.2553191489361701E-2</v>
      </c>
      <c r="CH237" s="216">
        <f t="shared" si="335"/>
        <v>2.1276595744680851E-2</v>
      </c>
      <c r="CI237" s="216">
        <f t="shared" si="336"/>
        <v>1.9342359767891683E-3</v>
      </c>
      <c r="CJ237" s="216">
        <f t="shared" si="337"/>
        <v>1.9342359767891684E-2</v>
      </c>
      <c r="CK237" s="217">
        <f t="shared" si="338"/>
        <v>3240</v>
      </c>
      <c r="CL237" s="218">
        <f t="shared" si="339"/>
        <v>1710</v>
      </c>
      <c r="CM237" s="219">
        <f t="shared" si="340"/>
        <v>220</v>
      </c>
      <c r="CN237" s="219">
        <f t="shared" si="341"/>
        <v>110</v>
      </c>
      <c r="CO237" s="219">
        <f t="shared" si="342"/>
        <v>10</v>
      </c>
      <c r="CP237" s="219">
        <f t="shared" si="343"/>
        <v>100</v>
      </c>
      <c r="CR237" s="243">
        <v>1701.19</v>
      </c>
      <c r="CS237" s="243">
        <v>3582</v>
      </c>
      <c r="CT237" s="247">
        <f t="shared" si="313"/>
        <v>0.47492741485203799</v>
      </c>
      <c r="CV237" s="247">
        <f t="shared" si="314"/>
        <v>2.9488018136632564E-2</v>
      </c>
      <c r="CW237" s="211">
        <f t="shared" si="315"/>
        <v>0.22958472496296581</v>
      </c>
      <c r="CY237" s="300">
        <v>1.2361743656473649E-2</v>
      </c>
      <c r="CZ237" s="300">
        <v>8.4443000974342326E-3</v>
      </c>
      <c r="DA237" s="300">
        <v>6.7964164349706519E-3</v>
      </c>
      <c r="DB237" s="300">
        <v>1.0451890562557639E-2</v>
      </c>
      <c r="DC237" s="300">
        <v>7.6080340839926961E-3</v>
      </c>
      <c r="DE237" s="332">
        <v>143</v>
      </c>
      <c r="DF237" s="332">
        <v>15</v>
      </c>
      <c r="DG237" s="332">
        <v>126</v>
      </c>
      <c r="DH237" s="332">
        <v>6</v>
      </c>
      <c r="DL237" s="212">
        <v>3074</v>
      </c>
      <c r="DM237" s="212">
        <v>38</v>
      </c>
      <c r="DN237" s="213">
        <v>1.2361743656473649E-2</v>
      </c>
      <c r="DO237" s="212">
        <v>1056</v>
      </c>
      <c r="DP237" s="212">
        <v>34</v>
      </c>
      <c r="DQ237" s="213">
        <v>1.1060507482108002E-2</v>
      </c>
      <c r="DR237" s="214">
        <v>2018</v>
      </c>
      <c r="DS237" s="214">
        <v>4</v>
      </c>
      <c r="DT237" s="213">
        <v>1.3012361743656475E-3</v>
      </c>
      <c r="DV237" s="215">
        <f t="shared" si="344"/>
        <v>5200</v>
      </c>
      <c r="DW237" s="216">
        <v>0.63461538461538458</v>
      </c>
      <c r="DX237" s="216">
        <v>0.32692307692307693</v>
      </c>
      <c r="DY237" s="216">
        <v>3.8461538461538464E-2</v>
      </c>
      <c r="DZ237" s="216">
        <v>1.9230769230769232E-2</v>
      </c>
      <c r="EA237" s="216">
        <v>0</v>
      </c>
      <c r="EB237" s="216">
        <v>1.9230769230769232E-2</v>
      </c>
      <c r="EC237" s="217">
        <f t="shared" si="345"/>
        <v>3300</v>
      </c>
      <c r="ED237" s="218">
        <v>1700</v>
      </c>
      <c r="EE237" s="219">
        <f t="shared" si="346"/>
        <v>200</v>
      </c>
      <c r="EF237" s="219">
        <f t="shared" si="347"/>
        <v>60</v>
      </c>
      <c r="EG237" s="219">
        <f t="shared" si="348"/>
        <v>0</v>
      </c>
      <c r="EH237" s="219">
        <f t="shared" si="349"/>
        <v>140</v>
      </c>
      <c r="EI237" s="216">
        <v>3.8461538461538464E-2</v>
      </c>
      <c r="EJ237" s="511">
        <v>1.8575000000000001E-2</v>
      </c>
      <c r="EK237" s="3">
        <v>0.23899999999999999</v>
      </c>
      <c r="EL237" s="3">
        <v>0.5</v>
      </c>
      <c r="EM237" s="496">
        <f t="shared" si="350"/>
        <v>0.26100000000000001</v>
      </c>
      <c r="EN237" s="528">
        <v>5.88266E-2</v>
      </c>
      <c r="EO237" s="545">
        <f t="shared" si="351"/>
        <v>5150</v>
      </c>
      <c r="EP237" s="314">
        <f t="shared" si="352"/>
        <v>1340</v>
      </c>
      <c r="EQ237" s="542">
        <v>1330</v>
      </c>
      <c r="ER237" s="543">
        <v>10</v>
      </c>
      <c r="ES237" s="544">
        <v>0</v>
      </c>
      <c r="ET237" s="242">
        <v>0</v>
      </c>
      <c r="EU237" s="242">
        <v>0</v>
      </c>
      <c r="EV237" s="314">
        <f t="shared" si="353"/>
        <v>0</v>
      </c>
      <c r="EW237" s="314">
        <f t="shared" si="354"/>
        <v>2280</v>
      </c>
      <c r="EX237" s="542">
        <v>1630</v>
      </c>
      <c r="EY237" s="543">
        <v>550</v>
      </c>
      <c r="EZ237" s="544">
        <v>100</v>
      </c>
      <c r="FA237" s="242">
        <v>30</v>
      </c>
      <c r="FB237" s="242">
        <v>0</v>
      </c>
      <c r="FC237" s="314">
        <f t="shared" si="355"/>
        <v>70</v>
      </c>
      <c r="FD237" s="314">
        <f t="shared" si="356"/>
        <v>1530</v>
      </c>
      <c r="FE237" s="542">
        <v>340</v>
      </c>
      <c r="FF237" s="543">
        <v>1090</v>
      </c>
      <c r="FG237" s="544">
        <v>100</v>
      </c>
      <c r="FH237" s="242">
        <v>30</v>
      </c>
      <c r="FI237" s="242">
        <f>VLOOKUP($A237,'[3]Tabel 3'!$E$3350:$K$3691,7,FALSE)</f>
        <v>0</v>
      </c>
      <c r="FJ237" s="314">
        <f t="shared" si="357"/>
        <v>70</v>
      </c>
      <c r="FK237" s="545">
        <f t="shared" si="358"/>
        <v>5170</v>
      </c>
      <c r="FL237" s="314">
        <f t="shared" si="359"/>
        <v>1330</v>
      </c>
      <c r="FM237" s="542">
        <v>1310</v>
      </c>
      <c r="FN237" s="543">
        <v>10</v>
      </c>
      <c r="FO237" s="544">
        <v>10</v>
      </c>
      <c r="FP237" s="242">
        <v>0</v>
      </c>
      <c r="FQ237" s="242">
        <v>0</v>
      </c>
      <c r="FR237" s="314">
        <f t="shared" si="360"/>
        <v>10</v>
      </c>
      <c r="FS237" s="314">
        <f t="shared" si="361"/>
        <v>2300</v>
      </c>
      <c r="FT237" s="542">
        <v>1600</v>
      </c>
      <c r="FU237" s="543">
        <v>600</v>
      </c>
      <c r="FV237" s="544">
        <v>100</v>
      </c>
      <c r="FW237" s="242">
        <v>50</v>
      </c>
      <c r="FX237" s="242">
        <v>0</v>
      </c>
      <c r="FY237" s="314">
        <f t="shared" si="362"/>
        <v>50</v>
      </c>
      <c r="FZ237" s="314">
        <f t="shared" si="363"/>
        <v>1540</v>
      </c>
      <c r="GA237" s="542">
        <v>330</v>
      </c>
      <c r="GB237" s="543">
        <v>1100</v>
      </c>
      <c r="GC237" s="544">
        <v>110</v>
      </c>
      <c r="GD237" s="242">
        <v>60</v>
      </c>
      <c r="GE237" s="242">
        <v>10</v>
      </c>
      <c r="GF237" s="314">
        <f t="shared" si="364"/>
        <v>40</v>
      </c>
    </row>
    <row r="238" spans="1:188" hidden="1" x14ac:dyDescent="0.25">
      <c r="A238" s="622" t="s">
        <v>378</v>
      </c>
      <c r="B238" s="622" t="s">
        <v>56</v>
      </c>
      <c r="C238" s="622" t="s">
        <v>114</v>
      </c>
      <c r="D238" s="1">
        <v>0.6</v>
      </c>
      <c r="E238" s="206">
        <v>9000</v>
      </c>
      <c r="F238" s="207">
        <v>6.8000000000000005E-2</v>
      </c>
      <c r="G238" s="208">
        <f>IF(AND(F238&gt;=$F$3-'Selectie Benchmark Gemeenten'!$D$7*'gemeenten info'!$F$7,F238&lt;=$F$3+'Selectie Benchmark Gemeenten'!$D$7*'gemeenten info'!$F$7),1,0)</f>
        <v>0</v>
      </c>
      <c r="H238" s="206">
        <v>22920</v>
      </c>
      <c r="I238" s="206">
        <v>225</v>
      </c>
      <c r="J238" s="209">
        <f t="shared" si="316"/>
        <v>3.0343796711509715E-2</v>
      </c>
      <c r="K238" s="208">
        <f>IF(AND(J238&gt;=$J$3-'Selectie Benchmark Gemeenten'!$D$8*'gemeenten info'!$J$7,J238&lt;=$J$3+'Selectie Benchmark Gemeenten'!$D$8*'gemeenten info'!$J$7),1,0)</f>
        <v>0</v>
      </c>
      <c r="L238" s="23">
        <v>0</v>
      </c>
      <c r="M238" s="210">
        <v>0.12622720897615708</v>
      </c>
      <c r="N238" s="208">
        <f>IF(AND(M238&gt;=$M$3-'Selectie Benchmark Gemeenten'!$D$9*'gemeenten info'!$M$7,M238&lt;=$M$3+'Selectie Benchmark Gemeenten'!$D$9*'gemeenten info'!$M$7),1,0)</f>
        <v>1</v>
      </c>
      <c r="O238" s="29">
        <f t="shared" si="310"/>
        <v>0</v>
      </c>
      <c r="P238" s="29">
        <f t="shared" si="311"/>
        <v>0</v>
      </c>
      <c r="Q238" s="29">
        <f t="shared" si="312"/>
        <v>0</v>
      </c>
      <c r="S238" s="78">
        <v>7.5270000000000001</v>
      </c>
      <c r="T238" s="78">
        <v>-5.3689999999999998</v>
      </c>
      <c r="U238" s="211">
        <v>0.67500000000000004</v>
      </c>
      <c r="V238" s="211">
        <v>6.8000000000000005E-2</v>
      </c>
      <c r="X238" s="212">
        <v>2055</v>
      </c>
      <c r="Y238" s="212">
        <v>44</v>
      </c>
      <c r="Z238" s="341">
        <f t="shared" si="317"/>
        <v>2.1411192214111922E-2</v>
      </c>
      <c r="AA238" s="212">
        <v>696</v>
      </c>
      <c r="AB238" s="212">
        <v>34</v>
      </c>
      <c r="AC238" s="212">
        <v>18</v>
      </c>
      <c r="AD238" s="212">
        <v>150</v>
      </c>
      <c r="AE238" s="212">
        <v>5</v>
      </c>
      <c r="AF238" s="372">
        <f t="shared" si="318"/>
        <v>0.27777777777777779</v>
      </c>
      <c r="AG238" s="212">
        <v>12</v>
      </c>
      <c r="AH238" s="372">
        <f t="shared" si="319"/>
        <v>0.08</v>
      </c>
      <c r="AI238" s="212">
        <f t="shared" si="320"/>
        <v>528</v>
      </c>
      <c r="AJ238" s="212">
        <f t="shared" si="321"/>
        <v>17</v>
      </c>
      <c r="AK238" s="372">
        <f t="shared" si="322"/>
        <v>3.2196969696969696E-2</v>
      </c>
      <c r="AL238" s="341">
        <f t="shared" si="323"/>
        <v>2.4330900243309003E-3</v>
      </c>
      <c r="AM238" s="341">
        <f t="shared" si="324"/>
        <v>5.8394160583941602E-3</v>
      </c>
      <c r="AN238" s="341">
        <f t="shared" si="325"/>
        <v>8.2725060827250601E-3</v>
      </c>
      <c r="AO238" s="341">
        <f t="shared" si="326"/>
        <v>1.654501216545012E-2</v>
      </c>
      <c r="AP238" s="214">
        <v>1359</v>
      </c>
      <c r="AQ238" s="214">
        <v>10</v>
      </c>
      <c r="AR238" s="341">
        <f t="shared" si="327"/>
        <v>4.8661800486618006E-3</v>
      </c>
      <c r="AT238" s="1">
        <v>30</v>
      </c>
      <c r="AU238" s="1">
        <v>14</v>
      </c>
      <c r="AV238" s="1">
        <v>7</v>
      </c>
      <c r="AW238" s="1">
        <v>9</v>
      </c>
      <c r="AX238" s="1">
        <v>22</v>
      </c>
      <c r="AY238" s="1">
        <v>9</v>
      </c>
      <c r="AZ238" s="1">
        <v>6</v>
      </c>
      <c r="BA238" s="1">
        <v>7</v>
      </c>
      <c r="BB238" s="1">
        <v>23</v>
      </c>
      <c r="BC238" s="1">
        <v>10</v>
      </c>
      <c r="BD238" s="1">
        <v>0</v>
      </c>
      <c r="BE238" s="1">
        <v>13</v>
      </c>
      <c r="BF238" s="1">
        <v>30</v>
      </c>
      <c r="BG238" s="1">
        <v>16</v>
      </c>
      <c r="BH238" s="1">
        <v>6</v>
      </c>
      <c r="BI238" s="1">
        <v>8</v>
      </c>
      <c r="BJ238" s="1">
        <v>41</v>
      </c>
      <c r="BK238" s="1">
        <v>14</v>
      </c>
      <c r="BL238" s="1">
        <v>0</v>
      </c>
      <c r="BM238" s="1">
        <v>27</v>
      </c>
      <c r="BN238" s="125">
        <v>0.46666666666666667</v>
      </c>
      <c r="BO238" s="124">
        <v>0.23333333333333334</v>
      </c>
      <c r="BP238" s="126">
        <v>0.3</v>
      </c>
      <c r="BQ238" s="125">
        <v>0.40909090909090912</v>
      </c>
      <c r="BR238" s="124">
        <v>0.27272727272727271</v>
      </c>
      <c r="BS238" s="126">
        <v>0.31818181818181818</v>
      </c>
      <c r="BT238" s="125">
        <v>0.43478260869565216</v>
      </c>
      <c r="BU238" s="124">
        <v>0</v>
      </c>
      <c r="BV238" s="126">
        <v>0.56521739130434778</v>
      </c>
      <c r="BW238" s="125">
        <v>0.53333333333333333</v>
      </c>
      <c r="BX238" s="124">
        <v>0.2</v>
      </c>
      <c r="BY238" s="126">
        <v>0.26666666666666666</v>
      </c>
      <c r="BZ238" s="125">
        <f t="shared" si="328"/>
        <v>0.34146341463414637</v>
      </c>
      <c r="CA238" s="124">
        <f t="shared" si="329"/>
        <v>0</v>
      </c>
      <c r="CB238" s="126">
        <f t="shared" si="330"/>
        <v>0.65853658536585369</v>
      </c>
      <c r="CD238" s="215">
        <f t="shared" si="331"/>
        <v>3580</v>
      </c>
      <c r="CE238" s="216">
        <f t="shared" si="332"/>
        <v>0.48603351955307261</v>
      </c>
      <c r="CF238" s="216">
        <f t="shared" si="333"/>
        <v>0.45251396648044695</v>
      </c>
      <c r="CG238" s="216">
        <f t="shared" si="334"/>
        <v>6.1452513966480445E-2</v>
      </c>
      <c r="CH238" s="216">
        <f t="shared" si="335"/>
        <v>2.23463687150838E-2</v>
      </c>
      <c r="CI238" s="216">
        <f t="shared" si="336"/>
        <v>0</v>
      </c>
      <c r="CJ238" s="216">
        <f t="shared" si="337"/>
        <v>3.9106145251396648E-2</v>
      </c>
      <c r="CK238" s="217">
        <f t="shared" si="338"/>
        <v>1740</v>
      </c>
      <c r="CL238" s="218">
        <f t="shared" si="339"/>
        <v>1620</v>
      </c>
      <c r="CM238" s="219">
        <f t="shared" si="340"/>
        <v>220</v>
      </c>
      <c r="CN238" s="219">
        <f t="shared" si="341"/>
        <v>80</v>
      </c>
      <c r="CO238" s="219">
        <f t="shared" si="342"/>
        <v>0</v>
      </c>
      <c r="CP238" s="219">
        <f t="shared" si="343"/>
        <v>140</v>
      </c>
      <c r="CR238" s="243">
        <v>2237.25</v>
      </c>
      <c r="CS238" s="243">
        <v>2757</v>
      </c>
      <c r="CT238" s="247">
        <f t="shared" si="313"/>
        <v>0.8114798694232862</v>
      </c>
      <c r="CV238" s="247">
        <f t="shared" si="314"/>
        <v>2.6385364592381971E-2</v>
      </c>
      <c r="CW238" s="211">
        <f t="shared" si="315"/>
        <v>0.31487047373693999</v>
      </c>
      <c r="CY238" s="300">
        <v>1.9990248659190638E-2</v>
      </c>
      <c r="CZ238" s="300">
        <v>1.4534883720930232E-2</v>
      </c>
      <c r="DA238" s="300">
        <v>1.1073663938372653E-2</v>
      </c>
      <c r="DB238" s="300">
        <v>1.0481181515007145E-2</v>
      </c>
      <c r="DC238" s="300">
        <v>1.4245014245014245E-2</v>
      </c>
      <c r="DE238" s="332">
        <v>44</v>
      </c>
      <c r="DF238" s="332">
        <v>3</v>
      </c>
      <c r="DG238" s="332">
        <v>36</v>
      </c>
      <c r="DH238" s="332">
        <v>1</v>
      </c>
      <c r="DL238" s="212">
        <v>2051</v>
      </c>
      <c r="DM238" s="212">
        <v>41</v>
      </c>
      <c r="DN238" s="213">
        <v>1.9990248659190638E-2</v>
      </c>
      <c r="DO238" s="212">
        <v>698</v>
      </c>
      <c r="DP238" s="212">
        <v>35</v>
      </c>
      <c r="DQ238" s="213">
        <v>1.7064846416382253E-2</v>
      </c>
      <c r="DR238" s="214">
        <v>1353</v>
      </c>
      <c r="DS238" s="214">
        <v>6</v>
      </c>
      <c r="DT238" s="213">
        <v>2.9254022428083864E-3</v>
      </c>
      <c r="DV238" s="215">
        <f t="shared" si="344"/>
        <v>3540</v>
      </c>
      <c r="DW238" s="216">
        <v>0.5</v>
      </c>
      <c r="DX238" s="216">
        <v>0.44444444444444442</v>
      </c>
      <c r="DY238" s="216">
        <v>5.5555555555555552E-2</v>
      </c>
      <c r="DZ238" s="216">
        <v>2.7777777777777776E-2</v>
      </c>
      <c r="EA238" s="216">
        <v>0</v>
      </c>
      <c r="EB238" s="216">
        <v>2.7777777777777776E-2</v>
      </c>
      <c r="EC238" s="217">
        <f t="shared" si="345"/>
        <v>1760</v>
      </c>
      <c r="ED238" s="218">
        <v>1600</v>
      </c>
      <c r="EE238" s="219">
        <f t="shared" si="346"/>
        <v>180</v>
      </c>
      <c r="EF238" s="219">
        <f t="shared" si="347"/>
        <v>30</v>
      </c>
      <c r="EG238" s="219">
        <f t="shared" si="348"/>
        <v>0</v>
      </c>
      <c r="EH238" s="219">
        <f t="shared" si="349"/>
        <v>150</v>
      </c>
      <c r="EI238" s="216">
        <v>5.5555555555555552E-2</v>
      </c>
      <c r="EJ238" s="511">
        <v>1.9800000000000002E-2</v>
      </c>
      <c r="EK238" s="3">
        <v>0.33100000000000002</v>
      </c>
      <c r="EL238" s="3">
        <v>0.51300000000000001</v>
      </c>
      <c r="EM238" s="496">
        <f t="shared" si="350"/>
        <v>0.15600000000000003</v>
      </c>
      <c r="EN238" s="528">
        <v>6.2960800000000011E-2</v>
      </c>
      <c r="EO238" s="545">
        <f t="shared" si="351"/>
        <v>3560</v>
      </c>
      <c r="EP238" s="314">
        <f t="shared" si="352"/>
        <v>910</v>
      </c>
      <c r="EQ238" s="542">
        <v>890</v>
      </c>
      <c r="ER238" s="543">
        <v>10</v>
      </c>
      <c r="ES238" s="544">
        <v>10</v>
      </c>
      <c r="ET238" s="242">
        <v>0</v>
      </c>
      <c r="EU238" s="242">
        <v>0</v>
      </c>
      <c r="EV238" s="314">
        <f t="shared" si="353"/>
        <v>10</v>
      </c>
      <c r="EW238" s="314">
        <f t="shared" si="354"/>
        <v>1480</v>
      </c>
      <c r="EX238" s="542">
        <v>750</v>
      </c>
      <c r="EY238" s="543">
        <v>650</v>
      </c>
      <c r="EZ238" s="544">
        <v>80</v>
      </c>
      <c r="FA238" s="242">
        <v>20</v>
      </c>
      <c r="FB238" s="242">
        <v>0</v>
      </c>
      <c r="FC238" s="314">
        <f t="shared" si="355"/>
        <v>60</v>
      </c>
      <c r="FD238" s="314">
        <f t="shared" si="356"/>
        <v>1170</v>
      </c>
      <c r="FE238" s="542">
        <v>120</v>
      </c>
      <c r="FF238" s="543">
        <v>960</v>
      </c>
      <c r="FG238" s="544">
        <v>90</v>
      </c>
      <c r="FH238" s="242">
        <v>10</v>
      </c>
      <c r="FI238" s="242">
        <f>VLOOKUP($A238,'[3]Tabel 3'!$E$3350:$K$3691,7,FALSE)</f>
        <v>0</v>
      </c>
      <c r="FJ238" s="314">
        <f t="shared" si="357"/>
        <v>80</v>
      </c>
      <c r="FK238" s="545">
        <f t="shared" si="358"/>
        <v>3580</v>
      </c>
      <c r="FL238" s="314">
        <f t="shared" si="359"/>
        <v>940</v>
      </c>
      <c r="FM238" s="542">
        <v>910</v>
      </c>
      <c r="FN238" s="543">
        <v>20</v>
      </c>
      <c r="FO238" s="544">
        <v>10</v>
      </c>
      <c r="FP238" s="242">
        <v>0</v>
      </c>
      <c r="FQ238" s="242">
        <v>0</v>
      </c>
      <c r="FR238" s="314">
        <f t="shared" si="360"/>
        <v>10</v>
      </c>
      <c r="FS238" s="314">
        <f t="shared" si="361"/>
        <v>1480</v>
      </c>
      <c r="FT238" s="542">
        <v>720</v>
      </c>
      <c r="FU238" s="543">
        <v>650</v>
      </c>
      <c r="FV238" s="544">
        <v>110</v>
      </c>
      <c r="FW238" s="242">
        <v>40</v>
      </c>
      <c r="FX238" s="242">
        <v>0</v>
      </c>
      <c r="FY238" s="314">
        <f t="shared" si="362"/>
        <v>70</v>
      </c>
      <c r="FZ238" s="314">
        <f t="shared" si="363"/>
        <v>1160</v>
      </c>
      <c r="GA238" s="542">
        <v>110</v>
      </c>
      <c r="GB238" s="543">
        <v>950</v>
      </c>
      <c r="GC238" s="544">
        <v>100</v>
      </c>
      <c r="GD238" s="242">
        <v>40</v>
      </c>
      <c r="GE238" s="242">
        <v>0</v>
      </c>
      <c r="GF238" s="314">
        <f t="shared" si="364"/>
        <v>60</v>
      </c>
    </row>
    <row r="239" spans="1:188" hidden="1" x14ac:dyDescent="0.25">
      <c r="A239" s="622" t="s">
        <v>379</v>
      </c>
      <c r="B239" s="622" t="s">
        <v>132</v>
      </c>
      <c r="C239" s="622" t="s">
        <v>133</v>
      </c>
      <c r="D239" s="1">
        <v>1.1000000000000001</v>
      </c>
      <c r="E239" s="206">
        <v>14400</v>
      </c>
      <c r="F239" s="207">
        <v>7.9000000000000001E-2</v>
      </c>
      <c r="G239" s="208">
        <f>IF(AND(F239&gt;=$F$3-'Selectie Benchmark Gemeenten'!$D$7*'gemeenten info'!$F$7,F239&lt;=$F$3+'Selectie Benchmark Gemeenten'!$D$7*'gemeenten info'!$F$7),1,0)</f>
        <v>0</v>
      </c>
      <c r="H239" s="206">
        <v>31358</v>
      </c>
      <c r="I239" s="206">
        <v>682</v>
      </c>
      <c r="J239" s="209">
        <f t="shared" si="316"/>
        <v>9.8654708520179366E-2</v>
      </c>
      <c r="K239" s="208">
        <f>IF(AND(J239&gt;=$J$3-'Selectie Benchmark Gemeenten'!$D$8*'gemeenten info'!$J$7,J239&lt;=$J$3+'Selectie Benchmark Gemeenten'!$D$8*'gemeenten info'!$J$7),1,0)</f>
        <v>0</v>
      </c>
      <c r="L239" s="23">
        <v>0</v>
      </c>
      <c r="M239" s="210">
        <v>7.6677316293929709E-2</v>
      </c>
      <c r="N239" s="208">
        <f>IF(AND(M239&gt;=$M$3-'Selectie Benchmark Gemeenten'!$D$9*'gemeenten info'!$M$7,M239&lt;=$M$3+'Selectie Benchmark Gemeenten'!$D$9*'gemeenten info'!$M$7),1,0)</f>
        <v>1</v>
      </c>
      <c r="O239" s="29">
        <f t="shared" si="310"/>
        <v>0</v>
      </c>
      <c r="P239" s="29">
        <f t="shared" si="311"/>
        <v>0</v>
      </c>
      <c r="Q239" s="29">
        <f t="shared" si="312"/>
        <v>0</v>
      </c>
      <c r="S239" s="78">
        <v>8.7680000000000007</v>
      </c>
      <c r="T239" s="78">
        <v>14.791</v>
      </c>
      <c r="U239" s="211">
        <v>0.32900000000000001</v>
      </c>
      <c r="V239" s="211">
        <v>7.2999999999999995E-2</v>
      </c>
      <c r="X239" s="212">
        <v>2214</v>
      </c>
      <c r="Y239" s="212">
        <v>37</v>
      </c>
      <c r="Z239" s="341">
        <f t="shared" si="317"/>
        <v>1.6711833785004515E-2</v>
      </c>
      <c r="AA239" s="212">
        <v>452</v>
      </c>
      <c r="AB239" s="212">
        <v>29</v>
      </c>
      <c r="AC239" s="212">
        <v>7</v>
      </c>
      <c r="AD239" s="212">
        <v>74</v>
      </c>
      <c r="AE239" s="212">
        <v>0</v>
      </c>
      <c r="AF239" s="372">
        <f t="shared" si="318"/>
        <v>0</v>
      </c>
      <c r="AG239" s="212">
        <v>10</v>
      </c>
      <c r="AH239" s="372">
        <f t="shared" si="319"/>
        <v>0.13513513513513514</v>
      </c>
      <c r="AI239" s="212">
        <f t="shared" si="320"/>
        <v>371</v>
      </c>
      <c r="AJ239" s="212">
        <f t="shared" si="321"/>
        <v>19</v>
      </c>
      <c r="AK239" s="372">
        <f t="shared" si="322"/>
        <v>5.1212938005390833E-2</v>
      </c>
      <c r="AL239" s="341">
        <f t="shared" si="323"/>
        <v>0</v>
      </c>
      <c r="AM239" s="341">
        <f t="shared" si="324"/>
        <v>4.5167118337850042E-3</v>
      </c>
      <c r="AN239" s="341">
        <f t="shared" si="325"/>
        <v>8.5817524841915079E-3</v>
      </c>
      <c r="AO239" s="341">
        <f t="shared" si="326"/>
        <v>1.3098464317976514E-2</v>
      </c>
      <c r="AP239" s="214">
        <v>1762</v>
      </c>
      <c r="AQ239" s="214">
        <v>8</v>
      </c>
      <c r="AR239" s="341">
        <f t="shared" si="327"/>
        <v>3.6133694670280035E-3</v>
      </c>
      <c r="AT239" s="1">
        <v>38</v>
      </c>
      <c r="AU239" s="1">
        <v>10</v>
      </c>
      <c r="AV239" s="1">
        <v>8</v>
      </c>
      <c r="AW239" s="1">
        <v>20</v>
      </c>
      <c r="AX239" s="1">
        <v>24</v>
      </c>
      <c r="AY239" s="1">
        <v>5</v>
      </c>
      <c r="AZ239" s="1">
        <v>6</v>
      </c>
      <c r="BA239" s="1">
        <v>13</v>
      </c>
      <c r="BB239" s="1">
        <v>25</v>
      </c>
      <c r="BC239" s="1">
        <v>8</v>
      </c>
      <c r="BD239" s="1">
        <v>7</v>
      </c>
      <c r="BE239" s="1">
        <v>10</v>
      </c>
      <c r="BF239" s="1">
        <v>31</v>
      </c>
      <c r="BG239" s="1">
        <v>10</v>
      </c>
      <c r="BH239" s="1">
        <v>7</v>
      </c>
      <c r="BI239" s="1">
        <v>14</v>
      </c>
      <c r="BJ239" s="1">
        <v>42</v>
      </c>
      <c r="BK239" s="1">
        <v>18</v>
      </c>
      <c r="BL239" s="1">
        <v>12</v>
      </c>
      <c r="BM239" s="1">
        <v>12</v>
      </c>
      <c r="BN239" s="125">
        <v>0.26315789473684209</v>
      </c>
      <c r="BO239" s="124">
        <v>0.21052631578947367</v>
      </c>
      <c r="BP239" s="126">
        <v>0.52631578947368418</v>
      </c>
      <c r="BQ239" s="125">
        <v>0.20833333333333334</v>
      </c>
      <c r="BR239" s="124">
        <v>0.25</v>
      </c>
      <c r="BS239" s="126">
        <v>0.54166666666666663</v>
      </c>
      <c r="BT239" s="125">
        <v>0.32</v>
      </c>
      <c r="BU239" s="124">
        <v>0.28000000000000003</v>
      </c>
      <c r="BV239" s="126">
        <v>0.4</v>
      </c>
      <c r="BW239" s="125">
        <v>0.32258064516129031</v>
      </c>
      <c r="BX239" s="124">
        <v>0.22580645161290322</v>
      </c>
      <c r="BY239" s="126">
        <v>0.45161290322580644</v>
      </c>
      <c r="BZ239" s="125">
        <f t="shared" si="328"/>
        <v>0.42857142857142855</v>
      </c>
      <c r="CA239" s="124">
        <f t="shared" si="329"/>
        <v>0.2857142857142857</v>
      </c>
      <c r="CB239" s="126">
        <f t="shared" si="330"/>
        <v>0.2857142857142857</v>
      </c>
      <c r="CD239" s="215">
        <f t="shared" si="331"/>
        <v>3440</v>
      </c>
      <c r="CE239" s="216">
        <f t="shared" si="332"/>
        <v>0.65988372093023251</v>
      </c>
      <c r="CF239" s="216">
        <f t="shared" si="333"/>
        <v>0.26453488372093026</v>
      </c>
      <c r="CG239" s="216">
        <f t="shared" si="334"/>
        <v>7.5581395348837205E-2</v>
      </c>
      <c r="CH239" s="216">
        <f t="shared" si="335"/>
        <v>3.1976744186046513E-2</v>
      </c>
      <c r="CI239" s="216">
        <f t="shared" si="336"/>
        <v>0</v>
      </c>
      <c r="CJ239" s="216">
        <f t="shared" si="337"/>
        <v>4.3604651162790699E-2</v>
      </c>
      <c r="CK239" s="217">
        <f t="shared" si="338"/>
        <v>2270</v>
      </c>
      <c r="CL239" s="218">
        <f t="shared" si="339"/>
        <v>910</v>
      </c>
      <c r="CM239" s="219">
        <f t="shared" si="340"/>
        <v>260</v>
      </c>
      <c r="CN239" s="219">
        <f t="shared" si="341"/>
        <v>110</v>
      </c>
      <c r="CO239" s="219">
        <f t="shared" si="342"/>
        <v>0</v>
      </c>
      <c r="CP239" s="219">
        <f t="shared" si="343"/>
        <v>150</v>
      </c>
      <c r="CR239" s="243">
        <v>1341.64</v>
      </c>
      <c r="CS239" s="243">
        <v>2475</v>
      </c>
      <c r="CT239" s="247">
        <f t="shared" si="313"/>
        <v>0.54207676767676771</v>
      </c>
      <c r="CV239" s="247">
        <f t="shared" si="314"/>
        <v>3.0829275079668296E-2</v>
      </c>
      <c r="CW239" s="211">
        <f t="shared" si="315"/>
        <v>0.21154219981018374</v>
      </c>
      <c r="CY239" s="300">
        <v>1.8691588785046728E-2</v>
      </c>
      <c r="CZ239" s="300">
        <v>1.3495864170657379E-2</v>
      </c>
      <c r="DA239" s="300">
        <v>1.0702054794520547E-2</v>
      </c>
      <c r="DB239" s="300">
        <v>1.0367170626349892E-2</v>
      </c>
      <c r="DC239" s="300">
        <v>1.6309012875536481E-2</v>
      </c>
      <c r="DE239" s="332">
        <v>52</v>
      </c>
      <c r="DF239" s="332">
        <v>25</v>
      </c>
      <c r="DG239" s="332">
        <v>60</v>
      </c>
      <c r="DH239" s="332">
        <v>29</v>
      </c>
      <c r="DL239" s="212">
        <v>2247</v>
      </c>
      <c r="DM239" s="212">
        <v>42</v>
      </c>
      <c r="DN239" s="213">
        <v>1.8691588785046728E-2</v>
      </c>
      <c r="DO239" s="212">
        <v>483</v>
      </c>
      <c r="DP239" s="212">
        <v>31</v>
      </c>
      <c r="DQ239" s="213">
        <v>1.3796172674677348E-2</v>
      </c>
      <c r="DR239" s="214">
        <v>1764</v>
      </c>
      <c r="DS239" s="214">
        <v>11</v>
      </c>
      <c r="DT239" s="213">
        <v>4.8954161103693817E-3</v>
      </c>
      <c r="DV239" s="215">
        <f t="shared" si="344"/>
        <v>3330</v>
      </c>
      <c r="DW239" s="216">
        <v>0.69696969696969702</v>
      </c>
      <c r="DX239" s="216">
        <v>0.24242424242424243</v>
      </c>
      <c r="DY239" s="216">
        <v>6.0606060606060608E-2</v>
      </c>
      <c r="DZ239" s="216">
        <v>3.0303030303030304E-2</v>
      </c>
      <c r="EA239" s="216">
        <v>0</v>
      </c>
      <c r="EB239" s="216">
        <v>3.0303030303030304E-2</v>
      </c>
      <c r="EC239" s="217">
        <f t="shared" si="345"/>
        <v>2290</v>
      </c>
      <c r="ED239" s="218">
        <v>800</v>
      </c>
      <c r="EE239" s="219">
        <f t="shared" si="346"/>
        <v>240</v>
      </c>
      <c r="EF239" s="219">
        <f t="shared" si="347"/>
        <v>50</v>
      </c>
      <c r="EG239" s="219">
        <f t="shared" si="348"/>
        <v>0</v>
      </c>
      <c r="EH239" s="219">
        <f t="shared" si="349"/>
        <v>190</v>
      </c>
      <c r="EI239" s="216">
        <v>6.0606060606060608E-2</v>
      </c>
      <c r="EJ239" s="511">
        <v>2.1725000000000001E-2</v>
      </c>
      <c r="EK239" s="3">
        <v>0.20600000000000002</v>
      </c>
      <c r="EL239" s="3">
        <v>0.34</v>
      </c>
      <c r="EM239" s="496">
        <f t="shared" si="350"/>
        <v>0.45400000000000001</v>
      </c>
      <c r="EN239" s="528">
        <v>6.9457400000000002E-2</v>
      </c>
      <c r="EO239" s="545">
        <f t="shared" si="351"/>
        <v>3340</v>
      </c>
      <c r="EP239" s="314">
        <f t="shared" si="352"/>
        <v>1120</v>
      </c>
      <c r="EQ239" s="542">
        <v>1090</v>
      </c>
      <c r="ER239" s="543">
        <v>20</v>
      </c>
      <c r="ES239" s="544">
        <v>10</v>
      </c>
      <c r="ET239" s="242">
        <v>0</v>
      </c>
      <c r="EU239" s="242">
        <v>0</v>
      </c>
      <c r="EV239" s="314">
        <f t="shared" si="353"/>
        <v>10</v>
      </c>
      <c r="EW239" s="314">
        <f t="shared" si="354"/>
        <v>1360</v>
      </c>
      <c r="EX239" s="542">
        <v>970</v>
      </c>
      <c r="EY239" s="543">
        <v>280</v>
      </c>
      <c r="EZ239" s="544">
        <v>110</v>
      </c>
      <c r="FA239" s="242">
        <v>20</v>
      </c>
      <c r="FB239" s="242">
        <v>0</v>
      </c>
      <c r="FC239" s="314">
        <f t="shared" si="355"/>
        <v>90</v>
      </c>
      <c r="FD239" s="314">
        <f t="shared" si="356"/>
        <v>860</v>
      </c>
      <c r="FE239" s="542">
        <v>230</v>
      </c>
      <c r="FF239" s="543">
        <v>510</v>
      </c>
      <c r="FG239" s="544">
        <v>120</v>
      </c>
      <c r="FH239" s="242">
        <v>30</v>
      </c>
      <c r="FI239" s="242">
        <f>VLOOKUP($A239,'[3]Tabel 3'!$E$3350:$K$3691,7,FALSE)</f>
        <v>0</v>
      </c>
      <c r="FJ239" s="314">
        <f t="shared" si="357"/>
        <v>90</v>
      </c>
      <c r="FK239" s="545">
        <f t="shared" si="358"/>
        <v>3440</v>
      </c>
      <c r="FL239" s="314">
        <f t="shared" si="359"/>
        <v>1120</v>
      </c>
      <c r="FM239" s="542">
        <v>1090</v>
      </c>
      <c r="FN239" s="543">
        <v>20</v>
      </c>
      <c r="FO239" s="544">
        <v>10</v>
      </c>
      <c r="FP239" s="242">
        <v>0</v>
      </c>
      <c r="FQ239" s="242">
        <v>0</v>
      </c>
      <c r="FR239" s="314">
        <f t="shared" si="360"/>
        <v>10</v>
      </c>
      <c r="FS239" s="314">
        <f t="shared" si="361"/>
        <v>1410</v>
      </c>
      <c r="FT239" s="542">
        <v>950</v>
      </c>
      <c r="FU239" s="543">
        <v>340</v>
      </c>
      <c r="FV239" s="544">
        <v>120</v>
      </c>
      <c r="FW239" s="242">
        <v>40</v>
      </c>
      <c r="FX239" s="242">
        <v>0</v>
      </c>
      <c r="FY239" s="314">
        <f t="shared" si="362"/>
        <v>80</v>
      </c>
      <c r="FZ239" s="314">
        <f t="shared" si="363"/>
        <v>910</v>
      </c>
      <c r="GA239" s="542">
        <v>230</v>
      </c>
      <c r="GB239" s="543">
        <v>550</v>
      </c>
      <c r="GC239" s="544">
        <v>130</v>
      </c>
      <c r="GD239" s="242">
        <v>70</v>
      </c>
      <c r="GE239" s="242">
        <v>0</v>
      </c>
      <c r="GF239" s="314">
        <f t="shared" si="364"/>
        <v>60</v>
      </c>
    </row>
    <row r="240" spans="1:188" hidden="1" x14ac:dyDescent="0.25">
      <c r="A240" s="622" t="s">
        <v>380</v>
      </c>
      <c r="B240" s="622" t="s">
        <v>53</v>
      </c>
      <c r="C240" s="622" t="s">
        <v>87</v>
      </c>
      <c r="D240" s="1">
        <v>0.1</v>
      </c>
      <c r="E240" s="206">
        <v>2200</v>
      </c>
      <c r="F240" s="207">
        <v>4.0999999999999995E-2</v>
      </c>
      <c r="G240" s="208">
        <f>IF(AND(F240&gt;=$F$3-'Selectie Benchmark Gemeenten'!$D$7*'gemeenten info'!$F$7,F240&lt;=$F$3+'Selectie Benchmark Gemeenten'!$D$7*'gemeenten info'!$F$7),1,0)</f>
        <v>0</v>
      </c>
      <c r="H240" s="206">
        <v>5651</v>
      </c>
      <c r="I240" s="206">
        <v>307</v>
      </c>
      <c r="J240" s="209">
        <f t="shared" si="316"/>
        <v>4.2600896860986545E-2</v>
      </c>
      <c r="K240" s="208">
        <f>IF(AND(J240&gt;=$J$3-'Selectie Benchmark Gemeenten'!$D$8*'gemeenten info'!$J$7,J240&lt;=$J$3+'Selectie Benchmark Gemeenten'!$D$8*'gemeenten info'!$J$7),1,0)</f>
        <v>0</v>
      </c>
      <c r="L240" s="23">
        <v>0</v>
      </c>
      <c r="M240" s="210">
        <v>8.0615610113594725E-3</v>
      </c>
      <c r="N240" s="208">
        <f>IF(AND(M240&gt;=$M$3-'Selectie Benchmark Gemeenten'!$D$9*'gemeenten info'!$M$7,M240&lt;=$M$3+'Selectie Benchmark Gemeenten'!$D$9*'gemeenten info'!$M$7),1,0)</f>
        <v>0</v>
      </c>
      <c r="O240" s="29">
        <f t="shared" si="310"/>
        <v>0</v>
      </c>
      <c r="P240" s="29">
        <f t="shared" si="311"/>
        <v>0</v>
      </c>
      <c r="Q240" s="29">
        <f t="shared" si="312"/>
        <v>0</v>
      </c>
      <c r="S240" s="78">
        <v>7.734</v>
      </c>
      <c r="T240" s="78">
        <v>-18.75</v>
      </c>
      <c r="U240" s="211">
        <v>0.63500000000000001</v>
      </c>
      <c r="V240" s="211">
        <v>5.5E-2</v>
      </c>
      <c r="X240" s="212">
        <v>470</v>
      </c>
      <c r="Y240" s="212">
        <v>0</v>
      </c>
      <c r="Z240" s="341">
        <f t="shared" si="317"/>
        <v>0</v>
      </c>
      <c r="AA240" s="212">
        <v>163</v>
      </c>
      <c r="AB240" s="212">
        <v>0</v>
      </c>
      <c r="AC240" s="212">
        <v>0</v>
      </c>
      <c r="AD240" s="212">
        <v>22</v>
      </c>
      <c r="AE240" s="212">
        <v>0</v>
      </c>
      <c r="AF240" s="372" t="str">
        <f t="shared" si="318"/>
        <v/>
      </c>
      <c r="AG240" s="212">
        <v>0</v>
      </c>
      <c r="AH240" s="372">
        <f t="shared" si="319"/>
        <v>0</v>
      </c>
      <c r="AI240" s="212">
        <f t="shared" si="320"/>
        <v>141</v>
      </c>
      <c r="AJ240" s="212">
        <f t="shared" si="321"/>
        <v>0</v>
      </c>
      <c r="AK240" s="372">
        <f t="shared" si="322"/>
        <v>0</v>
      </c>
      <c r="AL240" s="341">
        <f t="shared" si="323"/>
        <v>0</v>
      </c>
      <c r="AM240" s="341">
        <f t="shared" si="324"/>
        <v>0</v>
      </c>
      <c r="AN240" s="341">
        <f t="shared" si="325"/>
        <v>0</v>
      </c>
      <c r="AO240" s="341">
        <f t="shared" si="326"/>
        <v>0</v>
      </c>
      <c r="AP240" s="214">
        <v>307</v>
      </c>
      <c r="AQ240" s="214">
        <v>0</v>
      </c>
      <c r="AR240" s="341">
        <f t="shared" si="327"/>
        <v>0</v>
      </c>
      <c r="AT240" s="1">
        <v>7</v>
      </c>
      <c r="AU240" s="1">
        <v>5</v>
      </c>
      <c r="AV240" s="1">
        <v>0</v>
      </c>
      <c r="AW240" s="1">
        <v>2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10</v>
      </c>
      <c r="BG240" s="1">
        <v>7</v>
      </c>
      <c r="BH240" s="1">
        <v>0</v>
      </c>
      <c r="BI240" s="1">
        <v>3</v>
      </c>
      <c r="BJ240" s="1">
        <v>7</v>
      </c>
      <c r="BK240" s="1">
        <v>0</v>
      </c>
      <c r="BL240" s="1">
        <v>0</v>
      </c>
      <c r="BM240" s="1">
        <v>7</v>
      </c>
      <c r="BN240" s="125">
        <v>0.7142857142857143</v>
      </c>
      <c r="BO240" s="124">
        <v>0</v>
      </c>
      <c r="BP240" s="126">
        <v>0.2857142857142857</v>
      </c>
      <c r="BQ240" s="125">
        <v>0</v>
      </c>
      <c r="BR240" s="124">
        <v>0</v>
      </c>
      <c r="BS240" s="126">
        <v>0</v>
      </c>
      <c r="BT240" s="125">
        <v>0</v>
      </c>
      <c r="BU240" s="124">
        <v>0</v>
      </c>
      <c r="BV240" s="126">
        <v>0</v>
      </c>
      <c r="BW240" s="125">
        <v>0.7</v>
      </c>
      <c r="BX240" s="124">
        <v>0</v>
      </c>
      <c r="BY240" s="126">
        <v>0.3</v>
      </c>
      <c r="BZ240" s="125">
        <f t="shared" si="328"/>
        <v>0</v>
      </c>
      <c r="CA240" s="124">
        <f t="shared" si="329"/>
        <v>0</v>
      </c>
      <c r="CB240" s="126">
        <f t="shared" si="330"/>
        <v>1</v>
      </c>
      <c r="CD240" s="215">
        <f t="shared" si="331"/>
        <v>910</v>
      </c>
      <c r="CE240" s="216">
        <f t="shared" si="332"/>
        <v>0.50549450549450547</v>
      </c>
      <c r="CF240" s="216">
        <f t="shared" si="333"/>
        <v>0.45054945054945056</v>
      </c>
      <c r="CG240" s="216">
        <f t="shared" si="334"/>
        <v>4.3956043956043959E-2</v>
      </c>
      <c r="CH240" s="216">
        <f t="shared" si="335"/>
        <v>2.197802197802198E-2</v>
      </c>
      <c r="CI240" s="216">
        <f t="shared" si="336"/>
        <v>0</v>
      </c>
      <c r="CJ240" s="216">
        <f t="shared" si="337"/>
        <v>2.197802197802198E-2</v>
      </c>
      <c r="CK240" s="217">
        <f t="shared" si="338"/>
        <v>460</v>
      </c>
      <c r="CL240" s="218">
        <f t="shared" si="339"/>
        <v>410</v>
      </c>
      <c r="CM240" s="219">
        <f t="shared" si="340"/>
        <v>40</v>
      </c>
      <c r="CN240" s="219">
        <f t="shared" si="341"/>
        <v>20</v>
      </c>
      <c r="CO240" s="219">
        <f t="shared" si="342"/>
        <v>0</v>
      </c>
      <c r="CP240" s="219">
        <f t="shared" si="343"/>
        <v>20</v>
      </c>
      <c r="CR240" s="243">
        <v>291.47000000000003</v>
      </c>
      <c r="CS240" s="243">
        <v>525</v>
      </c>
      <c r="CT240" s="247">
        <f t="shared" si="313"/>
        <v>0.55518095238095244</v>
      </c>
      <c r="CV240" s="247">
        <f t="shared" si="314"/>
        <v>0</v>
      </c>
      <c r="CW240" s="211">
        <f t="shared" si="315"/>
        <v>0</v>
      </c>
      <c r="CY240" s="300">
        <v>1.4492753623188406E-2</v>
      </c>
      <c r="CZ240" s="300">
        <v>2.0283975659229209E-2</v>
      </c>
      <c r="DA240" s="300">
        <v>0</v>
      </c>
      <c r="DB240" s="300">
        <v>0</v>
      </c>
      <c r="DC240" s="300">
        <v>1.3409961685823755E-2</v>
      </c>
      <c r="DE240" s="332" t="s">
        <v>640</v>
      </c>
      <c r="DF240" s="332" t="s">
        <v>640</v>
      </c>
      <c r="DG240" s="332" t="s">
        <v>640</v>
      </c>
      <c r="DH240" s="332" t="s">
        <v>640</v>
      </c>
      <c r="DL240" s="212">
        <v>483</v>
      </c>
      <c r="DM240" s="212">
        <v>7</v>
      </c>
      <c r="DN240" s="213">
        <v>1.4492753623188406E-2</v>
      </c>
      <c r="DO240" s="212">
        <v>154</v>
      </c>
      <c r="DP240" s="212">
        <v>7</v>
      </c>
      <c r="DQ240" s="213">
        <v>1.4492753623188406E-2</v>
      </c>
      <c r="DR240" s="214">
        <v>329</v>
      </c>
      <c r="DS240" s="214">
        <v>0</v>
      </c>
      <c r="DT240" s="213">
        <v>0</v>
      </c>
      <c r="DV240" s="215">
        <f t="shared" si="344"/>
        <v>900</v>
      </c>
      <c r="DW240" s="216">
        <v>0.55555555555555558</v>
      </c>
      <c r="DX240" s="216">
        <v>0.44444444444444442</v>
      </c>
      <c r="DY240" s="216">
        <v>0</v>
      </c>
      <c r="DZ240" s="216">
        <v>0</v>
      </c>
      <c r="EA240" s="216">
        <v>0</v>
      </c>
      <c r="EB240" s="216">
        <v>0</v>
      </c>
      <c r="EC240" s="217">
        <f t="shared" si="345"/>
        <v>470</v>
      </c>
      <c r="ED240" s="218">
        <v>400</v>
      </c>
      <c r="EE240" s="219">
        <f t="shared" si="346"/>
        <v>30</v>
      </c>
      <c r="EF240" s="219">
        <f t="shared" si="347"/>
        <v>10</v>
      </c>
      <c r="EG240" s="219">
        <f t="shared" si="348"/>
        <v>0</v>
      </c>
      <c r="EH240" s="219">
        <f t="shared" si="349"/>
        <v>20</v>
      </c>
      <c r="EI240" s="216">
        <v>0</v>
      </c>
      <c r="EJ240" s="511">
        <v>1.5074999999999998E-2</v>
      </c>
      <c r="EK240" s="3">
        <v>0.27200000000000002</v>
      </c>
      <c r="EL240" s="3">
        <v>0.49200000000000005</v>
      </c>
      <c r="EM240" s="496">
        <f t="shared" si="350"/>
        <v>0.23599999999999993</v>
      </c>
      <c r="EN240" s="528">
        <v>4.7014599999999997E-2</v>
      </c>
      <c r="EO240" s="545">
        <f t="shared" si="351"/>
        <v>910</v>
      </c>
      <c r="EP240" s="314">
        <f t="shared" si="352"/>
        <v>230</v>
      </c>
      <c r="EQ240" s="542">
        <v>230</v>
      </c>
      <c r="ER240" s="543">
        <v>0</v>
      </c>
      <c r="ES240" s="544">
        <v>0</v>
      </c>
      <c r="ET240" s="242">
        <v>0</v>
      </c>
      <c r="EU240" s="242">
        <v>0</v>
      </c>
      <c r="EV240" s="314">
        <f t="shared" si="353"/>
        <v>0</v>
      </c>
      <c r="EW240" s="314">
        <f t="shared" si="354"/>
        <v>370</v>
      </c>
      <c r="EX240" s="542">
        <v>210</v>
      </c>
      <c r="EY240" s="543">
        <v>150</v>
      </c>
      <c r="EZ240" s="544">
        <v>10</v>
      </c>
      <c r="FA240" s="242">
        <v>0</v>
      </c>
      <c r="FB240" s="242">
        <v>0</v>
      </c>
      <c r="FC240" s="314">
        <f t="shared" si="355"/>
        <v>10</v>
      </c>
      <c r="FD240" s="314">
        <f t="shared" si="356"/>
        <v>310</v>
      </c>
      <c r="FE240" s="542">
        <v>30</v>
      </c>
      <c r="FF240" s="543">
        <v>260</v>
      </c>
      <c r="FG240" s="544">
        <v>20</v>
      </c>
      <c r="FH240" s="242">
        <v>10</v>
      </c>
      <c r="FI240" s="242">
        <f>VLOOKUP($A240,'[3]Tabel 3'!$E$3350:$K$3691,7,FALSE)</f>
        <v>0</v>
      </c>
      <c r="FJ240" s="314">
        <f t="shared" si="357"/>
        <v>10</v>
      </c>
      <c r="FK240" s="545">
        <f t="shared" si="358"/>
        <v>910</v>
      </c>
      <c r="FL240" s="314">
        <f t="shared" si="359"/>
        <v>220</v>
      </c>
      <c r="FM240" s="542">
        <v>220</v>
      </c>
      <c r="FN240" s="543">
        <v>0</v>
      </c>
      <c r="FO240" s="544">
        <v>0</v>
      </c>
      <c r="FP240" s="242">
        <v>0</v>
      </c>
      <c r="FQ240" s="242">
        <v>0</v>
      </c>
      <c r="FR240" s="314">
        <f t="shared" si="360"/>
        <v>0</v>
      </c>
      <c r="FS240" s="314">
        <f t="shared" si="361"/>
        <v>400</v>
      </c>
      <c r="FT240" s="542">
        <v>210</v>
      </c>
      <c r="FU240" s="543">
        <v>170</v>
      </c>
      <c r="FV240" s="544">
        <v>20</v>
      </c>
      <c r="FW240" s="242">
        <v>10</v>
      </c>
      <c r="FX240" s="242">
        <v>0</v>
      </c>
      <c r="FY240" s="314">
        <f t="shared" si="362"/>
        <v>10</v>
      </c>
      <c r="FZ240" s="314">
        <f t="shared" si="363"/>
        <v>290</v>
      </c>
      <c r="GA240" s="542">
        <v>30</v>
      </c>
      <c r="GB240" s="543">
        <v>240</v>
      </c>
      <c r="GC240" s="544">
        <v>20</v>
      </c>
      <c r="GD240" s="242">
        <v>10</v>
      </c>
      <c r="GE240" s="242">
        <v>0</v>
      </c>
      <c r="GF240" s="314">
        <f t="shared" si="364"/>
        <v>10</v>
      </c>
    </row>
    <row r="241" spans="1:188" hidden="1" x14ac:dyDescent="0.25">
      <c r="A241" s="622" t="s">
        <v>381</v>
      </c>
      <c r="B241" s="622" t="s">
        <v>124</v>
      </c>
      <c r="C241" s="622" t="s">
        <v>125</v>
      </c>
      <c r="D241" s="1">
        <v>0.2</v>
      </c>
      <c r="E241" s="206">
        <v>5500</v>
      </c>
      <c r="F241" s="207">
        <v>4.4999999999999998E-2</v>
      </c>
      <c r="G241" s="208">
        <f>IF(AND(F241&gt;=$F$3-'Selectie Benchmark Gemeenten'!$D$7*'gemeenten info'!$F$7,F241&lt;=$F$3+'Selectie Benchmark Gemeenten'!$D$7*'gemeenten info'!$F$7),1,0)</f>
        <v>0</v>
      </c>
      <c r="H241" s="206">
        <v>13271</v>
      </c>
      <c r="I241" s="206">
        <v>171</v>
      </c>
      <c r="J241" s="209">
        <f t="shared" si="316"/>
        <v>2.2272047832585948E-2</v>
      </c>
      <c r="K241" s="208">
        <f>IF(AND(J241&gt;=$J$3-'Selectie Benchmark Gemeenten'!$D$8*'gemeenten info'!$J$7,J241&lt;=$J$3+'Selectie Benchmark Gemeenten'!$D$8*'gemeenten info'!$J$7),1,0)</f>
        <v>0</v>
      </c>
      <c r="L241" s="23">
        <v>0</v>
      </c>
      <c r="M241" s="210">
        <v>1.5900549291702804E-2</v>
      </c>
      <c r="N241" s="208">
        <f>IF(AND(M241&gt;=$M$3-'Selectie Benchmark Gemeenten'!$D$9*'gemeenten info'!$M$7,M241&lt;=$M$3+'Selectie Benchmark Gemeenten'!$D$9*'gemeenten info'!$M$7),1,0)</f>
        <v>0</v>
      </c>
      <c r="O241" s="29">
        <f t="shared" si="310"/>
        <v>0</v>
      </c>
      <c r="P241" s="29">
        <f t="shared" si="311"/>
        <v>0</v>
      </c>
      <c r="Q241" s="29">
        <f t="shared" si="312"/>
        <v>0</v>
      </c>
      <c r="S241" s="78">
        <v>8</v>
      </c>
      <c r="T241" s="78">
        <v>2.9409999999999998</v>
      </c>
      <c r="U241" s="211">
        <v>0.59399999999999997</v>
      </c>
      <c r="V241" s="211">
        <v>6.6000000000000003E-2</v>
      </c>
      <c r="X241" s="212">
        <v>961</v>
      </c>
      <c r="Y241" s="212">
        <v>23</v>
      </c>
      <c r="Z241" s="341">
        <f t="shared" si="317"/>
        <v>2.3933402705515087E-2</v>
      </c>
      <c r="AA241" s="212">
        <v>305</v>
      </c>
      <c r="AB241" s="212">
        <v>17</v>
      </c>
      <c r="AC241" s="212">
        <v>6</v>
      </c>
      <c r="AD241" s="212">
        <v>31</v>
      </c>
      <c r="AE241" s="212">
        <v>0</v>
      </c>
      <c r="AF241" s="372">
        <f t="shared" si="318"/>
        <v>0</v>
      </c>
      <c r="AG241" s="212">
        <v>0</v>
      </c>
      <c r="AH241" s="372">
        <f t="shared" si="319"/>
        <v>0</v>
      </c>
      <c r="AI241" s="212">
        <f t="shared" si="320"/>
        <v>268</v>
      </c>
      <c r="AJ241" s="212">
        <f t="shared" si="321"/>
        <v>17</v>
      </c>
      <c r="AK241" s="372">
        <f t="shared" si="322"/>
        <v>6.3432835820895525E-2</v>
      </c>
      <c r="AL241" s="341">
        <f t="shared" si="323"/>
        <v>0</v>
      </c>
      <c r="AM241" s="341">
        <f t="shared" si="324"/>
        <v>0</v>
      </c>
      <c r="AN241" s="341">
        <f t="shared" si="325"/>
        <v>1.7689906347554629E-2</v>
      </c>
      <c r="AO241" s="341">
        <f t="shared" si="326"/>
        <v>1.7689906347554629E-2</v>
      </c>
      <c r="AP241" s="214">
        <v>656</v>
      </c>
      <c r="AQ241" s="214">
        <v>6</v>
      </c>
      <c r="AR241" s="341">
        <f t="shared" si="327"/>
        <v>6.2434963579604576E-3</v>
      </c>
      <c r="AT241" s="1">
        <v>11</v>
      </c>
      <c r="AU241" s="1">
        <v>5</v>
      </c>
      <c r="AV241" s="1">
        <v>0</v>
      </c>
      <c r="AW241" s="1">
        <v>6</v>
      </c>
      <c r="AX241" s="1">
        <v>6</v>
      </c>
      <c r="AY241" s="1">
        <v>0</v>
      </c>
      <c r="AZ241" s="1">
        <v>0</v>
      </c>
      <c r="BA241" s="1">
        <v>6</v>
      </c>
      <c r="BB241" s="1">
        <v>13</v>
      </c>
      <c r="BC241" s="1">
        <v>0</v>
      </c>
      <c r="BD241" s="1">
        <v>5</v>
      </c>
      <c r="BE241" s="1">
        <v>8</v>
      </c>
      <c r="BF241" s="1">
        <v>12</v>
      </c>
      <c r="BG241" s="1">
        <v>0</v>
      </c>
      <c r="BH241" s="1">
        <v>5</v>
      </c>
      <c r="BI241" s="1">
        <v>7</v>
      </c>
      <c r="BJ241" s="1">
        <v>13</v>
      </c>
      <c r="BK241" s="1">
        <v>0</v>
      </c>
      <c r="BL241" s="1">
        <v>0</v>
      </c>
      <c r="BM241" s="1">
        <v>13</v>
      </c>
      <c r="BN241" s="125">
        <v>0.45454545454545453</v>
      </c>
      <c r="BO241" s="124">
        <v>0</v>
      </c>
      <c r="BP241" s="126">
        <v>0.54545454545454541</v>
      </c>
      <c r="BQ241" s="125">
        <v>0</v>
      </c>
      <c r="BR241" s="124">
        <v>0</v>
      </c>
      <c r="BS241" s="126">
        <v>1</v>
      </c>
      <c r="BT241" s="125">
        <v>0</v>
      </c>
      <c r="BU241" s="124">
        <v>0.38461538461538464</v>
      </c>
      <c r="BV241" s="126">
        <v>0.61538461538461542</v>
      </c>
      <c r="BW241" s="125">
        <v>0</v>
      </c>
      <c r="BX241" s="124">
        <v>0.41666666666666669</v>
      </c>
      <c r="BY241" s="126">
        <v>0.58333333333333337</v>
      </c>
      <c r="BZ241" s="125">
        <f t="shared" si="328"/>
        <v>0</v>
      </c>
      <c r="CA241" s="124">
        <f t="shared" si="329"/>
        <v>0</v>
      </c>
      <c r="CB241" s="126">
        <f t="shared" si="330"/>
        <v>1</v>
      </c>
      <c r="CD241" s="215">
        <f t="shared" si="331"/>
        <v>1700</v>
      </c>
      <c r="CE241" s="216">
        <f t="shared" si="332"/>
        <v>0.55294117647058827</v>
      </c>
      <c r="CF241" s="216">
        <f t="shared" si="333"/>
        <v>0.4</v>
      </c>
      <c r="CG241" s="216">
        <f t="shared" si="334"/>
        <v>4.7058823529411764E-2</v>
      </c>
      <c r="CH241" s="216">
        <f t="shared" si="335"/>
        <v>1.1764705882352941E-2</v>
      </c>
      <c r="CI241" s="216">
        <f t="shared" si="336"/>
        <v>0</v>
      </c>
      <c r="CJ241" s="216">
        <f t="shared" si="337"/>
        <v>3.5294117647058823E-2</v>
      </c>
      <c r="CK241" s="217">
        <f t="shared" si="338"/>
        <v>940</v>
      </c>
      <c r="CL241" s="218">
        <f t="shared" si="339"/>
        <v>680</v>
      </c>
      <c r="CM241" s="219">
        <f t="shared" si="340"/>
        <v>80</v>
      </c>
      <c r="CN241" s="219">
        <f t="shared" si="341"/>
        <v>20</v>
      </c>
      <c r="CO241" s="219">
        <f t="shared" si="342"/>
        <v>0</v>
      </c>
      <c r="CP241" s="219">
        <f t="shared" si="343"/>
        <v>60</v>
      </c>
      <c r="CR241" s="243">
        <v>615.04999999999995</v>
      </c>
      <c r="CS241" s="243">
        <v>1352</v>
      </c>
      <c r="CT241" s="247">
        <f t="shared" si="313"/>
        <v>0.45491863905325441</v>
      </c>
      <c r="CV241" s="247">
        <f t="shared" si="314"/>
        <v>5.2610292590612791E-2</v>
      </c>
      <c r="CW241" s="211">
        <f t="shared" si="315"/>
        <v>0.53185339345589089</v>
      </c>
      <c r="CY241" s="300">
        <v>1.3278855975485188E-2</v>
      </c>
      <c r="CZ241" s="300">
        <v>1.2307692307692308E-2</v>
      </c>
      <c r="DA241" s="300">
        <v>1.2961116650049851E-2</v>
      </c>
      <c r="DB241" s="300">
        <v>6.030150753768844E-3</v>
      </c>
      <c r="DC241" s="300">
        <v>1.1258955987717503E-2</v>
      </c>
      <c r="DE241" s="332" t="s">
        <v>640</v>
      </c>
      <c r="DF241" s="332" t="s">
        <v>640</v>
      </c>
      <c r="DG241" s="332" t="s">
        <v>640</v>
      </c>
      <c r="DH241" s="332" t="s">
        <v>640</v>
      </c>
      <c r="DL241" s="212">
        <v>979</v>
      </c>
      <c r="DM241" s="212">
        <v>13</v>
      </c>
      <c r="DN241" s="213">
        <v>1.3278855975485188E-2</v>
      </c>
      <c r="DO241" s="212">
        <v>296</v>
      </c>
      <c r="DP241" s="212">
        <v>12</v>
      </c>
      <c r="DQ241" s="213">
        <v>1.2257405515832482E-2</v>
      </c>
      <c r="DR241" s="214">
        <v>683</v>
      </c>
      <c r="DS241" s="214">
        <v>1</v>
      </c>
      <c r="DT241" s="213">
        <v>1.0214504596527069E-3</v>
      </c>
      <c r="DV241" s="215">
        <f t="shared" si="344"/>
        <v>1600</v>
      </c>
      <c r="DW241" s="216">
        <v>0.625</v>
      </c>
      <c r="DX241" s="216">
        <v>0.375</v>
      </c>
      <c r="DY241" s="216">
        <v>0</v>
      </c>
      <c r="DZ241" s="216">
        <v>0</v>
      </c>
      <c r="EA241" s="216">
        <v>0</v>
      </c>
      <c r="EB241" s="216">
        <v>0</v>
      </c>
      <c r="EC241" s="217">
        <f t="shared" si="345"/>
        <v>950</v>
      </c>
      <c r="ED241" s="218">
        <v>600</v>
      </c>
      <c r="EE241" s="219">
        <f t="shared" si="346"/>
        <v>50</v>
      </c>
      <c r="EF241" s="219">
        <f t="shared" si="347"/>
        <v>20</v>
      </c>
      <c r="EG241" s="219">
        <f t="shared" si="348"/>
        <v>0</v>
      </c>
      <c r="EH241" s="219">
        <f t="shared" si="349"/>
        <v>30</v>
      </c>
      <c r="EI241" s="216">
        <v>6.25E-2</v>
      </c>
      <c r="EJ241" s="511">
        <v>1.5775000000000001E-2</v>
      </c>
      <c r="EK241" s="3">
        <v>0.26200000000000001</v>
      </c>
      <c r="EL241" s="3">
        <v>0.46700000000000003</v>
      </c>
      <c r="EM241" s="496">
        <f t="shared" si="350"/>
        <v>0.27099999999999996</v>
      </c>
      <c r="EN241" s="528">
        <v>4.9377000000000004E-2</v>
      </c>
      <c r="EO241" s="545">
        <f t="shared" si="351"/>
        <v>1630</v>
      </c>
      <c r="EP241" s="314">
        <f t="shared" si="352"/>
        <v>440</v>
      </c>
      <c r="EQ241" s="542">
        <v>430</v>
      </c>
      <c r="ER241" s="543">
        <v>10</v>
      </c>
      <c r="ES241" s="544">
        <v>0</v>
      </c>
      <c r="ET241" s="242">
        <v>0</v>
      </c>
      <c r="EU241" s="242">
        <v>0</v>
      </c>
      <c r="EV241" s="314">
        <f t="shared" si="353"/>
        <v>0</v>
      </c>
      <c r="EW241" s="314">
        <f t="shared" si="354"/>
        <v>650</v>
      </c>
      <c r="EX241" s="542">
        <v>430</v>
      </c>
      <c r="EY241" s="543">
        <v>200</v>
      </c>
      <c r="EZ241" s="544">
        <v>20</v>
      </c>
      <c r="FA241" s="242">
        <v>10</v>
      </c>
      <c r="FB241" s="242">
        <v>0</v>
      </c>
      <c r="FC241" s="314">
        <f t="shared" si="355"/>
        <v>10</v>
      </c>
      <c r="FD241" s="314">
        <f t="shared" si="356"/>
        <v>540</v>
      </c>
      <c r="FE241" s="542">
        <v>90</v>
      </c>
      <c r="FF241" s="543">
        <v>420</v>
      </c>
      <c r="FG241" s="544">
        <v>30</v>
      </c>
      <c r="FH241" s="242">
        <v>10</v>
      </c>
      <c r="FI241" s="242">
        <f>VLOOKUP($A241,'[3]Tabel 3'!$E$3350:$K$3691,7,FALSE)</f>
        <v>0</v>
      </c>
      <c r="FJ241" s="314">
        <f t="shared" si="357"/>
        <v>20</v>
      </c>
      <c r="FK241" s="545">
        <f t="shared" si="358"/>
        <v>1700</v>
      </c>
      <c r="FL241" s="314">
        <f t="shared" si="359"/>
        <v>470</v>
      </c>
      <c r="FM241" s="542">
        <v>460</v>
      </c>
      <c r="FN241" s="543">
        <v>10</v>
      </c>
      <c r="FO241" s="544">
        <v>0</v>
      </c>
      <c r="FP241" s="242">
        <v>0</v>
      </c>
      <c r="FQ241" s="242">
        <v>0</v>
      </c>
      <c r="FR241" s="314">
        <f t="shared" si="360"/>
        <v>0</v>
      </c>
      <c r="FS241" s="314">
        <f t="shared" si="361"/>
        <v>650</v>
      </c>
      <c r="FT241" s="542">
        <v>380</v>
      </c>
      <c r="FU241" s="543">
        <v>230</v>
      </c>
      <c r="FV241" s="544">
        <v>40</v>
      </c>
      <c r="FW241" s="242">
        <v>10</v>
      </c>
      <c r="FX241" s="242">
        <v>0</v>
      </c>
      <c r="FY241" s="314">
        <f t="shared" si="362"/>
        <v>30</v>
      </c>
      <c r="FZ241" s="314">
        <f t="shared" si="363"/>
        <v>580</v>
      </c>
      <c r="GA241" s="542">
        <v>100</v>
      </c>
      <c r="GB241" s="543">
        <v>440</v>
      </c>
      <c r="GC241" s="544">
        <v>40</v>
      </c>
      <c r="GD241" s="242">
        <v>10</v>
      </c>
      <c r="GE241" s="242">
        <v>0</v>
      </c>
      <c r="GF241" s="314">
        <f t="shared" si="364"/>
        <v>30</v>
      </c>
    </row>
    <row r="242" spans="1:188" hidden="1" x14ac:dyDescent="0.25">
      <c r="A242" s="622" t="s">
        <v>382</v>
      </c>
      <c r="B242" s="622" t="s">
        <v>132</v>
      </c>
      <c r="C242" s="622" t="s">
        <v>133</v>
      </c>
      <c r="D242" s="1">
        <v>2.1</v>
      </c>
      <c r="E242" s="206">
        <v>20200</v>
      </c>
      <c r="F242" s="207">
        <v>0.10400000000000001</v>
      </c>
      <c r="G242" s="208">
        <f>IF(AND(F242&gt;=$F$3-'Selectie Benchmark Gemeenten'!$D$7*'gemeenten info'!$F$7,F242&lt;=$F$3+'Selectie Benchmark Gemeenten'!$D$7*'gemeenten info'!$F$7),1,0)</f>
        <v>0</v>
      </c>
      <c r="H242" s="206">
        <v>43435</v>
      </c>
      <c r="I242" s="206">
        <v>531</v>
      </c>
      <c r="J242" s="209">
        <f t="shared" si="316"/>
        <v>7.6083707025411063E-2</v>
      </c>
      <c r="K242" s="208">
        <f>IF(AND(J242&gt;=$J$3-'Selectie Benchmark Gemeenten'!$D$8*'gemeenten info'!$J$7,J242&lt;=$J$3+'Selectie Benchmark Gemeenten'!$D$8*'gemeenten info'!$J$7),1,0)</f>
        <v>0</v>
      </c>
      <c r="L242" s="23">
        <v>0</v>
      </c>
      <c r="M242" s="210">
        <v>0.10756123535676251</v>
      </c>
      <c r="N242" s="208">
        <f>IF(AND(M242&gt;=$M$3-'Selectie Benchmark Gemeenten'!$D$9*'gemeenten info'!$M$7,M242&lt;=$M$3+'Selectie Benchmark Gemeenten'!$D$9*'gemeenten info'!$M$7),1,0)</f>
        <v>1</v>
      </c>
      <c r="O242" s="29">
        <f t="shared" si="310"/>
        <v>0</v>
      </c>
      <c r="P242" s="29">
        <f t="shared" si="311"/>
        <v>0</v>
      </c>
      <c r="Q242" s="29">
        <f t="shared" si="312"/>
        <v>0</v>
      </c>
      <c r="S242" s="78">
        <v>8.343</v>
      </c>
      <c r="T242" s="78">
        <v>14.599</v>
      </c>
      <c r="U242" s="211">
        <v>0.45600000000000002</v>
      </c>
      <c r="V242" s="211">
        <v>8.7999999999999995E-2</v>
      </c>
      <c r="X242" s="212">
        <v>2957</v>
      </c>
      <c r="Y242" s="212">
        <v>81</v>
      </c>
      <c r="Z242" s="341">
        <f t="shared" si="317"/>
        <v>2.7392627663172135E-2</v>
      </c>
      <c r="AA242" s="212">
        <v>841</v>
      </c>
      <c r="AB242" s="212">
        <v>64</v>
      </c>
      <c r="AC242" s="212">
        <v>24</v>
      </c>
      <c r="AD242" s="212">
        <v>162</v>
      </c>
      <c r="AE242" s="212">
        <v>8</v>
      </c>
      <c r="AF242" s="372">
        <f t="shared" si="318"/>
        <v>0.33333333333333331</v>
      </c>
      <c r="AG242" s="212">
        <v>18</v>
      </c>
      <c r="AH242" s="372">
        <f t="shared" si="319"/>
        <v>0.1111111111111111</v>
      </c>
      <c r="AI242" s="212">
        <f t="shared" si="320"/>
        <v>655</v>
      </c>
      <c r="AJ242" s="212">
        <f t="shared" si="321"/>
        <v>38</v>
      </c>
      <c r="AK242" s="372">
        <f t="shared" si="322"/>
        <v>5.8015267175572517E-2</v>
      </c>
      <c r="AL242" s="341">
        <f t="shared" si="323"/>
        <v>2.7054447074737909E-3</v>
      </c>
      <c r="AM242" s="341">
        <f t="shared" si="324"/>
        <v>6.08725059181603E-3</v>
      </c>
      <c r="AN242" s="341">
        <f t="shared" si="325"/>
        <v>1.2850862360500507E-2</v>
      </c>
      <c r="AO242" s="341">
        <f t="shared" si="326"/>
        <v>2.1643557659790327E-2</v>
      </c>
      <c r="AP242" s="214">
        <v>2116</v>
      </c>
      <c r="AQ242" s="214">
        <v>17</v>
      </c>
      <c r="AR242" s="341">
        <f t="shared" si="327"/>
        <v>5.7490700033818055E-3</v>
      </c>
      <c r="AT242" s="1">
        <v>71</v>
      </c>
      <c r="AU242" s="1">
        <v>31</v>
      </c>
      <c r="AV242" s="1">
        <v>18</v>
      </c>
      <c r="AW242" s="1">
        <v>22</v>
      </c>
      <c r="AX242" s="1">
        <v>67</v>
      </c>
      <c r="AY242" s="1">
        <v>23</v>
      </c>
      <c r="AZ242" s="1">
        <v>19</v>
      </c>
      <c r="BA242" s="1">
        <v>25</v>
      </c>
      <c r="BB242" s="1">
        <v>55</v>
      </c>
      <c r="BC242" s="1">
        <v>15</v>
      </c>
      <c r="BD242" s="1">
        <v>19</v>
      </c>
      <c r="BE242" s="1">
        <v>21</v>
      </c>
      <c r="BF242" s="1">
        <v>69</v>
      </c>
      <c r="BG242" s="1">
        <v>31</v>
      </c>
      <c r="BH242" s="1">
        <v>10</v>
      </c>
      <c r="BI242" s="1">
        <v>28</v>
      </c>
      <c r="BJ242" s="1">
        <v>81</v>
      </c>
      <c r="BK242" s="1">
        <v>38</v>
      </c>
      <c r="BL242" s="1">
        <v>21</v>
      </c>
      <c r="BM242" s="1">
        <v>22</v>
      </c>
      <c r="BN242" s="125">
        <v>0.43661971830985913</v>
      </c>
      <c r="BO242" s="124">
        <v>0.25352112676056338</v>
      </c>
      <c r="BP242" s="126">
        <v>0.30985915492957744</v>
      </c>
      <c r="BQ242" s="125">
        <v>0.34328358208955223</v>
      </c>
      <c r="BR242" s="124">
        <v>0.28358208955223879</v>
      </c>
      <c r="BS242" s="126">
        <v>0.37313432835820898</v>
      </c>
      <c r="BT242" s="125">
        <v>0.27272727272727271</v>
      </c>
      <c r="BU242" s="124">
        <v>0.34545454545454546</v>
      </c>
      <c r="BV242" s="126">
        <v>0.38181818181818183</v>
      </c>
      <c r="BW242" s="125">
        <v>0.44927536231884058</v>
      </c>
      <c r="BX242" s="124">
        <v>0.14492753623188406</v>
      </c>
      <c r="BY242" s="126">
        <v>0.40579710144927539</v>
      </c>
      <c r="BZ242" s="125">
        <f t="shared" si="328"/>
        <v>0.46913580246913578</v>
      </c>
      <c r="CA242" s="124">
        <f t="shared" si="329"/>
        <v>0.25925925925925924</v>
      </c>
      <c r="CB242" s="126">
        <f t="shared" si="330"/>
        <v>0.27160493827160492</v>
      </c>
      <c r="CD242" s="215">
        <f t="shared" si="331"/>
        <v>5460</v>
      </c>
      <c r="CE242" s="216">
        <f t="shared" si="332"/>
        <v>0.62271062271062272</v>
      </c>
      <c r="CF242" s="216">
        <f t="shared" si="333"/>
        <v>0.2893772893772894</v>
      </c>
      <c r="CG242" s="216">
        <f t="shared" si="334"/>
        <v>8.7912087912087919E-2</v>
      </c>
      <c r="CH242" s="216">
        <f t="shared" si="335"/>
        <v>3.6630036630036632E-2</v>
      </c>
      <c r="CI242" s="216">
        <f t="shared" si="336"/>
        <v>3.663003663003663E-3</v>
      </c>
      <c r="CJ242" s="216">
        <f t="shared" si="337"/>
        <v>4.7619047619047616E-2</v>
      </c>
      <c r="CK242" s="217">
        <f t="shared" si="338"/>
        <v>3400</v>
      </c>
      <c r="CL242" s="218">
        <f t="shared" si="339"/>
        <v>1580</v>
      </c>
      <c r="CM242" s="219">
        <f t="shared" si="340"/>
        <v>480</v>
      </c>
      <c r="CN242" s="219">
        <f t="shared" si="341"/>
        <v>200</v>
      </c>
      <c r="CO242" s="219">
        <f t="shared" si="342"/>
        <v>20</v>
      </c>
      <c r="CP242" s="219">
        <f t="shared" si="343"/>
        <v>260</v>
      </c>
      <c r="CR242" s="243">
        <v>2855.48</v>
      </c>
      <c r="CS242" s="243">
        <v>3578</v>
      </c>
      <c r="CT242" s="247">
        <f t="shared" si="313"/>
        <v>0.79806595863610952</v>
      </c>
      <c r="CV242" s="247">
        <f t="shared" si="314"/>
        <v>3.4323764053269472E-2</v>
      </c>
      <c r="CW242" s="211">
        <f t="shared" si="315"/>
        <v>0.26339065060742434</v>
      </c>
      <c r="CY242" s="300">
        <v>2.6487900588620012E-2</v>
      </c>
      <c r="CZ242" s="300">
        <v>2.1814732848561492E-2</v>
      </c>
      <c r="DA242" s="300">
        <v>1.6737674984783932E-2</v>
      </c>
      <c r="DB242" s="300">
        <v>2.0346188885514729E-2</v>
      </c>
      <c r="DC242" s="300">
        <v>2.1219366407650927E-2</v>
      </c>
      <c r="DE242" s="332">
        <v>214</v>
      </c>
      <c r="DF242" s="332">
        <v>46</v>
      </c>
      <c r="DG242" s="332">
        <v>191</v>
      </c>
      <c r="DH242" s="332">
        <v>30</v>
      </c>
      <c r="DL242" s="212">
        <v>3058</v>
      </c>
      <c r="DM242" s="212">
        <v>81</v>
      </c>
      <c r="DN242" s="213">
        <v>2.6487900588620012E-2</v>
      </c>
      <c r="DO242" s="212">
        <v>961</v>
      </c>
      <c r="DP242" s="212">
        <v>70</v>
      </c>
      <c r="DQ242" s="213">
        <v>2.289077828646174E-2</v>
      </c>
      <c r="DR242" s="214">
        <v>2097</v>
      </c>
      <c r="DS242" s="214">
        <v>11</v>
      </c>
      <c r="DT242" s="213">
        <v>3.5971223021582736E-3</v>
      </c>
      <c r="DV242" s="215">
        <f t="shared" si="344"/>
        <v>5460</v>
      </c>
      <c r="DW242" s="216">
        <v>0.64814814814814814</v>
      </c>
      <c r="DX242" s="216">
        <v>0.27777777777777779</v>
      </c>
      <c r="DY242" s="216">
        <v>7.407407407407407E-2</v>
      </c>
      <c r="DZ242" s="216">
        <v>3.7037037037037035E-2</v>
      </c>
      <c r="EA242" s="216">
        <v>0</v>
      </c>
      <c r="EB242" s="216">
        <v>3.7037037037037035E-2</v>
      </c>
      <c r="EC242" s="217">
        <f t="shared" si="345"/>
        <v>3530</v>
      </c>
      <c r="ED242" s="218">
        <v>1500</v>
      </c>
      <c r="EE242" s="219">
        <f t="shared" si="346"/>
        <v>430</v>
      </c>
      <c r="EF242" s="219">
        <f t="shared" si="347"/>
        <v>90</v>
      </c>
      <c r="EG242" s="219">
        <f t="shared" si="348"/>
        <v>20</v>
      </c>
      <c r="EH242" s="219">
        <f t="shared" si="349"/>
        <v>320</v>
      </c>
      <c r="EI242" s="216">
        <v>9.0909090909090912E-2</v>
      </c>
      <c r="EJ242" s="511">
        <v>2.6100000000000002E-2</v>
      </c>
      <c r="EK242" s="3">
        <v>0.27600000000000002</v>
      </c>
      <c r="EL242" s="3">
        <v>0.40799999999999997</v>
      </c>
      <c r="EM242" s="496">
        <f t="shared" si="350"/>
        <v>0.316</v>
      </c>
      <c r="EN242" s="528">
        <v>8.4222400000000003E-2</v>
      </c>
      <c r="EO242" s="545">
        <f t="shared" si="351"/>
        <v>5450</v>
      </c>
      <c r="EP242" s="314">
        <f t="shared" si="352"/>
        <v>1400</v>
      </c>
      <c r="EQ242" s="542">
        <v>1370</v>
      </c>
      <c r="ER242" s="543">
        <v>20</v>
      </c>
      <c r="ES242" s="544">
        <v>10</v>
      </c>
      <c r="ET242" s="242">
        <v>0</v>
      </c>
      <c r="EU242" s="242">
        <v>0</v>
      </c>
      <c r="EV242" s="314">
        <f t="shared" si="353"/>
        <v>10</v>
      </c>
      <c r="EW242" s="314">
        <f t="shared" si="354"/>
        <v>2400</v>
      </c>
      <c r="EX242" s="542">
        <v>1670</v>
      </c>
      <c r="EY242" s="543">
        <v>530</v>
      </c>
      <c r="EZ242" s="544">
        <v>200</v>
      </c>
      <c r="FA242" s="242">
        <v>40</v>
      </c>
      <c r="FB242" s="242">
        <v>10</v>
      </c>
      <c r="FC242" s="314">
        <f t="shared" si="355"/>
        <v>150</v>
      </c>
      <c r="FD242" s="314">
        <f t="shared" si="356"/>
        <v>1650</v>
      </c>
      <c r="FE242" s="542">
        <v>490</v>
      </c>
      <c r="FF242" s="543">
        <v>940</v>
      </c>
      <c r="FG242" s="544">
        <v>220</v>
      </c>
      <c r="FH242" s="242">
        <v>50</v>
      </c>
      <c r="FI242" s="242">
        <f>VLOOKUP($A242,'[3]Tabel 3'!$E$3350:$K$3691,7,FALSE)</f>
        <v>10</v>
      </c>
      <c r="FJ242" s="314">
        <f t="shared" si="357"/>
        <v>160</v>
      </c>
      <c r="FK242" s="545">
        <f t="shared" si="358"/>
        <v>5460</v>
      </c>
      <c r="FL242" s="314">
        <f t="shared" si="359"/>
        <v>1370</v>
      </c>
      <c r="FM242" s="542">
        <v>1330</v>
      </c>
      <c r="FN242" s="543">
        <v>20</v>
      </c>
      <c r="FO242" s="544">
        <v>20</v>
      </c>
      <c r="FP242" s="242">
        <v>0</v>
      </c>
      <c r="FQ242" s="242">
        <v>0</v>
      </c>
      <c r="FR242" s="314">
        <f t="shared" si="360"/>
        <v>20</v>
      </c>
      <c r="FS242" s="314">
        <f t="shared" si="361"/>
        <v>2410</v>
      </c>
      <c r="FT242" s="542">
        <v>1610</v>
      </c>
      <c r="FU242" s="543">
        <v>570</v>
      </c>
      <c r="FV242" s="544">
        <v>230</v>
      </c>
      <c r="FW242" s="242">
        <v>80</v>
      </c>
      <c r="FX242" s="242">
        <v>10</v>
      </c>
      <c r="FY242" s="314">
        <f t="shared" si="362"/>
        <v>140</v>
      </c>
      <c r="FZ242" s="314">
        <f t="shared" si="363"/>
        <v>1680</v>
      </c>
      <c r="GA242" s="542">
        <v>460</v>
      </c>
      <c r="GB242" s="543">
        <v>990</v>
      </c>
      <c r="GC242" s="544">
        <v>230</v>
      </c>
      <c r="GD242" s="242">
        <v>120</v>
      </c>
      <c r="GE242" s="242">
        <v>10</v>
      </c>
      <c r="GF242" s="314">
        <f t="shared" si="364"/>
        <v>100</v>
      </c>
    </row>
    <row r="243" spans="1:188" hidden="1" x14ac:dyDescent="0.25">
      <c r="A243" s="622" t="s">
        <v>383</v>
      </c>
      <c r="B243" s="622" t="s">
        <v>53</v>
      </c>
      <c r="C243" s="622" t="s">
        <v>87</v>
      </c>
      <c r="D243" s="1">
        <v>0.5</v>
      </c>
      <c r="E243" s="206">
        <v>8200</v>
      </c>
      <c r="F243" s="207">
        <v>6.5000000000000002E-2</v>
      </c>
      <c r="G243" s="208">
        <f>IF(AND(F243&gt;=$F$3-'Selectie Benchmark Gemeenten'!$D$7*'gemeenten info'!$F$7,F243&lt;=$F$3+'Selectie Benchmark Gemeenten'!$D$7*'gemeenten info'!$F$7),1,0)</f>
        <v>0</v>
      </c>
      <c r="H243" s="206">
        <v>20265</v>
      </c>
      <c r="I243" s="206">
        <v>482</v>
      </c>
      <c r="J243" s="209">
        <f t="shared" si="316"/>
        <v>6.8759342301943194E-2</v>
      </c>
      <c r="K243" s="208">
        <f>IF(AND(J243&gt;=$J$3-'Selectie Benchmark Gemeenten'!$D$8*'gemeenten info'!$J$7,J243&lt;=$J$3+'Selectie Benchmark Gemeenten'!$D$8*'gemeenten info'!$J$7),1,0)</f>
        <v>0</v>
      </c>
      <c r="L243" s="23">
        <v>0</v>
      </c>
      <c r="M243" s="210">
        <v>3.0047636496885306E-2</v>
      </c>
      <c r="N243" s="208">
        <f>IF(AND(M243&gt;=$M$3-'Selectie Benchmark Gemeenten'!$D$9*'gemeenten info'!$M$7,M243&lt;=$M$3+'Selectie Benchmark Gemeenten'!$D$9*'gemeenten info'!$M$7),1,0)</f>
        <v>0</v>
      </c>
      <c r="O243" s="29">
        <f t="shared" si="310"/>
        <v>0</v>
      </c>
      <c r="P243" s="29">
        <f t="shared" si="311"/>
        <v>0</v>
      </c>
      <c r="Q243" s="29">
        <f t="shared" si="312"/>
        <v>0</v>
      </c>
      <c r="S243" s="78">
        <v>8.2850000000000001</v>
      </c>
      <c r="T243" s="78">
        <v>-5.702</v>
      </c>
      <c r="U243" s="211">
        <v>0.51500000000000001</v>
      </c>
      <c r="V243" s="211">
        <v>6.0999999999999999E-2</v>
      </c>
      <c r="X243" s="212">
        <v>1689</v>
      </c>
      <c r="Y243" s="212">
        <v>23</v>
      </c>
      <c r="Z243" s="341">
        <f t="shared" si="317"/>
        <v>1.3617525162818236E-2</v>
      </c>
      <c r="AA243" s="212">
        <v>483</v>
      </c>
      <c r="AB243" s="212">
        <v>18</v>
      </c>
      <c r="AC243" s="212">
        <v>5</v>
      </c>
      <c r="AD243" s="212">
        <v>79</v>
      </c>
      <c r="AE243" s="212">
        <v>0</v>
      </c>
      <c r="AF243" s="372">
        <f t="shared" si="318"/>
        <v>0</v>
      </c>
      <c r="AG243" s="212">
        <v>5</v>
      </c>
      <c r="AH243" s="372">
        <f t="shared" si="319"/>
        <v>6.3291139240506333E-2</v>
      </c>
      <c r="AI243" s="212">
        <f t="shared" si="320"/>
        <v>399</v>
      </c>
      <c r="AJ243" s="212">
        <f t="shared" si="321"/>
        <v>13</v>
      </c>
      <c r="AK243" s="372">
        <f t="shared" si="322"/>
        <v>3.2581453634085211E-2</v>
      </c>
      <c r="AL243" s="341">
        <f t="shared" si="323"/>
        <v>0</v>
      </c>
      <c r="AM243" s="341">
        <f t="shared" si="324"/>
        <v>2.960331557134399E-3</v>
      </c>
      <c r="AN243" s="341">
        <f t="shared" si="325"/>
        <v>7.6968620485494375E-3</v>
      </c>
      <c r="AO243" s="341">
        <f t="shared" si="326"/>
        <v>1.0657193605683837E-2</v>
      </c>
      <c r="AP243" s="214">
        <v>1206</v>
      </c>
      <c r="AQ243" s="214">
        <v>5</v>
      </c>
      <c r="AR243" s="341">
        <f t="shared" si="327"/>
        <v>2.960331557134399E-3</v>
      </c>
      <c r="AT243" s="1">
        <v>23</v>
      </c>
      <c r="AU243" s="1">
        <v>11</v>
      </c>
      <c r="AV243" s="1">
        <v>5</v>
      </c>
      <c r="AW243" s="1">
        <v>7</v>
      </c>
      <c r="AX243" s="1">
        <v>18</v>
      </c>
      <c r="AY243" s="1">
        <v>8</v>
      </c>
      <c r="AZ243" s="1">
        <v>0</v>
      </c>
      <c r="BA243" s="1">
        <v>10</v>
      </c>
      <c r="BB243" s="1">
        <v>26</v>
      </c>
      <c r="BC243" s="1">
        <v>16</v>
      </c>
      <c r="BD243" s="1">
        <v>0</v>
      </c>
      <c r="BE243" s="1">
        <v>10</v>
      </c>
      <c r="BF243" s="1">
        <v>23</v>
      </c>
      <c r="BG243" s="1">
        <v>13</v>
      </c>
      <c r="BH243" s="1">
        <v>0</v>
      </c>
      <c r="BI243" s="1">
        <v>10</v>
      </c>
      <c r="BJ243" s="1">
        <v>22</v>
      </c>
      <c r="BK243" s="1">
        <v>8</v>
      </c>
      <c r="BL243" s="1">
        <v>0</v>
      </c>
      <c r="BM243" s="1">
        <v>14</v>
      </c>
      <c r="BN243" s="125">
        <v>0.47826086956521741</v>
      </c>
      <c r="BO243" s="124">
        <v>0.21739130434782608</v>
      </c>
      <c r="BP243" s="126">
        <v>0.30434782608695654</v>
      </c>
      <c r="BQ243" s="125">
        <v>0.44444444444444442</v>
      </c>
      <c r="BR243" s="124">
        <v>0</v>
      </c>
      <c r="BS243" s="126">
        <v>0.55555555555555558</v>
      </c>
      <c r="BT243" s="125">
        <v>0.61538461538461542</v>
      </c>
      <c r="BU243" s="124">
        <v>0</v>
      </c>
      <c r="BV243" s="126">
        <v>0.38461538461538464</v>
      </c>
      <c r="BW243" s="125">
        <v>0.56521739130434778</v>
      </c>
      <c r="BX243" s="124">
        <v>0</v>
      </c>
      <c r="BY243" s="126">
        <v>0.43478260869565216</v>
      </c>
      <c r="BZ243" s="125">
        <f t="shared" si="328"/>
        <v>0.36363636363636365</v>
      </c>
      <c r="CA243" s="124">
        <f t="shared" si="329"/>
        <v>0</v>
      </c>
      <c r="CB243" s="126">
        <f t="shared" si="330"/>
        <v>0.63636363636363635</v>
      </c>
      <c r="CD243" s="215">
        <f t="shared" si="331"/>
        <v>2850</v>
      </c>
      <c r="CE243" s="216">
        <f t="shared" si="332"/>
        <v>0.59649122807017541</v>
      </c>
      <c r="CF243" s="216">
        <f t="shared" si="333"/>
        <v>0.33684210526315789</v>
      </c>
      <c r="CG243" s="216">
        <f t="shared" si="334"/>
        <v>6.6666666666666666E-2</v>
      </c>
      <c r="CH243" s="216">
        <f t="shared" si="335"/>
        <v>3.1578947368421054E-2</v>
      </c>
      <c r="CI243" s="216">
        <f t="shared" si="336"/>
        <v>0</v>
      </c>
      <c r="CJ243" s="216">
        <f t="shared" si="337"/>
        <v>3.5087719298245612E-2</v>
      </c>
      <c r="CK243" s="217">
        <f t="shared" si="338"/>
        <v>1700</v>
      </c>
      <c r="CL243" s="218">
        <f t="shared" si="339"/>
        <v>960</v>
      </c>
      <c r="CM243" s="219">
        <f t="shared" si="340"/>
        <v>190</v>
      </c>
      <c r="CN243" s="219">
        <f t="shared" si="341"/>
        <v>90</v>
      </c>
      <c r="CO243" s="219">
        <f t="shared" si="342"/>
        <v>0</v>
      </c>
      <c r="CP243" s="219">
        <f t="shared" si="343"/>
        <v>100</v>
      </c>
      <c r="CR243" s="243">
        <v>1542.88</v>
      </c>
      <c r="CS243" s="243">
        <v>1971</v>
      </c>
      <c r="CT243" s="247">
        <f t="shared" si="313"/>
        <v>0.78279046169457134</v>
      </c>
      <c r="CV243" s="247">
        <f t="shared" si="314"/>
        <v>1.7396130675045852E-2</v>
      </c>
      <c r="CW243" s="211">
        <f t="shared" si="315"/>
        <v>0.20950038712028055</v>
      </c>
      <c r="CY243" s="300">
        <v>1.2941176470588235E-2</v>
      </c>
      <c r="CZ243" s="300">
        <v>1.3364323067983731E-2</v>
      </c>
      <c r="DA243" s="300">
        <v>1.4951121334100058E-2</v>
      </c>
      <c r="DB243" s="300">
        <v>1.0380622837370242E-2</v>
      </c>
      <c r="DC243" s="300">
        <v>1.3537374926427309E-2</v>
      </c>
      <c r="DE243" s="332">
        <v>17</v>
      </c>
      <c r="DF243" s="332">
        <v>0</v>
      </c>
      <c r="DG243" s="332">
        <v>23</v>
      </c>
      <c r="DH243" s="332">
        <v>2</v>
      </c>
      <c r="DL243" s="212">
        <v>1700</v>
      </c>
      <c r="DM243" s="212">
        <v>22</v>
      </c>
      <c r="DN243" s="213">
        <v>1.2941176470588235E-2</v>
      </c>
      <c r="DO243" s="212">
        <v>484</v>
      </c>
      <c r="DP243" s="212">
        <v>19</v>
      </c>
      <c r="DQ243" s="213">
        <v>1.1176470588235295E-2</v>
      </c>
      <c r="DR243" s="214">
        <v>1216</v>
      </c>
      <c r="DS243" s="214">
        <v>3</v>
      </c>
      <c r="DT243" s="213">
        <v>1.7647058823529412E-3</v>
      </c>
      <c r="DV243" s="215">
        <f t="shared" si="344"/>
        <v>2800</v>
      </c>
      <c r="DW243" s="216">
        <v>0.5714285714285714</v>
      </c>
      <c r="DX243" s="216">
        <v>0.35714285714285715</v>
      </c>
      <c r="DY243" s="216">
        <v>7.1428571428571425E-2</v>
      </c>
      <c r="DZ243" s="216">
        <v>3.5714285714285712E-2</v>
      </c>
      <c r="EA243" s="216">
        <v>0</v>
      </c>
      <c r="EB243" s="216">
        <v>3.5714285714285712E-2</v>
      </c>
      <c r="EC243" s="217">
        <f t="shared" si="345"/>
        <v>1640</v>
      </c>
      <c r="ED243" s="218">
        <v>1000</v>
      </c>
      <c r="EE243" s="219">
        <f t="shared" si="346"/>
        <v>160</v>
      </c>
      <c r="EF243" s="219">
        <f t="shared" si="347"/>
        <v>60</v>
      </c>
      <c r="EG243" s="219">
        <f t="shared" si="348"/>
        <v>0</v>
      </c>
      <c r="EH243" s="219">
        <f t="shared" si="349"/>
        <v>100</v>
      </c>
      <c r="EI243" s="216">
        <v>7.1428571428571425E-2</v>
      </c>
      <c r="EJ243" s="511">
        <v>1.9275E-2</v>
      </c>
      <c r="EK243" s="3">
        <v>0.29299999999999998</v>
      </c>
      <c r="EL243" s="3">
        <v>0.43</v>
      </c>
      <c r="EM243" s="496">
        <f t="shared" si="350"/>
        <v>0.27700000000000008</v>
      </c>
      <c r="EN243" s="528">
        <v>6.1189E-2</v>
      </c>
      <c r="EO243" s="545">
        <f t="shared" si="351"/>
        <v>2790</v>
      </c>
      <c r="EP243" s="314">
        <f t="shared" si="352"/>
        <v>760</v>
      </c>
      <c r="EQ243" s="542">
        <v>750</v>
      </c>
      <c r="ER243" s="543">
        <v>10</v>
      </c>
      <c r="ES243" s="544">
        <v>0</v>
      </c>
      <c r="ET243" s="242">
        <v>0</v>
      </c>
      <c r="EU243" s="242">
        <v>0</v>
      </c>
      <c r="EV243" s="314">
        <f t="shared" si="353"/>
        <v>0</v>
      </c>
      <c r="EW243" s="314">
        <f t="shared" si="354"/>
        <v>1250</v>
      </c>
      <c r="EX243" s="542">
        <v>750</v>
      </c>
      <c r="EY243" s="543">
        <v>430</v>
      </c>
      <c r="EZ243" s="544">
        <v>70</v>
      </c>
      <c r="FA243" s="242">
        <v>30</v>
      </c>
      <c r="FB243" s="242">
        <v>0</v>
      </c>
      <c r="FC243" s="314">
        <f t="shared" si="355"/>
        <v>40</v>
      </c>
      <c r="FD243" s="314">
        <f t="shared" si="356"/>
        <v>780</v>
      </c>
      <c r="FE243" s="542">
        <v>140</v>
      </c>
      <c r="FF243" s="543">
        <v>550</v>
      </c>
      <c r="FG243" s="544">
        <v>90</v>
      </c>
      <c r="FH243" s="242">
        <v>30</v>
      </c>
      <c r="FI243" s="242">
        <f>VLOOKUP($A243,'[3]Tabel 3'!$E$3350:$K$3691,7,FALSE)</f>
        <v>0</v>
      </c>
      <c r="FJ243" s="314">
        <f t="shared" si="357"/>
        <v>60</v>
      </c>
      <c r="FK243" s="545">
        <f t="shared" si="358"/>
        <v>2850</v>
      </c>
      <c r="FL243" s="314">
        <f t="shared" si="359"/>
        <v>830</v>
      </c>
      <c r="FM243" s="542">
        <v>810</v>
      </c>
      <c r="FN243" s="543">
        <v>10</v>
      </c>
      <c r="FO243" s="544">
        <v>10</v>
      </c>
      <c r="FP243" s="242">
        <v>0</v>
      </c>
      <c r="FQ243" s="242">
        <v>0</v>
      </c>
      <c r="FR243" s="314">
        <f t="shared" si="360"/>
        <v>10</v>
      </c>
      <c r="FS243" s="314">
        <f t="shared" si="361"/>
        <v>1250</v>
      </c>
      <c r="FT243" s="542">
        <v>740</v>
      </c>
      <c r="FU243" s="543">
        <v>420</v>
      </c>
      <c r="FV243" s="544">
        <v>90</v>
      </c>
      <c r="FW243" s="242">
        <v>40</v>
      </c>
      <c r="FX243" s="242">
        <v>0</v>
      </c>
      <c r="FY243" s="314">
        <f t="shared" si="362"/>
        <v>50</v>
      </c>
      <c r="FZ243" s="314">
        <f t="shared" si="363"/>
        <v>770</v>
      </c>
      <c r="GA243" s="542">
        <v>150</v>
      </c>
      <c r="GB243" s="543">
        <v>530</v>
      </c>
      <c r="GC243" s="544">
        <v>90</v>
      </c>
      <c r="GD243" s="242">
        <v>50</v>
      </c>
      <c r="GE243" s="242">
        <v>0</v>
      </c>
      <c r="GF243" s="314">
        <f t="shared" si="364"/>
        <v>40</v>
      </c>
    </row>
    <row r="244" spans="1:188" hidden="1" x14ac:dyDescent="0.25">
      <c r="A244" s="622" t="s">
        <v>384</v>
      </c>
      <c r="B244" s="622" t="s">
        <v>110</v>
      </c>
      <c r="C244" s="622" t="s">
        <v>111</v>
      </c>
      <c r="D244" s="1">
        <v>1.7</v>
      </c>
      <c r="E244" s="206">
        <v>20700</v>
      </c>
      <c r="F244" s="207">
        <v>8.199999999999999E-2</v>
      </c>
      <c r="G244" s="208">
        <f>IF(AND(F244&gt;=$F$3-'Selectie Benchmark Gemeenten'!$D$7*'gemeenten info'!$F$7,F244&lt;=$F$3+'Selectie Benchmark Gemeenten'!$D$7*'gemeenten info'!$F$7),1,0)</f>
        <v>0</v>
      </c>
      <c r="H244" s="206">
        <v>47099</v>
      </c>
      <c r="I244" s="206">
        <v>2006</v>
      </c>
      <c r="J244" s="209">
        <f t="shared" si="316"/>
        <v>0.29656203288490285</v>
      </c>
      <c r="K244" s="208">
        <f>IF(AND(J244&gt;=$J$3-'Selectie Benchmark Gemeenten'!$D$8*'gemeenten info'!$J$7,J244&lt;=$J$3+'Selectie Benchmark Gemeenten'!$D$8*'gemeenten info'!$J$7),1,0)</f>
        <v>1</v>
      </c>
      <c r="L244" s="23">
        <v>0</v>
      </c>
      <c r="M244" s="210">
        <v>3.4895482130815912E-2</v>
      </c>
      <c r="N244" s="208">
        <f>IF(AND(M244&gt;=$M$3-'Selectie Benchmark Gemeenten'!$D$9*'gemeenten info'!$M$7,M244&lt;=$M$3+'Selectie Benchmark Gemeenten'!$D$9*'gemeenten info'!$M$7),1,0)</f>
        <v>0</v>
      </c>
      <c r="O244" s="29">
        <f t="shared" si="310"/>
        <v>0</v>
      </c>
      <c r="P244" s="29">
        <f t="shared" si="311"/>
        <v>0</v>
      </c>
      <c r="Q244" s="29">
        <f t="shared" si="312"/>
        <v>0</v>
      </c>
      <c r="S244" s="78">
        <v>7.835</v>
      </c>
      <c r="T244" s="78">
        <v>-7.0819999999999999</v>
      </c>
      <c r="U244" s="211">
        <v>0.52300000000000002</v>
      </c>
      <c r="V244" s="211">
        <v>8.8999999999999996E-2</v>
      </c>
      <c r="X244" s="212">
        <v>3219</v>
      </c>
      <c r="Y244" s="212">
        <v>72</v>
      </c>
      <c r="Z244" s="341">
        <f t="shared" si="317"/>
        <v>2.2367194780987885E-2</v>
      </c>
      <c r="AA244" s="212">
        <v>976</v>
      </c>
      <c r="AB244" s="212">
        <v>65</v>
      </c>
      <c r="AC244" s="212">
        <v>46</v>
      </c>
      <c r="AD244" s="212">
        <v>169</v>
      </c>
      <c r="AE244" s="212">
        <v>11</v>
      </c>
      <c r="AF244" s="372">
        <f t="shared" si="318"/>
        <v>0.2391304347826087</v>
      </c>
      <c r="AG244" s="212">
        <v>21</v>
      </c>
      <c r="AH244" s="372">
        <f t="shared" si="319"/>
        <v>0.1242603550295858</v>
      </c>
      <c r="AI244" s="212">
        <f t="shared" si="320"/>
        <v>761</v>
      </c>
      <c r="AJ244" s="212">
        <f t="shared" si="321"/>
        <v>33</v>
      </c>
      <c r="AK244" s="372">
        <f t="shared" si="322"/>
        <v>4.3363994743758211E-2</v>
      </c>
      <c r="AL244" s="341">
        <f t="shared" si="323"/>
        <v>3.417210313762038E-3</v>
      </c>
      <c r="AM244" s="341">
        <f t="shared" si="324"/>
        <v>6.5237651444547996E-3</v>
      </c>
      <c r="AN244" s="341">
        <f t="shared" si="325"/>
        <v>1.0251630941286114E-2</v>
      </c>
      <c r="AO244" s="341">
        <f t="shared" si="326"/>
        <v>2.019260639950295E-2</v>
      </c>
      <c r="AP244" s="214">
        <v>2243</v>
      </c>
      <c r="AQ244" s="214">
        <v>7</v>
      </c>
      <c r="AR244" s="341">
        <f t="shared" si="327"/>
        <v>2.1745883814849334E-3</v>
      </c>
      <c r="AT244" s="1">
        <v>74</v>
      </c>
      <c r="AU244" s="1">
        <v>31</v>
      </c>
      <c r="AV244" s="1">
        <v>16</v>
      </c>
      <c r="AW244" s="1">
        <v>27</v>
      </c>
      <c r="AX244" s="1">
        <v>64</v>
      </c>
      <c r="AY244" s="1">
        <v>25</v>
      </c>
      <c r="AZ244" s="1">
        <v>18</v>
      </c>
      <c r="BA244" s="1">
        <v>21</v>
      </c>
      <c r="BB244" s="1">
        <v>42</v>
      </c>
      <c r="BC244" s="1">
        <v>20</v>
      </c>
      <c r="BD244" s="1">
        <v>0</v>
      </c>
      <c r="BE244" s="1">
        <v>22</v>
      </c>
      <c r="BF244" s="1">
        <v>75</v>
      </c>
      <c r="BG244" s="1">
        <v>35</v>
      </c>
      <c r="BH244" s="1">
        <v>15</v>
      </c>
      <c r="BI244" s="1">
        <v>25</v>
      </c>
      <c r="BJ244" s="1">
        <v>83</v>
      </c>
      <c r="BK244" s="1">
        <v>27</v>
      </c>
      <c r="BL244" s="1">
        <v>20</v>
      </c>
      <c r="BM244" s="1">
        <v>36</v>
      </c>
      <c r="BN244" s="125">
        <v>0.41891891891891891</v>
      </c>
      <c r="BO244" s="124">
        <v>0.21621621621621623</v>
      </c>
      <c r="BP244" s="126">
        <v>0.36486486486486486</v>
      </c>
      <c r="BQ244" s="125">
        <v>0.390625</v>
      </c>
      <c r="BR244" s="124">
        <v>0.28125</v>
      </c>
      <c r="BS244" s="126">
        <v>0.328125</v>
      </c>
      <c r="BT244" s="125">
        <v>0.47619047619047616</v>
      </c>
      <c r="BU244" s="124">
        <v>0</v>
      </c>
      <c r="BV244" s="126">
        <v>0.52380952380952384</v>
      </c>
      <c r="BW244" s="125">
        <v>0.46666666666666667</v>
      </c>
      <c r="BX244" s="124">
        <v>0.2</v>
      </c>
      <c r="BY244" s="126">
        <v>0.33333333333333331</v>
      </c>
      <c r="BZ244" s="125">
        <f t="shared" si="328"/>
        <v>0.3253012048192771</v>
      </c>
      <c r="CA244" s="124">
        <f t="shared" si="329"/>
        <v>0.24096385542168675</v>
      </c>
      <c r="CB244" s="126">
        <f t="shared" si="330"/>
        <v>0.43373493975903615</v>
      </c>
      <c r="CD244" s="215">
        <f t="shared" si="331"/>
        <v>5930</v>
      </c>
      <c r="CE244" s="216">
        <f t="shared" si="332"/>
        <v>0.55817875210792578</v>
      </c>
      <c r="CF244" s="216">
        <f t="shared" si="333"/>
        <v>0.37099494097807756</v>
      </c>
      <c r="CG244" s="216">
        <f t="shared" si="334"/>
        <v>7.0826306913996634E-2</v>
      </c>
      <c r="CH244" s="216">
        <f t="shared" si="335"/>
        <v>2.6981450252951095E-2</v>
      </c>
      <c r="CI244" s="216">
        <f t="shared" si="336"/>
        <v>3.3726812816188868E-3</v>
      </c>
      <c r="CJ244" s="216">
        <f t="shared" si="337"/>
        <v>4.0472175379426642E-2</v>
      </c>
      <c r="CK244" s="217">
        <f t="shared" si="338"/>
        <v>3310</v>
      </c>
      <c r="CL244" s="218">
        <f t="shared" si="339"/>
        <v>2200</v>
      </c>
      <c r="CM244" s="219">
        <f t="shared" si="340"/>
        <v>420</v>
      </c>
      <c r="CN244" s="219">
        <f t="shared" si="341"/>
        <v>160</v>
      </c>
      <c r="CO244" s="219">
        <f t="shared" si="342"/>
        <v>20</v>
      </c>
      <c r="CP244" s="219">
        <f t="shared" si="343"/>
        <v>240</v>
      </c>
      <c r="CR244" s="243">
        <v>4906.91</v>
      </c>
      <c r="CS244" s="243">
        <v>4757</v>
      </c>
      <c r="CT244" s="247">
        <f t="shared" si="313"/>
        <v>1.0315135589657347</v>
      </c>
      <c r="CV244" s="247">
        <f t="shared" si="314"/>
        <v>2.1683859205316455E-2</v>
      </c>
      <c r="CW244" s="211">
        <f t="shared" si="315"/>
        <v>0.27277066806082789</v>
      </c>
      <c r="CY244" s="300">
        <v>2.6059654631083201E-2</v>
      </c>
      <c r="CZ244" s="300">
        <v>2.3969319271332695E-2</v>
      </c>
      <c r="DA244" s="300">
        <v>1.3474494706448507E-2</v>
      </c>
      <c r="DB244" s="300">
        <v>2.0062695924764892E-2</v>
      </c>
      <c r="DC244" s="300">
        <v>2.2657685241886098E-2</v>
      </c>
      <c r="DE244" s="332">
        <v>125</v>
      </c>
      <c r="DF244" s="332">
        <v>31</v>
      </c>
      <c r="DG244" s="332">
        <v>111</v>
      </c>
      <c r="DH244" s="332">
        <v>41</v>
      </c>
      <c r="DL244" s="212">
        <v>3185</v>
      </c>
      <c r="DM244" s="212">
        <v>83</v>
      </c>
      <c r="DN244" s="213">
        <v>2.6059654631083201E-2</v>
      </c>
      <c r="DO244" s="212">
        <v>1041</v>
      </c>
      <c r="DP244" s="212">
        <v>76</v>
      </c>
      <c r="DQ244" s="213">
        <v>2.3861852433281004E-2</v>
      </c>
      <c r="DR244" s="214">
        <v>2144</v>
      </c>
      <c r="DS244" s="214">
        <v>7</v>
      </c>
      <c r="DT244" s="213">
        <v>2.1978021978021978E-3</v>
      </c>
      <c r="DV244" s="215">
        <f t="shared" si="344"/>
        <v>5820</v>
      </c>
      <c r="DW244" s="216">
        <v>0.56896551724137934</v>
      </c>
      <c r="DX244" s="216">
        <v>0.36206896551724138</v>
      </c>
      <c r="DY244" s="216">
        <v>6.8965517241379309E-2</v>
      </c>
      <c r="DZ244" s="216">
        <v>3.4482758620689655E-2</v>
      </c>
      <c r="EA244" s="216">
        <v>0</v>
      </c>
      <c r="EB244" s="216">
        <v>3.4482758620689655E-2</v>
      </c>
      <c r="EC244" s="217">
        <f t="shared" si="345"/>
        <v>3330</v>
      </c>
      <c r="ED244" s="218">
        <v>2100</v>
      </c>
      <c r="EE244" s="219">
        <f t="shared" si="346"/>
        <v>390</v>
      </c>
      <c r="EF244" s="219">
        <f t="shared" si="347"/>
        <v>80</v>
      </c>
      <c r="EG244" s="219">
        <f t="shared" si="348"/>
        <v>20</v>
      </c>
      <c r="EH244" s="219">
        <f t="shared" si="349"/>
        <v>290</v>
      </c>
      <c r="EI244" s="216">
        <v>6.7796610169491525E-2</v>
      </c>
      <c r="EJ244" s="511">
        <v>2.2249999999999999E-2</v>
      </c>
      <c r="EK244" s="3">
        <v>0.316</v>
      </c>
      <c r="EL244" s="3">
        <v>0.45799999999999996</v>
      </c>
      <c r="EM244" s="496">
        <f t="shared" si="350"/>
        <v>0.22599999999999998</v>
      </c>
      <c r="EN244" s="528">
        <v>7.1229199999999993E-2</v>
      </c>
      <c r="EO244" s="545">
        <f t="shared" si="351"/>
        <v>5840</v>
      </c>
      <c r="EP244" s="314">
        <f t="shared" si="352"/>
        <v>1430</v>
      </c>
      <c r="EQ244" s="542">
        <v>1400</v>
      </c>
      <c r="ER244" s="543">
        <v>20</v>
      </c>
      <c r="ES244" s="544">
        <v>10</v>
      </c>
      <c r="ET244" s="242">
        <v>0</v>
      </c>
      <c r="EU244" s="242">
        <v>0</v>
      </c>
      <c r="EV244" s="314">
        <f t="shared" si="353"/>
        <v>10</v>
      </c>
      <c r="EW244" s="314">
        <f t="shared" si="354"/>
        <v>2460</v>
      </c>
      <c r="EX244" s="542">
        <v>1550</v>
      </c>
      <c r="EY244" s="543">
        <v>730</v>
      </c>
      <c r="EZ244" s="544">
        <v>180</v>
      </c>
      <c r="FA244" s="242">
        <v>40</v>
      </c>
      <c r="FB244" s="242">
        <v>10</v>
      </c>
      <c r="FC244" s="314">
        <f t="shared" si="355"/>
        <v>130</v>
      </c>
      <c r="FD244" s="314">
        <f t="shared" si="356"/>
        <v>1950</v>
      </c>
      <c r="FE244" s="542">
        <v>380</v>
      </c>
      <c r="FF244" s="543">
        <v>1370</v>
      </c>
      <c r="FG244" s="544">
        <v>200</v>
      </c>
      <c r="FH244" s="242">
        <v>40</v>
      </c>
      <c r="FI244" s="242">
        <f>VLOOKUP($A244,'[3]Tabel 3'!$E$3350:$K$3691,7,FALSE)</f>
        <v>10</v>
      </c>
      <c r="FJ244" s="314">
        <f t="shared" si="357"/>
        <v>150</v>
      </c>
      <c r="FK244" s="545">
        <f t="shared" si="358"/>
        <v>5930</v>
      </c>
      <c r="FL244" s="314">
        <f t="shared" si="359"/>
        <v>1450</v>
      </c>
      <c r="FM244" s="542">
        <v>1420</v>
      </c>
      <c r="FN244" s="543">
        <v>20</v>
      </c>
      <c r="FO244" s="544">
        <v>10</v>
      </c>
      <c r="FP244" s="242">
        <v>0</v>
      </c>
      <c r="FQ244" s="242">
        <v>0</v>
      </c>
      <c r="FR244" s="314">
        <f t="shared" si="360"/>
        <v>10</v>
      </c>
      <c r="FS244" s="314">
        <f t="shared" si="361"/>
        <v>2550</v>
      </c>
      <c r="FT244" s="542">
        <v>1520</v>
      </c>
      <c r="FU244" s="543">
        <v>840</v>
      </c>
      <c r="FV244" s="544">
        <v>190</v>
      </c>
      <c r="FW244" s="242">
        <v>70</v>
      </c>
      <c r="FX244" s="242">
        <v>10</v>
      </c>
      <c r="FY244" s="314">
        <f t="shared" si="362"/>
        <v>110</v>
      </c>
      <c r="FZ244" s="314">
        <f t="shared" si="363"/>
        <v>1930</v>
      </c>
      <c r="GA244" s="542">
        <v>370</v>
      </c>
      <c r="GB244" s="543">
        <v>1340</v>
      </c>
      <c r="GC244" s="544">
        <v>220</v>
      </c>
      <c r="GD244" s="242">
        <v>90</v>
      </c>
      <c r="GE244" s="242">
        <v>10</v>
      </c>
      <c r="GF244" s="314">
        <f t="shared" si="364"/>
        <v>120</v>
      </c>
    </row>
    <row r="245" spans="1:188" hidden="1" x14ac:dyDescent="0.25">
      <c r="A245" s="622" t="s">
        <v>385</v>
      </c>
      <c r="B245" s="622" t="s">
        <v>82</v>
      </c>
      <c r="C245" s="622" t="s">
        <v>83</v>
      </c>
      <c r="D245" s="1">
        <v>0.9</v>
      </c>
      <c r="E245" s="206">
        <v>14300</v>
      </c>
      <c r="F245" s="207">
        <v>0.06</v>
      </c>
      <c r="G245" s="208">
        <f>IF(AND(F245&gt;=$F$3-'Selectie Benchmark Gemeenten'!$D$7*'gemeenten info'!$F$7,F245&lt;=$F$3+'Selectie Benchmark Gemeenten'!$D$7*'gemeenten info'!$F$7),1,0)</f>
        <v>0</v>
      </c>
      <c r="H245" s="206">
        <v>38231</v>
      </c>
      <c r="I245" s="206">
        <v>406</v>
      </c>
      <c r="J245" s="209">
        <f t="shared" si="316"/>
        <v>5.7399103139013453E-2</v>
      </c>
      <c r="K245" s="208">
        <f>IF(AND(J245&gt;=$J$3-'Selectie Benchmark Gemeenten'!$D$8*'gemeenten info'!$J$7,J245&lt;=$J$3+'Selectie Benchmark Gemeenten'!$D$8*'gemeenten info'!$J$7),1,0)</f>
        <v>0</v>
      </c>
      <c r="L245" s="23">
        <v>0</v>
      </c>
      <c r="M245" s="210">
        <v>5.3598200899550225E-2</v>
      </c>
      <c r="N245" s="208">
        <f>IF(AND(M245&gt;=$M$3-'Selectie Benchmark Gemeenten'!$D$9*'gemeenten info'!$M$7,M245&lt;=$M$3+'Selectie Benchmark Gemeenten'!$D$9*'gemeenten info'!$M$7),1,0)</f>
        <v>0</v>
      </c>
      <c r="O245" s="29">
        <f t="shared" si="310"/>
        <v>0</v>
      </c>
      <c r="P245" s="29">
        <f t="shared" si="311"/>
        <v>0</v>
      </c>
      <c r="Q245" s="29">
        <f t="shared" si="312"/>
        <v>0</v>
      </c>
      <c r="S245" s="78">
        <v>7.5049999999999999</v>
      </c>
      <c r="T245" s="78">
        <v>-18.251999999999999</v>
      </c>
      <c r="U245" s="211">
        <v>0.59199999999999997</v>
      </c>
      <c r="V245" s="211">
        <v>6.8000000000000005E-2</v>
      </c>
      <c r="X245" s="212">
        <v>3670</v>
      </c>
      <c r="Y245" s="212">
        <v>40</v>
      </c>
      <c r="Z245" s="341">
        <f t="shared" si="317"/>
        <v>1.0899182561307902E-2</v>
      </c>
      <c r="AA245" s="212">
        <v>1230</v>
      </c>
      <c r="AB245" s="212">
        <v>36</v>
      </c>
      <c r="AC245" s="212">
        <v>21</v>
      </c>
      <c r="AD245" s="212">
        <v>193</v>
      </c>
      <c r="AE245" s="212">
        <v>0</v>
      </c>
      <c r="AF245" s="372">
        <f t="shared" si="318"/>
        <v>0</v>
      </c>
      <c r="AG245" s="212">
        <v>10</v>
      </c>
      <c r="AH245" s="372">
        <f t="shared" si="319"/>
        <v>5.181347150259067E-2</v>
      </c>
      <c r="AI245" s="212">
        <f t="shared" si="320"/>
        <v>1016</v>
      </c>
      <c r="AJ245" s="212">
        <f t="shared" si="321"/>
        <v>26</v>
      </c>
      <c r="AK245" s="372">
        <f t="shared" si="322"/>
        <v>2.5590551181102362E-2</v>
      </c>
      <c r="AL245" s="341">
        <f t="shared" si="323"/>
        <v>0</v>
      </c>
      <c r="AM245" s="341">
        <f t="shared" si="324"/>
        <v>2.7247956403269754E-3</v>
      </c>
      <c r="AN245" s="341">
        <f t="shared" si="325"/>
        <v>7.0844686648501359E-3</v>
      </c>
      <c r="AO245" s="341">
        <f t="shared" si="326"/>
        <v>9.8092643051771126E-3</v>
      </c>
      <c r="AP245" s="214">
        <v>2440</v>
      </c>
      <c r="AQ245" s="214">
        <v>4</v>
      </c>
      <c r="AR245" s="341">
        <f t="shared" si="327"/>
        <v>1.0899182561307902E-3</v>
      </c>
      <c r="AT245" s="1">
        <v>24</v>
      </c>
      <c r="AU245" s="1">
        <v>14</v>
      </c>
      <c r="AV245" s="1">
        <v>6</v>
      </c>
      <c r="AW245" s="1">
        <v>4</v>
      </c>
      <c r="AX245" s="1">
        <v>30</v>
      </c>
      <c r="AY245" s="1">
        <v>11</v>
      </c>
      <c r="AZ245" s="1">
        <v>6</v>
      </c>
      <c r="BA245" s="1">
        <v>13</v>
      </c>
      <c r="BB245" s="1">
        <v>35</v>
      </c>
      <c r="BC245" s="1">
        <v>22</v>
      </c>
      <c r="BD245" s="1">
        <v>0</v>
      </c>
      <c r="BE245" s="1">
        <v>13</v>
      </c>
      <c r="BF245" s="1">
        <v>29</v>
      </c>
      <c r="BG245" s="1">
        <v>17</v>
      </c>
      <c r="BH245" s="1">
        <v>5</v>
      </c>
      <c r="BI245" s="1">
        <v>7</v>
      </c>
      <c r="BJ245" s="1">
        <v>45</v>
      </c>
      <c r="BK245" s="1">
        <v>18</v>
      </c>
      <c r="BL245" s="1">
        <v>14</v>
      </c>
      <c r="BM245" s="1">
        <v>13</v>
      </c>
      <c r="BN245" s="125">
        <v>0.58333333333333337</v>
      </c>
      <c r="BO245" s="124">
        <v>0.25</v>
      </c>
      <c r="BP245" s="126">
        <v>0.16666666666666666</v>
      </c>
      <c r="BQ245" s="125">
        <v>0.36666666666666664</v>
      </c>
      <c r="BR245" s="124">
        <v>0.2</v>
      </c>
      <c r="BS245" s="126">
        <v>0.43333333333333335</v>
      </c>
      <c r="BT245" s="125">
        <v>0.62857142857142856</v>
      </c>
      <c r="BU245" s="124">
        <v>0</v>
      </c>
      <c r="BV245" s="126">
        <v>0.37142857142857144</v>
      </c>
      <c r="BW245" s="125">
        <v>0.58620689655172409</v>
      </c>
      <c r="BX245" s="124">
        <v>0.17241379310344829</v>
      </c>
      <c r="BY245" s="126">
        <v>0.2413793103448276</v>
      </c>
      <c r="BZ245" s="125">
        <f t="shared" si="328"/>
        <v>0.4</v>
      </c>
      <c r="CA245" s="124">
        <f t="shared" si="329"/>
        <v>0.31111111111111112</v>
      </c>
      <c r="CB245" s="126">
        <f t="shared" si="330"/>
        <v>0.28888888888888886</v>
      </c>
      <c r="CD245" s="215">
        <f t="shared" si="331"/>
        <v>6010</v>
      </c>
      <c r="CE245" s="216">
        <f t="shared" si="332"/>
        <v>0.58735440931780369</v>
      </c>
      <c r="CF245" s="216">
        <f t="shared" si="333"/>
        <v>0.37603993344425957</v>
      </c>
      <c r="CG245" s="216">
        <f t="shared" si="334"/>
        <v>3.6605657237936774E-2</v>
      </c>
      <c r="CH245" s="216">
        <f t="shared" si="335"/>
        <v>1.8302828618968387E-2</v>
      </c>
      <c r="CI245" s="216">
        <f t="shared" si="336"/>
        <v>0</v>
      </c>
      <c r="CJ245" s="216">
        <f t="shared" si="337"/>
        <v>1.8302828618968387E-2</v>
      </c>
      <c r="CK245" s="217">
        <f t="shared" si="338"/>
        <v>3530</v>
      </c>
      <c r="CL245" s="218">
        <f t="shared" si="339"/>
        <v>2260</v>
      </c>
      <c r="CM245" s="219">
        <f t="shared" si="340"/>
        <v>220</v>
      </c>
      <c r="CN245" s="219">
        <f t="shared" si="341"/>
        <v>110</v>
      </c>
      <c r="CO245" s="219">
        <f t="shared" si="342"/>
        <v>0</v>
      </c>
      <c r="CP245" s="219">
        <f t="shared" si="343"/>
        <v>110</v>
      </c>
      <c r="CR245" s="243">
        <v>2289.2199999999998</v>
      </c>
      <c r="CS245" s="243">
        <v>4495</v>
      </c>
      <c r="CT245" s="247">
        <f t="shared" si="313"/>
        <v>0.50928142380422692</v>
      </c>
      <c r="CV245" s="247">
        <f t="shared" si="314"/>
        <v>2.1401099768951441E-2</v>
      </c>
      <c r="CW245" s="211">
        <f t="shared" si="315"/>
        <v>0.18165304268846502</v>
      </c>
      <c r="CY245" s="300">
        <v>1.2285012285012284E-2</v>
      </c>
      <c r="CZ245" s="300">
        <v>7.8378378378378376E-3</v>
      </c>
      <c r="DA245" s="300">
        <v>9.2543627710206244E-3</v>
      </c>
      <c r="DB245" s="300">
        <v>7.8947368421052634E-3</v>
      </c>
      <c r="DC245" s="300">
        <v>6.3341250989707044E-3</v>
      </c>
      <c r="DE245" s="332">
        <v>268</v>
      </c>
      <c r="DF245" s="332">
        <v>25</v>
      </c>
      <c r="DG245" s="332">
        <v>269</v>
      </c>
      <c r="DH245" s="332">
        <v>16</v>
      </c>
      <c r="DL245" s="212">
        <v>3663</v>
      </c>
      <c r="DM245" s="212">
        <v>45</v>
      </c>
      <c r="DN245" s="213">
        <v>1.2285012285012284E-2</v>
      </c>
      <c r="DO245" s="212">
        <v>1275</v>
      </c>
      <c r="DP245" s="212">
        <v>42</v>
      </c>
      <c r="DQ245" s="213">
        <v>1.1466011466011465E-2</v>
      </c>
      <c r="DR245" s="214">
        <v>2388</v>
      </c>
      <c r="DS245" s="214">
        <v>3</v>
      </c>
      <c r="DT245" s="213">
        <v>8.1900081900081905E-4</v>
      </c>
      <c r="DV245" s="215">
        <f t="shared" si="344"/>
        <v>5970</v>
      </c>
      <c r="DW245" s="216">
        <v>0.6</v>
      </c>
      <c r="DX245" s="216">
        <v>0.36666666666666664</v>
      </c>
      <c r="DY245" s="216">
        <v>3.3333333333333333E-2</v>
      </c>
      <c r="DZ245" s="216">
        <v>1.6666666666666666E-2</v>
      </c>
      <c r="EA245" s="216">
        <v>0</v>
      </c>
      <c r="EB245" s="216">
        <v>1.6666666666666666E-2</v>
      </c>
      <c r="EC245" s="217">
        <f t="shared" si="345"/>
        <v>3570</v>
      </c>
      <c r="ED245" s="218">
        <v>2200</v>
      </c>
      <c r="EE245" s="219">
        <f t="shared" si="346"/>
        <v>200</v>
      </c>
      <c r="EF245" s="219">
        <f t="shared" si="347"/>
        <v>70</v>
      </c>
      <c r="EG245" s="219">
        <f t="shared" si="348"/>
        <v>0</v>
      </c>
      <c r="EH245" s="219">
        <f t="shared" si="349"/>
        <v>130</v>
      </c>
      <c r="EI245" s="216">
        <v>3.3898305084745763E-2</v>
      </c>
      <c r="EJ245" s="511">
        <v>1.84E-2</v>
      </c>
      <c r="EK245" s="3">
        <v>0.28800000000000003</v>
      </c>
      <c r="EL245" s="3">
        <v>0.48599999999999999</v>
      </c>
      <c r="EM245" s="496">
        <f t="shared" si="350"/>
        <v>0.22599999999999998</v>
      </c>
      <c r="EN245" s="528">
        <v>5.8236000000000003E-2</v>
      </c>
      <c r="EO245" s="545">
        <f t="shared" si="351"/>
        <v>5960</v>
      </c>
      <c r="EP245" s="314">
        <f t="shared" si="352"/>
        <v>1670</v>
      </c>
      <c r="EQ245" s="542">
        <v>1660</v>
      </c>
      <c r="ER245" s="543">
        <v>10</v>
      </c>
      <c r="ES245" s="544">
        <v>0</v>
      </c>
      <c r="ET245" s="242">
        <v>0</v>
      </c>
      <c r="EU245" s="242">
        <v>0</v>
      </c>
      <c r="EV245" s="314">
        <f t="shared" si="353"/>
        <v>0</v>
      </c>
      <c r="EW245" s="314">
        <f t="shared" si="354"/>
        <v>2530</v>
      </c>
      <c r="EX245" s="542">
        <v>1640</v>
      </c>
      <c r="EY245" s="543">
        <v>800</v>
      </c>
      <c r="EZ245" s="544">
        <v>90</v>
      </c>
      <c r="FA245" s="242">
        <v>30</v>
      </c>
      <c r="FB245" s="242">
        <v>0</v>
      </c>
      <c r="FC245" s="314">
        <f t="shared" si="355"/>
        <v>60</v>
      </c>
      <c r="FD245" s="314">
        <f t="shared" si="356"/>
        <v>1760</v>
      </c>
      <c r="FE245" s="542">
        <v>270</v>
      </c>
      <c r="FF245" s="543">
        <v>1380</v>
      </c>
      <c r="FG245" s="544">
        <v>110</v>
      </c>
      <c r="FH245" s="242">
        <v>40</v>
      </c>
      <c r="FI245" s="242">
        <f>VLOOKUP($A245,'[3]Tabel 3'!$E$3350:$K$3691,7,FALSE)</f>
        <v>0</v>
      </c>
      <c r="FJ245" s="314">
        <f t="shared" si="357"/>
        <v>70</v>
      </c>
      <c r="FK245" s="545">
        <f t="shared" si="358"/>
        <v>6010</v>
      </c>
      <c r="FL245" s="314">
        <f t="shared" si="359"/>
        <v>1650</v>
      </c>
      <c r="FM245" s="542">
        <v>1640</v>
      </c>
      <c r="FN245" s="543">
        <v>10</v>
      </c>
      <c r="FO245" s="544">
        <v>0</v>
      </c>
      <c r="FP245" s="242">
        <v>0</v>
      </c>
      <c r="FQ245" s="242">
        <v>0</v>
      </c>
      <c r="FR245" s="314">
        <f t="shared" si="360"/>
        <v>0</v>
      </c>
      <c r="FS245" s="314">
        <f t="shared" si="361"/>
        <v>2560</v>
      </c>
      <c r="FT245" s="542">
        <v>1610</v>
      </c>
      <c r="FU245" s="543">
        <v>840</v>
      </c>
      <c r="FV245" s="544">
        <v>110</v>
      </c>
      <c r="FW245" s="242">
        <v>50</v>
      </c>
      <c r="FX245" s="242">
        <v>0</v>
      </c>
      <c r="FY245" s="314">
        <f t="shared" si="362"/>
        <v>60</v>
      </c>
      <c r="FZ245" s="314">
        <f t="shared" si="363"/>
        <v>1800</v>
      </c>
      <c r="GA245" s="542">
        <v>280</v>
      </c>
      <c r="GB245" s="543">
        <v>1410</v>
      </c>
      <c r="GC245" s="544">
        <v>110</v>
      </c>
      <c r="GD245" s="242">
        <v>60</v>
      </c>
      <c r="GE245" s="242">
        <v>0</v>
      </c>
      <c r="GF245" s="314">
        <f t="shared" si="364"/>
        <v>50</v>
      </c>
    </row>
    <row r="246" spans="1:188" hidden="1" x14ac:dyDescent="0.25">
      <c r="A246" s="622" t="s">
        <v>386</v>
      </c>
      <c r="B246" s="622" t="s">
        <v>108</v>
      </c>
      <c r="C246" s="622" t="s">
        <v>109</v>
      </c>
      <c r="D246" s="1">
        <v>2.7</v>
      </c>
      <c r="E246" s="206">
        <v>26300</v>
      </c>
      <c r="F246" s="207">
        <v>0.10300000000000001</v>
      </c>
      <c r="G246" s="208">
        <f>IF(AND(F246&gt;=$F$3-'Selectie Benchmark Gemeenten'!$D$7*'gemeenten info'!$F$7,F246&lt;=$F$3+'Selectie Benchmark Gemeenten'!$D$7*'gemeenten info'!$F$7),1,0)</f>
        <v>0</v>
      </c>
      <c r="H246" s="206">
        <v>56941</v>
      </c>
      <c r="I246" s="206">
        <v>4078</v>
      </c>
      <c r="J246" s="209">
        <f t="shared" si="316"/>
        <v>0.60627802690582955</v>
      </c>
      <c r="K246" s="208">
        <f>IF(AND(J246&gt;=$J$3-'Selectie Benchmark Gemeenten'!$D$8*'gemeenten info'!$J$7,J246&lt;=$J$3+'Selectie Benchmark Gemeenten'!$D$8*'gemeenten info'!$J$7),1,0)</f>
        <v>0</v>
      </c>
      <c r="L246" s="23">
        <v>0</v>
      </c>
      <c r="M246" s="210">
        <v>5.3249645677262605E-2</v>
      </c>
      <c r="N246" s="208">
        <f>IF(AND(M246&gt;=$M$3-'Selectie Benchmark Gemeenten'!$D$9*'gemeenten info'!$M$7,M246&lt;=$M$3+'Selectie Benchmark Gemeenten'!$D$9*'gemeenten info'!$M$7),1,0)</f>
        <v>0</v>
      </c>
      <c r="O246" s="29">
        <f t="shared" si="310"/>
        <v>0</v>
      </c>
      <c r="P246" s="29">
        <f t="shared" si="311"/>
        <v>0</v>
      </c>
      <c r="Q246" s="29">
        <f t="shared" si="312"/>
        <v>0</v>
      </c>
      <c r="S246" s="78">
        <v>8.1039999999999992</v>
      </c>
      <c r="T246" s="78">
        <v>-0.193</v>
      </c>
      <c r="U246" s="211">
        <v>0.44500000000000001</v>
      </c>
      <c r="V246" s="211">
        <v>7.0999999999999994E-2</v>
      </c>
      <c r="X246" s="212">
        <v>3425</v>
      </c>
      <c r="Y246" s="212">
        <v>78</v>
      </c>
      <c r="Z246" s="341">
        <f t="shared" si="317"/>
        <v>2.2773722627737226E-2</v>
      </c>
      <c r="AA246" s="212">
        <v>860</v>
      </c>
      <c r="AB246" s="212">
        <v>59</v>
      </c>
      <c r="AC246" s="212">
        <v>24</v>
      </c>
      <c r="AD246" s="212">
        <v>140</v>
      </c>
      <c r="AE246" s="212">
        <v>10</v>
      </c>
      <c r="AF246" s="372">
        <f t="shared" si="318"/>
        <v>0.41666666666666669</v>
      </c>
      <c r="AG246" s="212">
        <v>20</v>
      </c>
      <c r="AH246" s="372">
        <f t="shared" si="319"/>
        <v>0.14285714285714285</v>
      </c>
      <c r="AI246" s="212">
        <f t="shared" si="320"/>
        <v>696</v>
      </c>
      <c r="AJ246" s="212">
        <f t="shared" si="321"/>
        <v>29</v>
      </c>
      <c r="AK246" s="372">
        <f t="shared" si="322"/>
        <v>4.1666666666666664E-2</v>
      </c>
      <c r="AL246" s="341">
        <f t="shared" si="323"/>
        <v>2.9197080291970801E-3</v>
      </c>
      <c r="AM246" s="341">
        <f t="shared" si="324"/>
        <v>5.8394160583941602E-3</v>
      </c>
      <c r="AN246" s="341">
        <f t="shared" si="325"/>
        <v>8.4671532846715327E-3</v>
      </c>
      <c r="AO246" s="341">
        <f t="shared" si="326"/>
        <v>1.7226277372262774E-2</v>
      </c>
      <c r="AP246" s="214">
        <v>2565</v>
      </c>
      <c r="AQ246" s="214">
        <v>19</v>
      </c>
      <c r="AR246" s="341">
        <f t="shared" si="327"/>
        <v>5.5474452554744522E-3</v>
      </c>
      <c r="AT246" s="1">
        <v>61</v>
      </c>
      <c r="AU246" s="1">
        <v>13</v>
      </c>
      <c r="AV246" s="1">
        <v>20</v>
      </c>
      <c r="AW246" s="1">
        <v>28</v>
      </c>
      <c r="AX246" s="1">
        <v>67</v>
      </c>
      <c r="AY246" s="1">
        <v>17</v>
      </c>
      <c r="AZ246" s="1">
        <v>19</v>
      </c>
      <c r="BA246" s="1">
        <v>31</v>
      </c>
      <c r="BB246" s="1">
        <v>57</v>
      </c>
      <c r="BC246" s="1">
        <v>19</v>
      </c>
      <c r="BD246" s="1">
        <v>15</v>
      </c>
      <c r="BE246" s="1">
        <v>23</v>
      </c>
      <c r="BF246" s="1">
        <v>48</v>
      </c>
      <c r="BG246" s="1">
        <v>21</v>
      </c>
      <c r="BH246" s="1">
        <v>6</v>
      </c>
      <c r="BI246" s="1">
        <v>21</v>
      </c>
      <c r="BJ246" s="1">
        <v>74</v>
      </c>
      <c r="BK246" s="1">
        <v>26</v>
      </c>
      <c r="BL246" s="1">
        <v>21</v>
      </c>
      <c r="BM246" s="1">
        <v>27</v>
      </c>
      <c r="BN246" s="125">
        <v>0.21311475409836064</v>
      </c>
      <c r="BO246" s="124">
        <v>0.32786885245901637</v>
      </c>
      <c r="BP246" s="126">
        <v>0.45901639344262296</v>
      </c>
      <c r="BQ246" s="125">
        <v>0.2537313432835821</v>
      </c>
      <c r="BR246" s="124">
        <v>0.28358208955223879</v>
      </c>
      <c r="BS246" s="126">
        <v>0.46268656716417911</v>
      </c>
      <c r="BT246" s="125">
        <v>0.33333333333333331</v>
      </c>
      <c r="BU246" s="124">
        <v>0.26315789473684209</v>
      </c>
      <c r="BV246" s="126">
        <v>0.40350877192982454</v>
      </c>
      <c r="BW246" s="125">
        <v>0.4375</v>
      </c>
      <c r="BX246" s="124">
        <v>0.125</v>
      </c>
      <c r="BY246" s="126">
        <v>0.4375</v>
      </c>
      <c r="BZ246" s="125">
        <f t="shared" si="328"/>
        <v>0.35135135135135137</v>
      </c>
      <c r="CA246" s="124">
        <f t="shared" si="329"/>
        <v>0.28378378378378377</v>
      </c>
      <c r="CB246" s="126">
        <f t="shared" si="330"/>
        <v>0.36486486486486486</v>
      </c>
      <c r="CD246" s="215">
        <f t="shared" si="331"/>
        <v>6640</v>
      </c>
      <c r="CE246" s="216">
        <f t="shared" si="332"/>
        <v>0.58584337349397586</v>
      </c>
      <c r="CF246" s="216">
        <f t="shared" si="333"/>
        <v>0.31475903614457829</v>
      </c>
      <c r="CG246" s="216">
        <f t="shared" si="334"/>
        <v>9.9397590361445784E-2</v>
      </c>
      <c r="CH246" s="216">
        <f t="shared" si="335"/>
        <v>2.4096385542168676E-2</v>
      </c>
      <c r="CI246" s="216">
        <f t="shared" si="336"/>
        <v>3.0120481927710845E-3</v>
      </c>
      <c r="CJ246" s="216">
        <f t="shared" si="337"/>
        <v>7.2289156626506021E-2</v>
      </c>
      <c r="CK246" s="217">
        <f t="shared" si="338"/>
        <v>3890</v>
      </c>
      <c r="CL246" s="218">
        <f t="shared" si="339"/>
        <v>2090</v>
      </c>
      <c r="CM246" s="219">
        <f t="shared" si="340"/>
        <v>660</v>
      </c>
      <c r="CN246" s="219">
        <f t="shared" si="341"/>
        <v>160</v>
      </c>
      <c r="CO246" s="219">
        <f t="shared" si="342"/>
        <v>20</v>
      </c>
      <c r="CP246" s="219">
        <f t="shared" si="343"/>
        <v>480</v>
      </c>
      <c r="CR246" s="243">
        <v>5705.74</v>
      </c>
      <c r="CS246" s="243">
        <v>5294</v>
      </c>
      <c r="CT246" s="247">
        <f t="shared" si="313"/>
        <v>1.0777748394408764</v>
      </c>
      <c r="CV246" s="247">
        <f t="shared" si="314"/>
        <v>2.1130315715619866E-2</v>
      </c>
      <c r="CW246" s="211">
        <f t="shared" si="315"/>
        <v>0.22110410318191481</v>
      </c>
      <c r="CY246" s="300">
        <v>2.2390317700453858E-2</v>
      </c>
      <c r="CZ246" s="300">
        <v>1.540436456996149E-2</v>
      </c>
      <c r="DA246" s="300">
        <v>1.8805674694820192E-2</v>
      </c>
      <c r="DB246" s="300">
        <v>2.2773623385452073E-2</v>
      </c>
      <c r="DC246" s="300">
        <v>2.1448663853727144E-2</v>
      </c>
      <c r="DE246" s="332">
        <v>137</v>
      </c>
      <c r="DF246" s="332">
        <v>9</v>
      </c>
      <c r="DG246" s="332">
        <v>142</v>
      </c>
      <c r="DH246" s="332">
        <v>18</v>
      </c>
      <c r="DL246" s="212">
        <v>3305</v>
      </c>
      <c r="DM246" s="212">
        <v>74</v>
      </c>
      <c r="DN246" s="213">
        <v>2.2390317700453858E-2</v>
      </c>
      <c r="DO246" s="212">
        <v>887</v>
      </c>
      <c r="DP246" s="212">
        <v>63</v>
      </c>
      <c r="DQ246" s="213">
        <v>1.9062027231467472E-2</v>
      </c>
      <c r="DR246" s="214">
        <v>2418</v>
      </c>
      <c r="DS246" s="214">
        <v>11</v>
      </c>
      <c r="DT246" s="213">
        <v>3.3282904689863843E-3</v>
      </c>
      <c r="DV246" s="215">
        <f t="shared" si="344"/>
        <v>6460</v>
      </c>
      <c r="DW246" s="216">
        <v>0.59375</v>
      </c>
      <c r="DX246" s="216">
        <v>0.3125</v>
      </c>
      <c r="DY246" s="216">
        <v>9.375E-2</v>
      </c>
      <c r="DZ246" s="216">
        <v>3.125E-2</v>
      </c>
      <c r="EA246" s="216">
        <v>0</v>
      </c>
      <c r="EB246" s="216">
        <v>6.25E-2</v>
      </c>
      <c r="EC246" s="217">
        <f t="shared" si="345"/>
        <v>3870</v>
      </c>
      <c r="ED246" s="218">
        <v>2000</v>
      </c>
      <c r="EE246" s="219">
        <f t="shared" si="346"/>
        <v>590</v>
      </c>
      <c r="EF246" s="219">
        <f t="shared" si="347"/>
        <v>80</v>
      </c>
      <c r="EG246" s="219">
        <f t="shared" si="348"/>
        <v>20</v>
      </c>
      <c r="EH246" s="219">
        <f t="shared" si="349"/>
        <v>490</v>
      </c>
      <c r="EI246" s="216">
        <v>9.5238095238095233E-2</v>
      </c>
      <c r="EJ246" s="511">
        <v>2.5925E-2</v>
      </c>
      <c r="EK246" s="3">
        <v>0.22500000000000001</v>
      </c>
      <c r="EL246" s="3">
        <v>0.38100000000000001</v>
      </c>
      <c r="EM246" s="496">
        <f t="shared" si="350"/>
        <v>0.39400000000000002</v>
      </c>
      <c r="EN246" s="528">
        <v>8.3631800000000006E-2</v>
      </c>
      <c r="EO246" s="545">
        <f t="shared" si="351"/>
        <v>6420</v>
      </c>
      <c r="EP246" s="314">
        <f t="shared" si="352"/>
        <v>1490</v>
      </c>
      <c r="EQ246" s="542">
        <v>1440</v>
      </c>
      <c r="ER246" s="543">
        <v>20</v>
      </c>
      <c r="ES246" s="544">
        <v>30</v>
      </c>
      <c r="ET246" s="242">
        <v>0</v>
      </c>
      <c r="EU246" s="242">
        <v>0</v>
      </c>
      <c r="EV246" s="314">
        <f t="shared" si="353"/>
        <v>30</v>
      </c>
      <c r="EW246" s="314">
        <f t="shared" si="354"/>
        <v>2650</v>
      </c>
      <c r="EX246" s="542">
        <v>1820</v>
      </c>
      <c r="EY246" s="543">
        <v>580</v>
      </c>
      <c r="EZ246" s="544">
        <v>250</v>
      </c>
      <c r="FA246" s="242">
        <v>40</v>
      </c>
      <c r="FB246" s="242">
        <v>10</v>
      </c>
      <c r="FC246" s="314">
        <f t="shared" si="355"/>
        <v>200</v>
      </c>
      <c r="FD246" s="314">
        <f t="shared" si="356"/>
        <v>2280</v>
      </c>
      <c r="FE246" s="542">
        <v>610</v>
      </c>
      <c r="FF246" s="543">
        <v>1360</v>
      </c>
      <c r="FG246" s="544">
        <v>310</v>
      </c>
      <c r="FH246" s="242">
        <v>40</v>
      </c>
      <c r="FI246" s="242">
        <f>VLOOKUP($A246,'[3]Tabel 3'!$E$3350:$K$3691,7,FALSE)</f>
        <v>10</v>
      </c>
      <c r="FJ246" s="314">
        <f t="shared" si="357"/>
        <v>260</v>
      </c>
      <c r="FK246" s="545">
        <f t="shared" si="358"/>
        <v>6640</v>
      </c>
      <c r="FL246" s="314">
        <f t="shared" si="359"/>
        <v>1540</v>
      </c>
      <c r="FM246" s="542">
        <v>1490</v>
      </c>
      <c r="FN246" s="543">
        <v>20</v>
      </c>
      <c r="FO246" s="544">
        <v>30</v>
      </c>
      <c r="FP246" s="242">
        <v>0</v>
      </c>
      <c r="FQ246" s="242">
        <v>0</v>
      </c>
      <c r="FR246" s="314">
        <f t="shared" si="360"/>
        <v>30</v>
      </c>
      <c r="FS246" s="314">
        <f t="shared" si="361"/>
        <v>2700</v>
      </c>
      <c r="FT246" s="542">
        <v>1770</v>
      </c>
      <c r="FU246" s="543">
        <v>630</v>
      </c>
      <c r="FV246" s="544">
        <v>300</v>
      </c>
      <c r="FW246" s="242">
        <v>60</v>
      </c>
      <c r="FX246" s="242">
        <v>10</v>
      </c>
      <c r="FY246" s="314">
        <f t="shared" si="362"/>
        <v>230</v>
      </c>
      <c r="FZ246" s="314">
        <f t="shared" si="363"/>
        <v>2400</v>
      </c>
      <c r="GA246" s="542">
        <v>630</v>
      </c>
      <c r="GB246" s="543">
        <v>1440</v>
      </c>
      <c r="GC246" s="544">
        <v>330</v>
      </c>
      <c r="GD246" s="242">
        <v>100</v>
      </c>
      <c r="GE246" s="242">
        <v>10</v>
      </c>
      <c r="GF246" s="314">
        <f t="shared" si="364"/>
        <v>220</v>
      </c>
    </row>
    <row r="247" spans="1:188" hidden="1" x14ac:dyDescent="0.25">
      <c r="A247" s="622" t="s">
        <v>387</v>
      </c>
      <c r="B247" s="622" t="s">
        <v>126</v>
      </c>
      <c r="C247" s="622" t="s">
        <v>127</v>
      </c>
      <c r="D247" s="1">
        <v>0.6</v>
      </c>
      <c r="E247" s="206">
        <v>9200</v>
      </c>
      <c r="F247" s="207">
        <v>6.7000000000000004E-2</v>
      </c>
      <c r="G247" s="208">
        <f>IF(AND(F247&gt;=$F$3-'Selectie Benchmark Gemeenten'!$D$7*'gemeenten info'!$F$7,F247&lt;=$F$3+'Selectie Benchmark Gemeenten'!$D$7*'gemeenten info'!$F$7),1,0)</f>
        <v>0</v>
      </c>
      <c r="H247" s="206">
        <v>20558</v>
      </c>
      <c r="I247" s="206">
        <v>233</v>
      </c>
      <c r="J247" s="209">
        <f t="shared" si="316"/>
        <v>3.153961136023916E-2</v>
      </c>
      <c r="K247" s="208">
        <f>IF(AND(J247&gt;=$J$3-'Selectie Benchmark Gemeenten'!$D$8*'gemeenten info'!$J$7,J247&lt;=$J$3+'Selectie Benchmark Gemeenten'!$D$8*'gemeenten info'!$J$7),1,0)</f>
        <v>0</v>
      </c>
      <c r="L247" s="23">
        <v>0</v>
      </c>
      <c r="M247" s="210">
        <v>4.0404040404040407E-2</v>
      </c>
      <c r="N247" s="208">
        <f>IF(AND(M247&gt;=$M$3-'Selectie Benchmark Gemeenten'!$D$9*'gemeenten info'!$M$7,M247&lt;=$M$3+'Selectie Benchmark Gemeenten'!$D$9*'gemeenten info'!$M$7),1,0)</f>
        <v>0</v>
      </c>
      <c r="O247" s="29">
        <f t="shared" si="310"/>
        <v>0</v>
      </c>
      <c r="P247" s="29">
        <f t="shared" si="311"/>
        <v>0</v>
      </c>
      <c r="Q247" s="29">
        <f t="shared" si="312"/>
        <v>0</v>
      </c>
      <c r="S247" s="78">
        <v>7.9359999999999999</v>
      </c>
      <c r="T247" s="78">
        <v>-16.959</v>
      </c>
      <c r="U247" s="211">
        <v>0.54300000000000004</v>
      </c>
      <c r="V247" s="211">
        <v>6.9000000000000006E-2</v>
      </c>
      <c r="X247" s="212">
        <v>1216</v>
      </c>
      <c r="Y247" s="212">
        <v>22</v>
      </c>
      <c r="Z247" s="341">
        <f t="shared" si="317"/>
        <v>1.8092105263157895E-2</v>
      </c>
      <c r="AA247" s="212">
        <v>401</v>
      </c>
      <c r="AB247" s="212">
        <v>18</v>
      </c>
      <c r="AC247" s="212">
        <v>5</v>
      </c>
      <c r="AD247" s="212">
        <v>33</v>
      </c>
      <c r="AE247" s="212">
        <v>0</v>
      </c>
      <c r="AF247" s="372">
        <f t="shared" si="318"/>
        <v>0</v>
      </c>
      <c r="AG247" s="212">
        <v>7</v>
      </c>
      <c r="AH247" s="372">
        <f t="shared" si="319"/>
        <v>0.21212121212121213</v>
      </c>
      <c r="AI247" s="212">
        <f t="shared" si="320"/>
        <v>363</v>
      </c>
      <c r="AJ247" s="212">
        <f t="shared" si="321"/>
        <v>11</v>
      </c>
      <c r="AK247" s="372">
        <f t="shared" si="322"/>
        <v>3.0303030303030304E-2</v>
      </c>
      <c r="AL247" s="341">
        <f t="shared" si="323"/>
        <v>0</v>
      </c>
      <c r="AM247" s="341">
        <f t="shared" si="324"/>
        <v>5.7565789473684207E-3</v>
      </c>
      <c r="AN247" s="341">
        <f t="shared" si="325"/>
        <v>9.0460526315789477E-3</v>
      </c>
      <c r="AO247" s="341">
        <f t="shared" si="326"/>
        <v>1.4802631578947368E-2</v>
      </c>
      <c r="AP247" s="214">
        <v>815</v>
      </c>
      <c r="AQ247" s="214">
        <v>4</v>
      </c>
      <c r="AR247" s="341">
        <f t="shared" si="327"/>
        <v>3.2894736842105261E-3</v>
      </c>
      <c r="AT247" s="1">
        <v>21</v>
      </c>
      <c r="AU247" s="1">
        <v>9</v>
      </c>
      <c r="AV247" s="1">
        <v>5</v>
      </c>
      <c r="AW247" s="1">
        <v>7</v>
      </c>
      <c r="AX247" s="1">
        <v>22</v>
      </c>
      <c r="AY247" s="1">
        <v>5</v>
      </c>
      <c r="AZ247" s="1">
        <v>9</v>
      </c>
      <c r="BA247" s="1">
        <v>8</v>
      </c>
      <c r="BB247" s="1">
        <v>22</v>
      </c>
      <c r="BC247" s="1">
        <v>0</v>
      </c>
      <c r="BD247" s="1">
        <v>9</v>
      </c>
      <c r="BE247" s="1">
        <v>13</v>
      </c>
      <c r="BF247" s="1">
        <v>16</v>
      </c>
      <c r="BG247" s="1">
        <v>8</v>
      </c>
      <c r="BH247" s="1">
        <v>0</v>
      </c>
      <c r="BI247" s="1">
        <v>8</v>
      </c>
      <c r="BJ247" s="1">
        <v>27</v>
      </c>
      <c r="BK247" s="1">
        <v>15</v>
      </c>
      <c r="BL247" s="1">
        <v>6</v>
      </c>
      <c r="BM247" s="1">
        <v>6</v>
      </c>
      <c r="BN247" s="125">
        <v>0.42857142857142855</v>
      </c>
      <c r="BO247" s="124">
        <v>0.23809523809523808</v>
      </c>
      <c r="BP247" s="126">
        <v>0.33333333333333331</v>
      </c>
      <c r="BQ247" s="125">
        <v>0.22727272727272727</v>
      </c>
      <c r="BR247" s="124">
        <v>0.40909090909090912</v>
      </c>
      <c r="BS247" s="126">
        <v>0.36363636363636365</v>
      </c>
      <c r="BT247" s="125">
        <v>0</v>
      </c>
      <c r="BU247" s="124">
        <v>0.40909090909090912</v>
      </c>
      <c r="BV247" s="126">
        <v>0.59090909090909094</v>
      </c>
      <c r="BW247" s="125">
        <v>0.5</v>
      </c>
      <c r="BX247" s="124">
        <v>0</v>
      </c>
      <c r="BY247" s="126">
        <v>0.5</v>
      </c>
      <c r="BZ247" s="125">
        <f t="shared" si="328"/>
        <v>0.55555555555555558</v>
      </c>
      <c r="CA247" s="124">
        <f t="shared" si="329"/>
        <v>0.22222222222222221</v>
      </c>
      <c r="CB247" s="126">
        <f t="shared" si="330"/>
        <v>0.22222222222222221</v>
      </c>
      <c r="CD247" s="215">
        <f t="shared" si="331"/>
        <v>2230</v>
      </c>
      <c r="CE247" s="216">
        <f t="shared" si="332"/>
        <v>0.57399103139013452</v>
      </c>
      <c r="CF247" s="216">
        <f t="shared" si="333"/>
        <v>0.3632286995515695</v>
      </c>
      <c r="CG247" s="216">
        <f t="shared" si="334"/>
        <v>6.2780269058295965E-2</v>
      </c>
      <c r="CH247" s="216">
        <f t="shared" si="335"/>
        <v>1.7937219730941704E-2</v>
      </c>
      <c r="CI247" s="216">
        <f t="shared" si="336"/>
        <v>0</v>
      </c>
      <c r="CJ247" s="216">
        <f t="shared" si="337"/>
        <v>4.4843049327354258E-2</v>
      </c>
      <c r="CK247" s="217">
        <f t="shared" si="338"/>
        <v>1280</v>
      </c>
      <c r="CL247" s="218">
        <f t="shared" si="339"/>
        <v>810</v>
      </c>
      <c r="CM247" s="219">
        <f t="shared" si="340"/>
        <v>140</v>
      </c>
      <c r="CN247" s="219">
        <f t="shared" si="341"/>
        <v>40</v>
      </c>
      <c r="CO247" s="219">
        <f t="shared" si="342"/>
        <v>0</v>
      </c>
      <c r="CP247" s="219">
        <f t="shared" si="343"/>
        <v>100</v>
      </c>
      <c r="CR247" s="243">
        <v>986.7</v>
      </c>
      <c r="CS247" s="243">
        <v>1514</v>
      </c>
      <c r="CT247" s="247">
        <f t="shared" si="313"/>
        <v>0.6517173051519155</v>
      </c>
      <c r="CV247" s="247">
        <f t="shared" si="314"/>
        <v>2.77606642023118E-2</v>
      </c>
      <c r="CW247" s="211">
        <f t="shared" si="315"/>
        <v>0.27003142183817752</v>
      </c>
      <c r="CY247" s="300">
        <v>2.1791767554479417E-2</v>
      </c>
      <c r="CZ247" s="300">
        <v>1.2688342585249802E-2</v>
      </c>
      <c r="DA247" s="300">
        <v>1.7054263565891473E-2</v>
      </c>
      <c r="DB247" s="300">
        <v>1.6176470588235296E-2</v>
      </c>
      <c r="DC247" s="300">
        <v>1.4840989399293287E-2</v>
      </c>
      <c r="DE247" s="332" t="s">
        <v>640</v>
      </c>
      <c r="DF247" s="332" t="s">
        <v>640</v>
      </c>
      <c r="DG247" s="332" t="s">
        <v>640</v>
      </c>
      <c r="DH247" s="332" t="s">
        <v>640</v>
      </c>
      <c r="DL247" s="212">
        <v>1239</v>
      </c>
      <c r="DM247" s="212">
        <v>27</v>
      </c>
      <c r="DN247" s="213">
        <v>2.1791767554479417E-2</v>
      </c>
      <c r="DO247" s="212">
        <v>435</v>
      </c>
      <c r="DP247" s="212">
        <v>21</v>
      </c>
      <c r="DQ247" s="213">
        <v>1.6949152542372881E-2</v>
      </c>
      <c r="DR247" s="214">
        <v>804</v>
      </c>
      <c r="DS247" s="214">
        <v>6</v>
      </c>
      <c r="DT247" s="213">
        <v>4.8426150121065378E-3</v>
      </c>
      <c r="DV247" s="215">
        <f t="shared" si="344"/>
        <v>2250</v>
      </c>
      <c r="DW247" s="216">
        <v>0.56521739130434778</v>
      </c>
      <c r="DX247" s="216">
        <v>0.34782608695652173</v>
      </c>
      <c r="DY247" s="216">
        <v>8.6956521739130432E-2</v>
      </c>
      <c r="DZ247" s="216">
        <v>4.3478260869565216E-2</v>
      </c>
      <c r="EA247" s="216">
        <v>0</v>
      </c>
      <c r="EB247" s="216">
        <v>4.3478260869565216E-2</v>
      </c>
      <c r="EC247" s="217">
        <f t="shared" si="345"/>
        <v>1330</v>
      </c>
      <c r="ED247" s="218">
        <v>800</v>
      </c>
      <c r="EE247" s="219">
        <f t="shared" si="346"/>
        <v>120</v>
      </c>
      <c r="EF247" s="219">
        <f t="shared" si="347"/>
        <v>30</v>
      </c>
      <c r="EG247" s="219">
        <f t="shared" si="348"/>
        <v>0</v>
      </c>
      <c r="EH247" s="219">
        <f t="shared" si="349"/>
        <v>90</v>
      </c>
      <c r="EI247" s="216">
        <v>8.6956521739130432E-2</v>
      </c>
      <c r="EJ247" s="511">
        <v>1.9625E-2</v>
      </c>
      <c r="EK247" s="3">
        <v>0.26</v>
      </c>
      <c r="EL247" s="3">
        <v>0.48399999999999999</v>
      </c>
      <c r="EM247" s="496">
        <f t="shared" si="350"/>
        <v>0.25600000000000001</v>
      </c>
      <c r="EN247" s="528">
        <v>6.2370200000000001E-2</v>
      </c>
      <c r="EO247" s="545">
        <f t="shared" si="351"/>
        <v>2250</v>
      </c>
      <c r="EP247" s="314">
        <f t="shared" si="352"/>
        <v>560</v>
      </c>
      <c r="EQ247" s="542">
        <v>550</v>
      </c>
      <c r="ER247" s="543">
        <v>10</v>
      </c>
      <c r="ES247" s="544">
        <v>0</v>
      </c>
      <c r="ET247" s="242">
        <v>0</v>
      </c>
      <c r="EU247" s="242">
        <v>0</v>
      </c>
      <c r="EV247" s="314">
        <f t="shared" si="353"/>
        <v>0</v>
      </c>
      <c r="EW247" s="314">
        <f t="shared" si="354"/>
        <v>990</v>
      </c>
      <c r="EX247" s="542">
        <v>640</v>
      </c>
      <c r="EY247" s="543">
        <v>290</v>
      </c>
      <c r="EZ247" s="544">
        <v>60</v>
      </c>
      <c r="FA247" s="242">
        <v>10</v>
      </c>
      <c r="FB247" s="242">
        <v>0</v>
      </c>
      <c r="FC247" s="314">
        <f t="shared" si="355"/>
        <v>50</v>
      </c>
      <c r="FD247" s="314">
        <f t="shared" si="356"/>
        <v>700</v>
      </c>
      <c r="FE247" s="542">
        <v>140</v>
      </c>
      <c r="FF247" s="543">
        <v>500</v>
      </c>
      <c r="FG247" s="544">
        <v>60</v>
      </c>
      <c r="FH247" s="242">
        <v>20</v>
      </c>
      <c r="FI247" s="242">
        <f>VLOOKUP($A247,'[3]Tabel 3'!$E$3350:$K$3691,7,FALSE)</f>
        <v>0</v>
      </c>
      <c r="FJ247" s="314">
        <f t="shared" si="357"/>
        <v>40</v>
      </c>
      <c r="FK247" s="545">
        <f t="shared" si="358"/>
        <v>2230</v>
      </c>
      <c r="FL247" s="314">
        <f t="shared" si="359"/>
        <v>550</v>
      </c>
      <c r="FM247" s="542">
        <v>530</v>
      </c>
      <c r="FN247" s="543">
        <v>10</v>
      </c>
      <c r="FO247" s="544">
        <v>10</v>
      </c>
      <c r="FP247" s="242">
        <v>0</v>
      </c>
      <c r="FQ247" s="242">
        <v>0</v>
      </c>
      <c r="FR247" s="314">
        <f t="shared" si="360"/>
        <v>10</v>
      </c>
      <c r="FS247" s="314">
        <f t="shared" si="361"/>
        <v>970</v>
      </c>
      <c r="FT247" s="542">
        <v>590</v>
      </c>
      <c r="FU247" s="543">
        <v>310</v>
      </c>
      <c r="FV247" s="544">
        <v>70</v>
      </c>
      <c r="FW247" s="242">
        <v>20</v>
      </c>
      <c r="FX247" s="242">
        <v>0</v>
      </c>
      <c r="FY247" s="314">
        <f t="shared" si="362"/>
        <v>50</v>
      </c>
      <c r="FZ247" s="314">
        <f t="shared" si="363"/>
        <v>710</v>
      </c>
      <c r="GA247" s="542">
        <v>160</v>
      </c>
      <c r="GB247" s="543">
        <v>490</v>
      </c>
      <c r="GC247" s="544">
        <v>60</v>
      </c>
      <c r="GD247" s="242">
        <v>20</v>
      </c>
      <c r="GE247" s="242">
        <v>0</v>
      </c>
      <c r="GF247" s="314">
        <f t="shared" si="364"/>
        <v>40</v>
      </c>
    </row>
    <row r="248" spans="1:188" hidden="1" x14ac:dyDescent="0.25">
      <c r="A248" s="622" t="s">
        <v>388</v>
      </c>
      <c r="B248" s="622" t="s">
        <v>126</v>
      </c>
      <c r="C248" s="622" t="s">
        <v>127</v>
      </c>
      <c r="D248" s="1">
        <v>3.3</v>
      </c>
      <c r="E248" s="206">
        <v>27600</v>
      </c>
      <c r="F248" s="207">
        <v>0.11900000000000001</v>
      </c>
      <c r="G248" s="208">
        <f>IF(AND(F248&gt;=$F$3-'Selectie Benchmark Gemeenten'!$D$7*'gemeenten info'!$F$7,F248&lt;=$F$3+'Selectie Benchmark Gemeenten'!$D$7*'gemeenten info'!$F$7),1,0)</f>
        <v>0</v>
      </c>
      <c r="H248" s="206">
        <v>59184</v>
      </c>
      <c r="I248" s="206">
        <v>976</v>
      </c>
      <c r="J248" s="209">
        <f t="shared" si="316"/>
        <v>0.14260089686098654</v>
      </c>
      <c r="K248" s="208">
        <f>IF(AND(J248&gt;=$J$3-'Selectie Benchmark Gemeenten'!$D$8*'gemeenten info'!$J$7,J248&lt;=$J$3+'Selectie Benchmark Gemeenten'!$D$8*'gemeenten info'!$J$7),1,0)</f>
        <v>1</v>
      </c>
      <c r="L248" s="23">
        <v>0</v>
      </c>
      <c r="M248" s="210">
        <v>0.12121212121212122</v>
      </c>
      <c r="N248" s="208">
        <f>IF(AND(M248&gt;=$M$3-'Selectie Benchmark Gemeenten'!$D$9*'gemeenten info'!$M$7,M248&lt;=$M$3+'Selectie Benchmark Gemeenten'!$D$9*'gemeenten info'!$M$7),1,0)</f>
        <v>1</v>
      </c>
      <c r="O248" s="29">
        <f t="shared" si="310"/>
        <v>0</v>
      </c>
      <c r="P248" s="29">
        <f t="shared" si="311"/>
        <v>0</v>
      </c>
      <c r="Q248" s="29">
        <f t="shared" si="312"/>
        <v>0</v>
      </c>
      <c r="S248" s="78">
        <v>8.0589999999999993</v>
      </c>
      <c r="T248" s="78">
        <v>-3.9079999999999999</v>
      </c>
      <c r="U248" s="211">
        <v>0.49399999999999999</v>
      </c>
      <c r="V248" s="211">
        <v>9.0999999999999998E-2</v>
      </c>
      <c r="X248" s="212">
        <v>3813</v>
      </c>
      <c r="Y248" s="212">
        <v>116</v>
      </c>
      <c r="Z248" s="341">
        <f t="shared" si="317"/>
        <v>3.042223970626803E-2</v>
      </c>
      <c r="AA248" s="212">
        <v>1132</v>
      </c>
      <c r="AB248" s="212">
        <v>94</v>
      </c>
      <c r="AC248" s="212">
        <v>36</v>
      </c>
      <c r="AD248" s="212">
        <v>171</v>
      </c>
      <c r="AE248" s="212">
        <v>12</v>
      </c>
      <c r="AF248" s="372">
        <f t="shared" si="318"/>
        <v>0.33333333333333331</v>
      </c>
      <c r="AG248" s="212">
        <v>23</v>
      </c>
      <c r="AH248" s="372">
        <f t="shared" si="319"/>
        <v>0.13450292397660818</v>
      </c>
      <c r="AI248" s="212">
        <f t="shared" si="320"/>
        <v>925</v>
      </c>
      <c r="AJ248" s="212">
        <f t="shared" si="321"/>
        <v>59</v>
      </c>
      <c r="AK248" s="372">
        <f t="shared" si="322"/>
        <v>6.3783783783783785E-2</v>
      </c>
      <c r="AL248" s="341">
        <f t="shared" si="323"/>
        <v>3.1471282454760031E-3</v>
      </c>
      <c r="AM248" s="341">
        <f t="shared" si="324"/>
        <v>6.031995803829006E-3</v>
      </c>
      <c r="AN248" s="341">
        <f t="shared" si="325"/>
        <v>1.5473380540257016E-2</v>
      </c>
      <c r="AO248" s="341">
        <f t="shared" si="326"/>
        <v>2.4652504589562026E-2</v>
      </c>
      <c r="AP248" s="214">
        <v>2681</v>
      </c>
      <c r="AQ248" s="214">
        <v>22</v>
      </c>
      <c r="AR248" s="341">
        <f t="shared" si="327"/>
        <v>5.7697351167060058E-3</v>
      </c>
      <c r="AT248" s="1">
        <v>131</v>
      </c>
      <c r="AU248" s="1">
        <v>48</v>
      </c>
      <c r="AV248" s="1">
        <v>36</v>
      </c>
      <c r="AW248" s="1">
        <v>47</v>
      </c>
      <c r="AX248" s="1">
        <v>102</v>
      </c>
      <c r="AY248" s="1">
        <v>34</v>
      </c>
      <c r="AZ248" s="1">
        <v>25</v>
      </c>
      <c r="BA248" s="1">
        <v>43</v>
      </c>
      <c r="BB248" s="1">
        <v>84</v>
      </c>
      <c r="BC248" s="1">
        <v>41</v>
      </c>
      <c r="BD248" s="1">
        <v>19</v>
      </c>
      <c r="BE248" s="1">
        <v>24</v>
      </c>
      <c r="BF248" s="1">
        <v>81</v>
      </c>
      <c r="BG248" s="1">
        <v>25</v>
      </c>
      <c r="BH248" s="1">
        <v>20</v>
      </c>
      <c r="BI248" s="1">
        <v>36</v>
      </c>
      <c r="BJ248" s="1">
        <v>115</v>
      </c>
      <c r="BK248" s="1">
        <v>42</v>
      </c>
      <c r="BL248" s="1">
        <v>24</v>
      </c>
      <c r="BM248" s="1">
        <v>49</v>
      </c>
      <c r="BN248" s="125">
        <v>0.36641221374045801</v>
      </c>
      <c r="BO248" s="124">
        <v>0.27480916030534353</v>
      </c>
      <c r="BP248" s="126">
        <v>0.35877862595419846</v>
      </c>
      <c r="BQ248" s="125">
        <v>0.33333333333333331</v>
      </c>
      <c r="BR248" s="124">
        <v>0.24509803921568626</v>
      </c>
      <c r="BS248" s="126">
        <v>0.42156862745098039</v>
      </c>
      <c r="BT248" s="125">
        <v>0.48809523809523808</v>
      </c>
      <c r="BU248" s="124">
        <v>0.22619047619047619</v>
      </c>
      <c r="BV248" s="126">
        <v>0.2857142857142857</v>
      </c>
      <c r="BW248" s="125">
        <v>0.30864197530864196</v>
      </c>
      <c r="BX248" s="124">
        <v>0.24691358024691357</v>
      </c>
      <c r="BY248" s="126">
        <v>0.44444444444444442</v>
      </c>
      <c r="BZ248" s="125">
        <f t="shared" si="328"/>
        <v>0.36521739130434783</v>
      </c>
      <c r="CA248" s="124">
        <f t="shared" si="329"/>
        <v>0.20869565217391303</v>
      </c>
      <c r="CB248" s="126">
        <f t="shared" si="330"/>
        <v>0.42608695652173911</v>
      </c>
      <c r="CD248" s="215">
        <f t="shared" si="331"/>
        <v>7660</v>
      </c>
      <c r="CE248" s="216">
        <f t="shared" si="332"/>
        <v>0.54960835509138384</v>
      </c>
      <c r="CF248" s="216">
        <f t="shared" si="333"/>
        <v>0.36553524804177545</v>
      </c>
      <c r="CG248" s="216">
        <f t="shared" si="334"/>
        <v>8.4856396866840725E-2</v>
      </c>
      <c r="CH248" s="216">
        <f t="shared" si="335"/>
        <v>3.3942558746736295E-2</v>
      </c>
      <c r="CI248" s="216">
        <f t="shared" si="336"/>
        <v>2.6109660574412533E-3</v>
      </c>
      <c r="CJ248" s="216">
        <f t="shared" si="337"/>
        <v>4.8302872062663184E-2</v>
      </c>
      <c r="CK248" s="217">
        <f t="shared" si="338"/>
        <v>4210</v>
      </c>
      <c r="CL248" s="218">
        <f t="shared" si="339"/>
        <v>2800</v>
      </c>
      <c r="CM248" s="219">
        <f t="shared" si="340"/>
        <v>650</v>
      </c>
      <c r="CN248" s="219">
        <f t="shared" si="341"/>
        <v>260</v>
      </c>
      <c r="CO248" s="219">
        <f t="shared" si="342"/>
        <v>20</v>
      </c>
      <c r="CP248" s="219">
        <f t="shared" si="343"/>
        <v>370</v>
      </c>
      <c r="CR248" s="243">
        <v>6011.01</v>
      </c>
      <c r="CS248" s="243">
        <v>5258</v>
      </c>
      <c r="CT248" s="247">
        <f t="shared" si="313"/>
        <v>1.1432122480030431</v>
      </c>
      <c r="CV248" s="247">
        <f t="shared" si="314"/>
        <v>2.6611191193419623E-2</v>
      </c>
      <c r="CW248" s="211">
        <f t="shared" si="315"/>
        <v>0.25564907316191621</v>
      </c>
      <c r="CY248" s="300">
        <v>2.9862373409504026E-2</v>
      </c>
      <c r="CZ248" s="300">
        <v>2.1049896049896051E-2</v>
      </c>
      <c r="DA248" s="300">
        <v>2.1960784313725491E-2</v>
      </c>
      <c r="DB248" s="300">
        <v>2.6020408163265306E-2</v>
      </c>
      <c r="DC248" s="300">
        <v>3.253041966724609E-2</v>
      </c>
      <c r="DE248" s="332">
        <v>268</v>
      </c>
      <c r="DF248" s="332">
        <v>31</v>
      </c>
      <c r="DG248" s="332">
        <v>252</v>
      </c>
      <c r="DH248" s="332">
        <v>37</v>
      </c>
      <c r="DL248" s="212">
        <v>3851</v>
      </c>
      <c r="DM248" s="212">
        <v>115</v>
      </c>
      <c r="DN248" s="213">
        <v>2.9862373409504026E-2</v>
      </c>
      <c r="DO248" s="212">
        <v>1167</v>
      </c>
      <c r="DP248" s="212">
        <v>85</v>
      </c>
      <c r="DQ248" s="213">
        <v>2.2072189041807324E-2</v>
      </c>
      <c r="DR248" s="214">
        <v>2684</v>
      </c>
      <c r="DS248" s="214">
        <v>30</v>
      </c>
      <c r="DT248" s="213">
        <v>7.7901843676967024E-3</v>
      </c>
      <c r="DV248" s="215">
        <f t="shared" si="344"/>
        <v>7620</v>
      </c>
      <c r="DW248" s="216">
        <v>0.57894736842105265</v>
      </c>
      <c r="DX248" s="216">
        <v>0.34210526315789475</v>
      </c>
      <c r="DY248" s="216">
        <v>7.8947368421052627E-2</v>
      </c>
      <c r="DZ248" s="216">
        <v>3.9473684210526314E-2</v>
      </c>
      <c r="EA248" s="216">
        <v>0</v>
      </c>
      <c r="EB248" s="216">
        <v>3.9473684210526314E-2</v>
      </c>
      <c r="EC248" s="217">
        <f t="shared" si="345"/>
        <v>4420</v>
      </c>
      <c r="ED248" s="218">
        <v>2600</v>
      </c>
      <c r="EE248" s="219">
        <f t="shared" si="346"/>
        <v>600</v>
      </c>
      <c r="EF248" s="219">
        <f t="shared" si="347"/>
        <v>120</v>
      </c>
      <c r="EG248" s="219">
        <f t="shared" si="348"/>
        <v>20</v>
      </c>
      <c r="EH248" s="219">
        <f t="shared" si="349"/>
        <v>460</v>
      </c>
      <c r="EI248" s="216">
        <v>9.3333333333333338E-2</v>
      </c>
      <c r="EJ248" s="511">
        <v>2.8725000000000001E-2</v>
      </c>
      <c r="EK248" s="3">
        <v>0.29799999999999999</v>
      </c>
      <c r="EL248" s="3">
        <v>0.41399999999999998</v>
      </c>
      <c r="EM248" s="496">
        <f t="shared" si="350"/>
        <v>0.28799999999999998</v>
      </c>
      <c r="EN248" s="528">
        <v>9.3081400000000009E-2</v>
      </c>
      <c r="EO248" s="545">
        <f t="shared" si="351"/>
        <v>7630</v>
      </c>
      <c r="EP248" s="314">
        <f t="shared" si="352"/>
        <v>1790</v>
      </c>
      <c r="EQ248" s="542">
        <v>1770</v>
      </c>
      <c r="ER248" s="543">
        <v>10</v>
      </c>
      <c r="ES248" s="544">
        <v>10</v>
      </c>
      <c r="ET248" s="242">
        <v>0</v>
      </c>
      <c r="EU248" s="242">
        <v>0</v>
      </c>
      <c r="EV248" s="314">
        <f t="shared" si="353"/>
        <v>10</v>
      </c>
      <c r="EW248" s="314">
        <f t="shared" si="354"/>
        <v>3130</v>
      </c>
      <c r="EX248" s="542">
        <v>2040</v>
      </c>
      <c r="EY248" s="543">
        <v>850</v>
      </c>
      <c r="EZ248" s="544">
        <v>240</v>
      </c>
      <c r="FA248" s="242">
        <v>40</v>
      </c>
      <c r="FB248" s="242">
        <v>10</v>
      </c>
      <c r="FC248" s="314">
        <f t="shared" si="355"/>
        <v>190</v>
      </c>
      <c r="FD248" s="314">
        <f t="shared" si="356"/>
        <v>2710</v>
      </c>
      <c r="FE248" s="542">
        <v>610</v>
      </c>
      <c r="FF248" s="543">
        <v>1750</v>
      </c>
      <c r="FG248" s="544">
        <v>350</v>
      </c>
      <c r="FH248" s="242">
        <v>80</v>
      </c>
      <c r="FI248" s="242">
        <f>VLOOKUP($A248,'[3]Tabel 3'!$E$3350:$K$3691,7,FALSE)</f>
        <v>10</v>
      </c>
      <c r="FJ248" s="314">
        <f t="shared" si="357"/>
        <v>260</v>
      </c>
      <c r="FK248" s="545">
        <f t="shared" si="358"/>
        <v>7660</v>
      </c>
      <c r="FL248" s="314">
        <f t="shared" si="359"/>
        <v>1790</v>
      </c>
      <c r="FM248" s="542">
        <v>1750</v>
      </c>
      <c r="FN248" s="543">
        <v>20</v>
      </c>
      <c r="FO248" s="544">
        <v>20</v>
      </c>
      <c r="FP248" s="242">
        <v>0</v>
      </c>
      <c r="FQ248" s="242">
        <v>0</v>
      </c>
      <c r="FR248" s="314">
        <f t="shared" si="360"/>
        <v>20</v>
      </c>
      <c r="FS248" s="314">
        <f t="shared" si="361"/>
        <v>3120</v>
      </c>
      <c r="FT248" s="542">
        <v>1890</v>
      </c>
      <c r="FU248" s="543">
        <v>940</v>
      </c>
      <c r="FV248" s="544">
        <v>290</v>
      </c>
      <c r="FW248" s="242">
        <v>110</v>
      </c>
      <c r="FX248" s="242">
        <v>10</v>
      </c>
      <c r="FY248" s="314">
        <f t="shared" si="362"/>
        <v>170</v>
      </c>
      <c r="FZ248" s="314">
        <f t="shared" si="363"/>
        <v>2750</v>
      </c>
      <c r="GA248" s="542">
        <v>570</v>
      </c>
      <c r="GB248" s="543">
        <v>1840</v>
      </c>
      <c r="GC248" s="544">
        <v>340</v>
      </c>
      <c r="GD248" s="242">
        <v>150</v>
      </c>
      <c r="GE248" s="242">
        <v>10</v>
      </c>
      <c r="GF248" s="314">
        <f t="shared" si="364"/>
        <v>180</v>
      </c>
    </row>
    <row r="249" spans="1:188" hidden="1" x14ac:dyDescent="0.25">
      <c r="A249" s="622" t="s">
        <v>389</v>
      </c>
      <c r="B249" s="622" t="s">
        <v>92</v>
      </c>
      <c r="C249" s="622" t="s">
        <v>93</v>
      </c>
      <c r="D249" s="1">
        <v>1.1000000000000001</v>
      </c>
      <c r="E249" s="206">
        <v>19100</v>
      </c>
      <c r="F249" s="207">
        <v>5.7000000000000002E-2</v>
      </c>
      <c r="G249" s="208">
        <f>IF(AND(F249&gt;=$F$3-'Selectie Benchmark Gemeenten'!$D$7*'gemeenten info'!$F$7,F249&lt;=$F$3+'Selectie Benchmark Gemeenten'!$D$7*'gemeenten info'!$F$7),1,0)</f>
        <v>0</v>
      </c>
      <c r="H249" s="206">
        <v>44955</v>
      </c>
      <c r="I249" s="206">
        <v>451</v>
      </c>
      <c r="J249" s="209">
        <f t="shared" si="316"/>
        <v>6.4125560538116591E-2</v>
      </c>
      <c r="K249" s="208">
        <f>IF(AND(J249&gt;=$J$3-'Selectie Benchmark Gemeenten'!$D$8*'gemeenten info'!$J$7,J249&lt;=$J$3+'Selectie Benchmark Gemeenten'!$D$8*'gemeenten info'!$J$7),1,0)</f>
        <v>0</v>
      </c>
      <c r="L249" s="23">
        <v>0</v>
      </c>
      <c r="M249" s="210">
        <v>4.619105199516324E-2</v>
      </c>
      <c r="N249" s="208">
        <f>IF(AND(M249&gt;=$M$3-'Selectie Benchmark Gemeenten'!$D$9*'gemeenten info'!$M$7,M249&lt;=$M$3+'Selectie Benchmark Gemeenten'!$D$9*'gemeenten info'!$M$7),1,0)</f>
        <v>0</v>
      </c>
      <c r="O249" s="29">
        <f t="shared" si="310"/>
        <v>0</v>
      </c>
      <c r="P249" s="29">
        <f t="shared" si="311"/>
        <v>0</v>
      </c>
      <c r="Q249" s="29">
        <f t="shared" si="312"/>
        <v>0</v>
      </c>
      <c r="S249" s="78">
        <v>8.42</v>
      </c>
      <c r="T249" s="78">
        <v>11.696999999999999</v>
      </c>
      <c r="U249" s="211">
        <v>0.39400000000000002</v>
      </c>
      <c r="V249" s="211">
        <v>5.1999999999999998E-2</v>
      </c>
      <c r="X249" s="212">
        <v>3276</v>
      </c>
      <c r="Y249" s="212">
        <v>55</v>
      </c>
      <c r="Z249" s="341">
        <f t="shared" si="317"/>
        <v>1.6788766788766788E-2</v>
      </c>
      <c r="AA249" s="212">
        <v>817</v>
      </c>
      <c r="AB249" s="212">
        <v>45</v>
      </c>
      <c r="AC249" s="212">
        <v>22</v>
      </c>
      <c r="AD249" s="212">
        <v>140</v>
      </c>
      <c r="AE249" s="212">
        <v>0</v>
      </c>
      <c r="AF249" s="372">
        <f t="shared" si="318"/>
        <v>0</v>
      </c>
      <c r="AG249" s="212">
        <v>15</v>
      </c>
      <c r="AH249" s="372">
        <f t="shared" si="319"/>
        <v>0.10714285714285714</v>
      </c>
      <c r="AI249" s="212">
        <f t="shared" si="320"/>
        <v>655</v>
      </c>
      <c r="AJ249" s="212">
        <f t="shared" si="321"/>
        <v>30</v>
      </c>
      <c r="AK249" s="372">
        <f t="shared" si="322"/>
        <v>4.5801526717557252E-2</v>
      </c>
      <c r="AL249" s="341">
        <f t="shared" si="323"/>
        <v>0</v>
      </c>
      <c r="AM249" s="341">
        <f t="shared" si="324"/>
        <v>4.578754578754579E-3</v>
      </c>
      <c r="AN249" s="341">
        <f t="shared" si="325"/>
        <v>9.1575091575091579E-3</v>
      </c>
      <c r="AO249" s="341">
        <f t="shared" si="326"/>
        <v>1.3736263736263736E-2</v>
      </c>
      <c r="AP249" s="214">
        <v>2459</v>
      </c>
      <c r="AQ249" s="214">
        <v>10</v>
      </c>
      <c r="AR249" s="341">
        <f t="shared" si="327"/>
        <v>3.0525030525030525E-3</v>
      </c>
      <c r="AT249" s="1">
        <v>35</v>
      </c>
      <c r="AU249" s="1">
        <v>16</v>
      </c>
      <c r="AV249" s="1">
        <v>10</v>
      </c>
      <c r="AW249" s="1">
        <v>9</v>
      </c>
      <c r="AX249" s="1">
        <v>54</v>
      </c>
      <c r="AY249" s="1">
        <v>24</v>
      </c>
      <c r="AZ249" s="1">
        <v>12</v>
      </c>
      <c r="BA249" s="1">
        <v>18</v>
      </c>
      <c r="BB249" s="1">
        <v>35</v>
      </c>
      <c r="BC249" s="1">
        <v>11</v>
      </c>
      <c r="BD249" s="1">
        <v>13</v>
      </c>
      <c r="BE249" s="1">
        <v>11</v>
      </c>
      <c r="BF249" s="1">
        <v>43</v>
      </c>
      <c r="BG249" s="1">
        <v>23</v>
      </c>
      <c r="BH249" s="1">
        <v>0</v>
      </c>
      <c r="BI249" s="1">
        <v>20</v>
      </c>
      <c r="BJ249" s="1">
        <v>65</v>
      </c>
      <c r="BK249" s="1">
        <v>21</v>
      </c>
      <c r="BL249" s="1">
        <v>19</v>
      </c>
      <c r="BM249" s="1">
        <v>25</v>
      </c>
      <c r="BN249" s="125">
        <v>0.45714285714285713</v>
      </c>
      <c r="BO249" s="124">
        <v>0.2857142857142857</v>
      </c>
      <c r="BP249" s="126">
        <v>0.25714285714285712</v>
      </c>
      <c r="BQ249" s="125">
        <v>0.44444444444444442</v>
      </c>
      <c r="BR249" s="124">
        <v>0.22222222222222221</v>
      </c>
      <c r="BS249" s="126">
        <v>0.33333333333333331</v>
      </c>
      <c r="BT249" s="125">
        <v>0.31428571428571428</v>
      </c>
      <c r="BU249" s="124">
        <v>0.37142857142857144</v>
      </c>
      <c r="BV249" s="126">
        <v>0.31428571428571428</v>
      </c>
      <c r="BW249" s="125">
        <v>0.53488372093023251</v>
      </c>
      <c r="BX249" s="124">
        <v>0</v>
      </c>
      <c r="BY249" s="126">
        <v>0.46511627906976744</v>
      </c>
      <c r="BZ249" s="125">
        <f t="shared" si="328"/>
        <v>0.32307692307692309</v>
      </c>
      <c r="CA249" s="124">
        <f t="shared" si="329"/>
        <v>0.29230769230769232</v>
      </c>
      <c r="CB249" s="126">
        <f t="shared" si="330"/>
        <v>0.38461538461538464</v>
      </c>
      <c r="CD249" s="215">
        <f t="shared" si="331"/>
        <v>5940</v>
      </c>
      <c r="CE249" s="216">
        <f t="shared" si="332"/>
        <v>0.61447811447811451</v>
      </c>
      <c r="CF249" s="216">
        <f t="shared" si="333"/>
        <v>0.32659932659932661</v>
      </c>
      <c r="CG249" s="216">
        <f t="shared" si="334"/>
        <v>5.8922558922558925E-2</v>
      </c>
      <c r="CH249" s="216">
        <f t="shared" si="335"/>
        <v>1.5151515151515152E-2</v>
      </c>
      <c r="CI249" s="216">
        <f t="shared" si="336"/>
        <v>0</v>
      </c>
      <c r="CJ249" s="216">
        <f t="shared" si="337"/>
        <v>4.3771043771043773E-2</v>
      </c>
      <c r="CK249" s="217">
        <f t="shared" si="338"/>
        <v>3650</v>
      </c>
      <c r="CL249" s="218">
        <f t="shared" si="339"/>
        <v>1940</v>
      </c>
      <c r="CM249" s="219">
        <f t="shared" si="340"/>
        <v>350</v>
      </c>
      <c r="CN249" s="219">
        <f t="shared" si="341"/>
        <v>90</v>
      </c>
      <c r="CO249" s="219">
        <f t="shared" si="342"/>
        <v>0</v>
      </c>
      <c r="CP249" s="219">
        <f t="shared" si="343"/>
        <v>260</v>
      </c>
      <c r="CR249" s="243">
        <v>2037.1</v>
      </c>
      <c r="CS249" s="243">
        <v>4072</v>
      </c>
      <c r="CT249" s="247">
        <f t="shared" si="313"/>
        <v>0.50027013752455796</v>
      </c>
      <c r="CV249" s="247">
        <f t="shared" si="314"/>
        <v>3.3559402269823943E-2</v>
      </c>
      <c r="CW249" s="211">
        <f t="shared" si="315"/>
        <v>0.2945397682239787</v>
      </c>
      <c r="CY249" s="300">
        <v>1.9134530468060053E-2</v>
      </c>
      <c r="CZ249" s="300">
        <v>1.235632183908046E-2</v>
      </c>
      <c r="DA249" s="300">
        <v>9.6578366445916122E-3</v>
      </c>
      <c r="DB249" s="300">
        <v>1.44076840981857E-2</v>
      </c>
      <c r="DC249" s="300">
        <v>9.2348284960422165E-3</v>
      </c>
      <c r="DE249" s="332">
        <v>90</v>
      </c>
      <c r="DF249" s="332">
        <v>23</v>
      </c>
      <c r="DG249" s="332">
        <v>96</v>
      </c>
      <c r="DH249" s="332">
        <v>20</v>
      </c>
      <c r="DL249" s="212">
        <v>3397</v>
      </c>
      <c r="DM249" s="212">
        <v>65</v>
      </c>
      <c r="DN249" s="213">
        <v>1.9134530468060053E-2</v>
      </c>
      <c r="DO249" s="212">
        <v>889</v>
      </c>
      <c r="DP249" s="212">
        <v>56</v>
      </c>
      <c r="DQ249" s="213">
        <v>1.6485133941713276E-2</v>
      </c>
      <c r="DR249" s="214">
        <v>2508</v>
      </c>
      <c r="DS249" s="214">
        <v>9</v>
      </c>
      <c r="DT249" s="213">
        <v>2.6493965263467765E-3</v>
      </c>
      <c r="DV249" s="215">
        <f t="shared" si="344"/>
        <v>5950</v>
      </c>
      <c r="DW249" s="216">
        <v>0.6271186440677966</v>
      </c>
      <c r="DX249" s="216">
        <v>0.32203389830508472</v>
      </c>
      <c r="DY249" s="216">
        <v>5.0847457627118647E-2</v>
      </c>
      <c r="DZ249" s="216">
        <v>1.6949152542372881E-2</v>
      </c>
      <c r="EA249" s="216">
        <v>0</v>
      </c>
      <c r="EB249" s="216">
        <v>3.3898305084745763E-2</v>
      </c>
      <c r="EC249" s="217">
        <f t="shared" si="345"/>
        <v>3720</v>
      </c>
      <c r="ED249" s="218">
        <v>1900</v>
      </c>
      <c r="EE249" s="219">
        <f t="shared" si="346"/>
        <v>330</v>
      </c>
      <c r="EF249" s="219">
        <f t="shared" si="347"/>
        <v>60</v>
      </c>
      <c r="EG249" s="219">
        <f t="shared" si="348"/>
        <v>10</v>
      </c>
      <c r="EH249" s="219">
        <f t="shared" si="349"/>
        <v>260</v>
      </c>
      <c r="EI249" s="216">
        <v>6.6666666666666666E-2</v>
      </c>
      <c r="EJ249" s="511">
        <v>1.7875000000000002E-2</v>
      </c>
      <c r="EK249" s="3">
        <v>0.24600000000000002</v>
      </c>
      <c r="EL249" s="3">
        <v>0.42799999999999999</v>
      </c>
      <c r="EM249" s="496">
        <f t="shared" si="350"/>
        <v>0.32600000000000001</v>
      </c>
      <c r="EN249" s="528">
        <v>5.6464200000000006E-2</v>
      </c>
      <c r="EO249" s="545">
        <f t="shared" si="351"/>
        <v>5900</v>
      </c>
      <c r="EP249" s="314">
        <f t="shared" si="352"/>
        <v>1630</v>
      </c>
      <c r="EQ249" s="542">
        <v>1600</v>
      </c>
      <c r="ER249" s="543">
        <v>20</v>
      </c>
      <c r="ES249" s="544">
        <v>10</v>
      </c>
      <c r="ET249" s="242">
        <v>0</v>
      </c>
      <c r="EU249" s="242">
        <v>0</v>
      </c>
      <c r="EV249" s="314">
        <f t="shared" si="353"/>
        <v>10</v>
      </c>
      <c r="EW249" s="314">
        <f t="shared" si="354"/>
        <v>2600</v>
      </c>
      <c r="EX249" s="542">
        <v>1750</v>
      </c>
      <c r="EY249" s="543">
        <v>710</v>
      </c>
      <c r="EZ249" s="544">
        <v>140</v>
      </c>
      <c r="FA249" s="242">
        <v>20</v>
      </c>
      <c r="FB249" s="242">
        <v>0</v>
      </c>
      <c r="FC249" s="314">
        <f t="shared" si="355"/>
        <v>120</v>
      </c>
      <c r="FD249" s="314">
        <f t="shared" si="356"/>
        <v>1670</v>
      </c>
      <c r="FE249" s="542">
        <v>370</v>
      </c>
      <c r="FF249" s="543">
        <v>1120</v>
      </c>
      <c r="FG249" s="544">
        <v>180</v>
      </c>
      <c r="FH249" s="242">
        <v>40</v>
      </c>
      <c r="FI249" s="242">
        <f>VLOOKUP($A249,'[3]Tabel 3'!$E$3350:$K$3691,7,FALSE)</f>
        <v>10</v>
      </c>
      <c r="FJ249" s="314">
        <f t="shared" si="357"/>
        <v>130</v>
      </c>
      <c r="FK249" s="545">
        <f t="shared" si="358"/>
        <v>5940</v>
      </c>
      <c r="FL249" s="314">
        <f t="shared" si="359"/>
        <v>1610</v>
      </c>
      <c r="FM249" s="542">
        <v>1560</v>
      </c>
      <c r="FN249" s="543">
        <v>20</v>
      </c>
      <c r="FO249" s="544">
        <v>30</v>
      </c>
      <c r="FP249" s="242">
        <v>0</v>
      </c>
      <c r="FQ249" s="242">
        <v>0</v>
      </c>
      <c r="FR249" s="314">
        <f t="shared" si="360"/>
        <v>30</v>
      </c>
      <c r="FS249" s="314">
        <f t="shared" si="361"/>
        <v>2660</v>
      </c>
      <c r="FT249" s="542">
        <v>1720</v>
      </c>
      <c r="FU249" s="543">
        <v>780</v>
      </c>
      <c r="FV249" s="544">
        <v>160</v>
      </c>
      <c r="FW249" s="242">
        <v>40</v>
      </c>
      <c r="FX249" s="242">
        <v>0</v>
      </c>
      <c r="FY249" s="314">
        <f t="shared" si="362"/>
        <v>120</v>
      </c>
      <c r="FZ249" s="314">
        <f t="shared" si="363"/>
        <v>1670</v>
      </c>
      <c r="GA249" s="542">
        <v>370</v>
      </c>
      <c r="GB249" s="543">
        <v>1140</v>
      </c>
      <c r="GC249" s="544">
        <v>160</v>
      </c>
      <c r="GD249" s="242">
        <v>50</v>
      </c>
      <c r="GE249" s="242">
        <v>0</v>
      </c>
      <c r="GF249" s="314">
        <f t="shared" si="364"/>
        <v>110</v>
      </c>
    </row>
    <row r="250" spans="1:188" hidden="1" x14ac:dyDescent="0.25">
      <c r="A250" s="622" t="s">
        <v>390</v>
      </c>
      <c r="B250" s="622" t="s">
        <v>119</v>
      </c>
      <c r="C250" s="622" t="s">
        <v>120</v>
      </c>
      <c r="D250" s="1">
        <v>3.2</v>
      </c>
      <c r="E250" s="206">
        <v>34400</v>
      </c>
      <c r="F250" s="207">
        <v>9.4E-2</v>
      </c>
      <c r="G250" s="208">
        <f>IF(AND(F250&gt;=$F$3-'Selectie Benchmark Gemeenten'!$D$7*'gemeenten info'!$F$7,F250&lt;=$F$3+'Selectie Benchmark Gemeenten'!$D$7*'gemeenten info'!$F$7),1,0)</f>
        <v>1</v>
      </c>
      <c r="H250" s="206">
        <v>77244</v>
      </c>
      <c r="I250" s="206">
        <v>725</v>
      </c>
      <c r="J250" s="209">
        <f t="shared" si="316"/>
        <v>0.10508221225710015</v>
      </c>
      <c r="K250" s="208">
        <f>IF(AND(J250&gt;=$J$3-'Selectie Benchmark Gemeenten'!$D$8*'gemeenten info'!$J$7,J250&lt;=$J$3+'Selectie Benchmark Gemeenten'!$D$8*'gemeenten info'!$J$7),1,0)</f>
        <v>0</v>
      </c>
      <c r="L250" s="23">
        <v>0</v>
      </c>
      <c r="M250" s="210">
        <v>0.11114701130856219</v>
      </c>
      <c r="N250" s="208">
        <f>IF(AND(M250&gt;=$M$3-'Selectie Benchmark Gemeenten'!$D$9*'gemeenten info'!$M$7,M250&lt;=$M$3+'Selectie Benchmark Gemeenten'!$D$9*'gemeenten info'!$M$7),1,0)</f>
        <v>1</v>
      </c>
      <c r="O250" s="29">
        <f t="shared" si="310"/>
        <v>1</v>
      </c>
      <c r="P250" s="29">
        <f t="shared" si="311"/>
        <v>0</v>
      </c>
      <c r="Q250" s="29">
        <f t="shared" si="312"/>
        <v>0</v>
      </c>
      <c r="S250" s="78">
        <v>7.9370000000000003</v>
      </c>
      <c r="T250" s="78">
        <v>-11.565</v>
      </c>
      <c r="U250" s="211">
        <v>0.48299999999999998</v>
      </c>
      <c r="V250" s="211">
        <v>7.1999999999999995E-2</v>
      </c>
      <c r="X250" s="212">
        <v>5301</v>
      </c>
      <c r="Y250" s="212">
        <v>163</v>
      </c>
      <c r="Z250" s="341">
        <f t="shared" si="317"/>
        <v>3.0748915299000187E-2</v>
      </c>
      <c r="AA250" s="212">
        <v>1549</v>
      </c>
      <c r="AB250" s="212">
        <v>139</v>
      </c>
      <c r="AC250" s="212">
        <v>54</v>
      </c>
      <c r="AD250" s="212">
        <v>264</v>
      </c>
      <c r="AE250" s="212">
        <v>16</v>
      </c>
      <c r="AF250" s="372">
        <f t="shared" si="318"/>
        <v>0.29629629629629628</v>
      </c>
      <c r="AG250" s="212">
        <v>50</v>
      </c>
      <c r="AH250" s="372">
        <f t="shared" si="319"/>
        <v>0.18939393939393939</v>
      </c>
      <c r="AI250" s="212">
        <f t="shared" si="320"/>
        <v>1231</v>
      </c>
      <c r="AJ250" s="212">
        <f t="shared" si="321"/>
        <v>73</v>
      </c>
      <c r="AK250" s="372">
        <f t="shared" si="322"/>
        <v>5.9301380991064176E-2</v>
      </c>
      <c r="AL250" s="341">
        <f t="shared" si="323"/>
        <v>3.0182984342576871E-3</v>
      </c>
      <c r="AM250" s="341">
        <f t="shared" si="324"/>
        <v>9.4321826070552731E-3</v>
      </c>
      <c r="AN250" s="341">
        <f t="shared" si="325"/>
        <v>1.3770986606300698E-2</v>
      </c>
      <c r="AO250" s="341">
        <f t="shared" si="326"/>
        <v>2.6221467647613659E-2</v>
      </c>
      <c r="AP250" s="214">
        <v>3752</v>
      </c>
      <c r="AQ250" s="214">
        <v>24</v>
      </c>
      <c r="AR250" s="341">
        <f t="shared" si="327"/>
        <v>4.5274476513865311E-3</v>
      </c>
      <c r="AT250" s="1">
        <v>123</v>
      </c>
      <c r="AU250" s="1">
        <v>44</v>
      </c>
      <c r="AV250" s="1">
        <v>31</v>
      </c>
      <c r="AW250" s="1">
        <v>48</v>
      </c>
      <c r="AX250" s="1">
        <v>169</v>
      </c>
      <c r="AY250" s="1">
        <v>55</v>
      </c>
      <c r="AZ250" s="1">
        <v>41</v>
      </c>
      <c r="BA250" s="1">
        <v>73</v>
      </c>
      <c r="BB250" s="1">
        <v>126</v>
      </c>
      <c r="BC250" s="1">
        <v>53</v>
      </c>
      <c r="BD250" s="1">
        <v>17</v>
      </c>
      <c r="BE250" s="1">
        <v>56</v>
      </c>
      <c r="BF250" s="1">
        <v>130</v>
      </c>
      <c r="BG250" s="1">
        <v>49</v>
      </c>
      <c r="BH250" s="1">
        <v>27</v>
      </c>
      <c r="BI250" s="1">
        <v>54</v>
      </c>
      <c r="BJ250" s="1">
        <v>131</v>
      </c>
      <c r="BK250" s="1">
        <v>43</v>
      </c>
      <c r="BL250" s="1">
        <v>35</v>
      </c>
      <c r="BM250" s="1">
        <v>53</v>
      </c>
      <c r="BN250" s="125">
        <v>0.35772357723577236</v>
      </c>
      <c r="BO250" s="124">
        <v>0.25203252032520324</v>
      </c>
      <c r="BP250" s="126">
        <v>0.3902439024390244</v>
      </c>
      <c r="BQ250" s="125">
        <v>0.32544378698224852</v>
      </c>
      <c r="BR250" s="124">
        <v>0.24260355029585798</v>
      </c>
      <c r="BS250" s="126">
        <v>0.43195266272189348</v>
      </c>
      <c r="BT250" s="125">
        <v>0.42063492063492064</v>
      </c>
      <c r="BU250" s="124">
        <v>0.13492063492063491</v>
      </c>
      <c r="BV250" s="126">
        <v>0.44444444444444442</v>
      </c>
      <c r="BW250" s="125">
        <v>0.37692307692307692</v>
      </c>
      <c r="BX250" s="124">
        <v>0.2076923076923077</v>
      </c>
      <c r="BY250" s="126">
        <v>0.41538461538461541</v>
      </c>
      <c r="BZ250" s="125">
        <f t="shared" si="328"/>
        <v>0.3282442748091603</v>
      </c>
      <c r="CA250" s="124">
        <f t="shared" si="329"/>
        <v>0.26717557251908397</v>
      </c>
      <c r="CB250" s="126">
        <f t="shared" si="330"/>
        <v>0.40458015267175573</v>
      </c>
      <c r="CD250" s="215">
        <f t="shared" si="331"/>
        <v>10630</v>
      </c>
      <c r="CE250" s="216">
        <f t="shared" si="332"/>
        <v>0.54280338664158045</v>
      </c>
      <c r="CF250" s="216">
        <f t="shared" si="333"/>
        <v>0.37064910630291625</v>
      </c>
      <c r="CG250" s="216">
        <f t="shared" si="334"/>
        <v>8.6547507055503292E-2</v>
      </c>
      <c r="CH250" s="216">
        <f t="shared" si="335"/>
        <v>3.3866415804327372E-2</v>
      </c>
      <c r="CI250" s="216">
        <f t="shared" si="336"/>
        <v>2.8222013170272815E-3</v>
      </c>
      <c r="CJ250" s="216">
        <f t="shared" si="337"/>
        <v>4.9858889934148637E-2</v>
      </c>
      <c r="CK250" s="217">
        <f t="shared" si="338"/>
        <v>5770</v>
      </c>
      <c r="CL250" s="218">
        <f t="shared" si="339"/>
        <v>3940</v>
      </c>
      <c r="CM250" s="219">
        <f t="shared" si="340"/>
        <v>920</v>
      </c>
      <c r="CN250" s="219">
        <f t="shared" si="341"/>
        <v>360</v>
      </c>
      <c r="CO250" s="219">
        <f t="shared" si="342"/>
        <v>30</v>
      </c>
      <c r="CP250" s="219">
        <f t="shared" si="343"/>
        <v>530</v>
      </c>
      <c r="CR250" s="243">
        <v>7370.79</v>
      </c>
      <c r="CS250" s="243">
        <v>6897</v>
      </c>
      <c r="CT250" s="247">
        <f t="shared" si="313"/>
        <v>1.0686950848194867</v>
      </c>
      <c r="CV250" s="247">
        <f t="shared" si="314"/>
        <v>2.8772393300745821E-2</v>
      </c>
      <c r="CW250" s="211">
        <f t="shared" si="315"/>
        <v>0.32711612020212966</v>
      </c>
      <c r="CY250" s="300">
        <v>2.4372093023255815E-2</v>
      </c>
      <c r="CZ250" s="300">
        <v>2.3927848334253637E-2</v>
      </c>
      <c r="DA250" s="300">
        <v>2.2690437601296597E-2</v>
      </c>
      <c r="DB250" s="300">
        <v>2.9432253570184606E-2</v>
      </c>
      <c r="DC250" s="300">
        <v>2.1061643835616439E-2</v>
      </c>
      <c r="DE250" s="332">
        <v>231</v>
      </c>
      <c r="DF250" s="332">
        <v>42</v>
      </c>
      <c r="DG250" s="332">
        <v>176</v>
      </c>
      <c r="DH250" s="332">
        <v>48</v>
      </c>
      <c r="DL250" s="212">
        <v>5375</v>
      </c>
      <c r="DM250" s="212">
        <v>131</v>
      </c>
      <c r="DN250" s="213">
        <v>2.4372093023255815E-2</v>
      </c>
      <c r="DO250" s="212">
        <v>1705</v>
      </c>
      <c r="DP250" s="212">
        <v>108</v>
      </c>
      <c r="DQ250" s="213">
        <v>2.0093023255813955E-2</v>
      </c>
      <c r="DR250" s="214">
        <v>3670</v>
      </c>
      <c r="DS250" s="214">
        <v>23</v>
      </c>
      <c r="DT250" s="213">
        <v>4.2790697674418609E-3</v>
      </c>
      <c r="DV250" s="215">
        <f t="shared" si="344"/>
        <v>10710</v>
      </c>
      <c r="DW250" s="216">
        <v>0.55140186915887845</v>
      </c>
      <c r="DX250" s="216">
        <v>0.3644859813084112</v>
      </c>
      <c r="DY250" s="216">
        <v>8.4112149532710276E-2</v>
      </c>
      <c r="DZ250" s="216">
        <v>3.7383177570093455E-2</v>
      </c>
      <c r="EA250" s="216">
        <v>0</v>
      </c>
      <c r="EB250" s="216">
        <v>4.6728971962616821E-2</v>
      </c>
      <c r="EC250" s="217">
        <f t="shared" si="345"/>
        <v>5920</v>
      </c>
      <c r="ED250" s="218">
        <v>3900</v>
      </c>
      <c r="EE250" s="219">
        <f t="shared" si="346"/>
        <v>890</v>
      </c>
      <c r="EF250" s="219">
        <f t="shared" si="347"/>
        <v>190</v>
      </c>
      <c r="EG250" s="219">
        <f t="shared" si="348"/>
        <v>30</v>
      </c>
      <c r="EH250" s="219">
        <f t="shared" si="349"/>
        <v>670</v>
      </c>
      <c r="EI250" s="216">
        <v>8.4112149532710276E-2</v>
      </c>
      <c r="EJ250" s="511">
        <v>2.435E-2</v>
      </c>
      <c r="EK250" s="3">
        <v>0.30099999999999999</v>
      </c>
      <c r="EL250" s="3">
        <v>0.434</v>
      </c>
      <c r="EM250" s="496">
        <f t="shared" si="350"/>
        <v>0.26500000000000007</v>
      </c>
      <c r="EN250" s="528">
        <v>7.8316400000000008E-2</v>
      </c>
      <c r="EO250" s="545">
        <f t="shared" si="351"/>
        <v>10690</v>
      </c>
      <c r="EP250" s="314">
        <f t="shared" si="352"/>
        <v>2500</v>
      </c>
      <c r="EQ250" s="542">
        <v>2450</v>
      </c>
      <c r="ER250" s="543">
        <v>20</v>
      </c>
      <c r="ES250" s="544">
        <v>30</v>
      </c>
      <c r="ET250" s="242">
        <v>0</v>
      </c>
      <c r="EU250" s="242">
        <v>0</v>
      </c>
      <c r="EV250" s="314">
        <f t="shared" si="353"/>
        <v>30</v>
      </c>
      <c r="EW250" s="314">
        <f t="shared" si="354"/>
        <v>4560</v>
      </c>
      <c r="EX250" s="542">
        <v>2850</v>
      </c>
      <c r="EY250" s="543">
        <v>1340</v>
      </c>
      <c r="EZ250" s="544">
        <v>370</v>
      </c>
      <c r="FA250" s="242">
        <v>70</v>
      </c>
      <c r="FB250" s="242">
        <v>10</v>
      </c>
      <c r="FC250" s="314">
        <f t="shared" si="355"/>
        <v>290</v>
      </c>
      <c r="FD250" s="314">
        <f t="shared" si="356"/>
        <v>3630</v>
      </c>
      <c r="FE250" s="542">
        <v>620</v>
      </c>
      <c r="FF250" s="543">
        <v>2520</v>
      </c>
      <c r="FG250" s="544">
        <v>490</v>
      </c>
      <c r="FH250" s="242">
        <v>120</v>
      </c>
      <c r="FI250" s="242">
        <f>VLOOKUP($A250,'[3]Tabel 3'!$E$3350:$K$3691,7,FALSE)</f>
        <v>20</v>
      </c>
      <c r="FJ250" s="314">
        <f t="shared" si="357"/>
        <v>350</v>
      </c>
      <c r="FK250" s="545">
        <f t="shared" si="358"/>
        <v>10630</v>
      </c>
      <c r="FL250" s="314">
        <f t="shared" si="359"/>
        <v>2430</v>
      </c>
      <c r="FM250" s="542">
        <v>2380</v>
      </c>
      <c r="FN250" s="543">
        <v>20</v>
      </c>
      <c r="FO250" s="544">
        <v>30</v>
      </c>
      <c r="FP250" s="242">
        <v>0</v>
      </c>
      <c r="FQ250" s="242">
        <v>0</v>
      </c>
      <c r="FR250" s="314">
        <f t="shared" si="360"/>
        <v>30</v>
      </c>
      <c r="FS250" s="314">
        <f t="shared" si="361"/>
        <v>4510</v>
      </c>
      <c r="FT250" s="542">
        <v>2750</v>
      </c>
      <c r="FU250" s="543">
        <v>1340</v>
      </c>
      <c r="FV250" s="544">
        <v>420</v>
      </c>
      <c r="FW250" s="242">
        <v>150</v>
      </c>
      <c r="FX250" s="242">
        <v>10</v>
      </c>
      <c r="FY250" s="314">
        <f t="shared" si="362"/>
        <v>260</v>
      </c>
      <c r="FZ250" s="314">
        <f t="shared" si="363"/>
        <v>3690</v>
      </c>
      <c r="GA250" s="542">
        <v>640</v>
      </c>
      <c r="GB250" s="543">
        <v>2580</v>
      </c>
      <c r="GC250" s="544">
        <v>470</v>
      </c>
      <c r="GD250" s="242">
        <v>210</v>
      </c>
      <c r="GE250" s="242">
        <v>20</v>
      </c>
      <c r="GF250" s="314">
        <f t="shared" si="364"/>
        <v>240</v>
      </c>
    </row>
    <row r="251" spans="1:188" hidden="1" x14ac:dyDescent="0.25">
      <c r="A251" s="622" t="s">
        <v>391</v>
      </c>
      <c r="B251" s="622" t="s">
        <v>110</v>
      </c>
      <c r="C251" s="622" t="s">
        <v>111</v>
      </c>
      <c r="D251" s="1">
        <v>52.7</v>
      </c>
      <c r="E251" s="206">
        <v>299800</v>
      </c>
      <c r="F251" s="207">
        <v>0.17600000000000002</v>
      </c>
      <c r="G251" s="208">
        <f>IF(AND(F251&gt;=$F$3-'Selectie Benchmark Gemeenten'!$D$7*'gemeenten info'!$F$7,F251&lt;=$F$3+'Selectie Benchmark Gemeenten'!$D$7*'gemeenten info'!$F$7),1,0)</f>
        <v>0</v>
      </c>
      <c r="H251" s="206">
        <v>655468</v>
      </c>
      <c r="I251" s="206">
        <v>3001</v>
      </c>
      <c r="J251" s="209">
        <f t="shared" si="316"/>
        <v>0.44529147982062778</v>
      </c>
      <c r="K251" s="208">
        <f>IF(AND(J251&gt;=$J$3-'Selectie Benchmark Gemeenten'!$D$8*'gemeenten info'!$J$7,J251&lt;=$J$3+'Selectie Benchmark Gemeenten'!$D$8*'gemeenten info'!$J$7),1,0)</f>
        <v>0</v>
      </c>
      <c r="L251" s="23">
        <v>1</v>
      </c>
      <c r="M251" s="210">
        <v>0.50539447066756571</v>
      </c>
      <c r="N251" s="208">
        <f>IF(AND(M251&gt;=$M$3-'Selectie Benchmark Gemeenten'!$D$9*'gemeenten info'!$M$7,M251&lt;=$M$3+'Selectie Benchmark Gemeenten'!$D$9*'gemeenten info'!$M$7),1,0)</f>
        <v>0</v>
      </c>
      <c r="O251" s="29">
        <f t="shared" si="310"/>
        <v>0</v>
      </c>
      <c r="P251" s="29">
        <f t="shared" si="311"/>
        <v>0</v>
      </c>
      <c r="Q251" s="29">
        <f t="shared" si="312"/>
        <v>0</v>
      </c>
      <c r="S251" s="78">
        <v>7.8470000000000004</v>
      </c>
      <c r="T251" s="78">
        <v>-0.39200000000000002</v>
      </c>
      <c r="U251" s="211">
        <v>0.53300000000000003</v>
      </c>
      <c r="V251" s="211">
        <v>9.7000000000000003E-2</v>
      </c>
      <c r="X251" s="212">
        <v>43146</v>
      </c>
      <c r="Y251" s="212">
        <v>1415</v>
      </c>
      <c r="Z251" s="341">
        <f t="shared" si="317"/>
        <v>3.2795624159829416E-2</v>
      </c>
      <c r="AA251" s="212">
        <v>13879</v>
      </c>
      <c r="AB251" s="212">
        <v>1230</v>
      </c>
      <c r="AC251" s="212">
        <v>739</v>
      </c>
      <c r="AD251" s="212">
        <v>2614</v>
      </c>
      <c r="AE251" s="212">
        <v>188</v>
      </c>
      <c r="AF251" s="372">
        <f t="shared" si="318"/>
        <v>0.25439783491204332</v>
      </c>
      <c r="AG251" s="212">
        <v>386</v>
      </c>
      <c r="AH251" s="372">
        <f t="shared" si="319"/>
        <v>0.1476664116296863</v>
      </c>
      <c r="AI251" s="212">
        <f t="shared" si="320"/>
        <v>10526</v>
      </c>
      <c r="AJ251" s="212">
        <f t="shared" si="321"/>
        <v>656</v>
      </c>
      <c r="AK251" s="372">
        <f t="shared" si="322"/>
        <v>6.2321869656089685E-2</v>
      </c>
      <c r="AL251" s="341">
        <f t="shared" si="323"/>
        <v>4.3572984749455342E-3</v>
      </c>
      <c r="AM251" s="341">
        <f t="shared" si="324"/>
        <v>8.9463681453668936E-3</v>
      </c>
      <c r="AN251" s="341">
        <f t="shared" si="325"/>
        <v>1.5204190423214203E-2</v>
      </c>
      <c r="AO251" s="341">
        <f t="shared" si="326"/>
        <v>2.8507857043526631E-2</v>
      </c>
      <c r="AP251" s="214">
        <v>29267</v>
      </c>
      <c r="AQ251" s="214">
        <v>185</v>
      </c>
      <c r="AR251" s="341">
        <f t="shared" si="327"/>
        <v>4.2877671163027856E-3</v>
      </c>
      <c r="AT251" s="1">
        <v>1405</v>
      </c>
      <c r="AU251" s="1">
        <v>363</v>
      </c>
      <c r="AV251" s="1">
        <v>388</v>
      </c>
      <c r="AW251" s="1">
        <v>654</v>
      </c>
      <c r="AX251" s="1">
        <v>1395</v>
      </c>
      <c r="AY251" s="1">
        <v>336</v>
      </c>
      <c r="AZ251" s="1">
        <v>403</v>
      </c>
      <c r="BA251" s="1">
        <v>656</v>
      </c>
      <c r="BB251" s="1">
        <v>1148</v>
      </c>
      <c r="BC251" s="1">
        <v>306</v>
      </c>
      <c r="BD251" s="1">
        <v>312</v>
      </c>
      <c r="BE251" s="1">
        <v>530</v>
      </c>
      <c r="BF251" s="1">
        <v>1187</v>
      </c>
      <c r="BG251" s="1">
        <v>316</v>
      </c>
      <c r="BH251" s="1">
        <v>274</v>
      </c>
      <c r="BI251" s="1">
        <v>597</v>
      </c>
      <c r="BJ251" s="1">
        <v>1498</v>
      </c>
      <c r="BK251" s="1">
        <v>413</v>
      </c>
      <c r="BL251" s="1">
        <v>376</v>
      </c>
      <c r="BM251" s="1">
        <v>709</v>
      </c>
      <c r="BN251" s="125">
        <v>0.25836298932384344</v>
      </c>
      <c r="BO251" s="124">
        <v>0.27615658362989326</v>
      </c>
      <c r="BP251" s="126">
        <v>0.46548042704626336</v>
      </c>
      <c r="BQ251" s="125">
        <v>0.24086021505376345</v>
      </c>
      <c r="BR251" s="124">
        <v>0.28888888888888886</v>
      </c>
      <c r="BS251" s="126">
        <v>0.47025089605734766</v>
      </c>
      <c r="BT251" s="125">
        <v>0.2665505226480836</v>
      </c>
      <c r="BU251" s="124">
        <v>0.27177700348432055</v>
      </c>
      <c r="BV251" s="126">
        <v>0.4616724738675958</v>
      </c>
      <c r="BW251" s="125">
        <v>0.26621735467565288</v>
      </c>
      <c r="BX251" s="124">
        <v>0.23083403538331929</v>
      </c>
      <c r="BY251" s="126">
        <v>0.50294860994102775</v>
      </c>
      <c r="BZ251" s="125">
        <f t="shared" si="328"/>
        <v>0.27570093457943923</v>
      </c>
      <c r="CA251" s="124">
        <f t="shared" si="329"/>
        <v>0.25100133511348466</v>
      </c>
      <c r="CB251" s="126">
        <f t="shared" si="330"/>
        <v>0.47329773030707611</v>
      </c>
      <c r="CD251" s="215">
        <f t="shared" si="331"/>
        <v>114610</v>
      </c>
      <c r="CE251" s="216">
        <f t="shared" si="332"/>
        <v>0.57621498996597154</v>
      </c>
      <c r="CF251" s="216">
        <f t="shared" si="333"/>
        <v>0.30800104702905506</v>
      </c>
      <c r="CG251" s="216">
        <f t="shared" si="334"/>
        <v>0.11578396300497339</v>
      </c>
      <c r="CH251" s="216">
        <f t="shared" si="335"/>
        <v>3.1847133757961783E-2</v>
      </c>
      <c r="CI251" s="216">
        <f t="shared" si="336"/>
        <v>2.8793299014047641E-3</v>
      </c>
      <c r="CJ251" s="216">
        <f t="shared" si="337"/>
        <v>8.105749934560684E-2</v>
      </c>
      <c r="CK251" s="217">
        <f t="shared" si="338"/>
        <v>66040</v>
      </c>
      <c r="CL251" s="218">
        <f t="shared" si="339"/>
        <v>35300</v>
      </c>
      <c r="CM251" s="219">
        <f t="shared" si="340"/>
        <v>13270</v>
      </c>
      <c r="CN251" s="219">
        <f t="shared" si="341"/>
        <v>3650</v>
      </c>
      <c r="CO251" s="219">
        <f t="shared" si="342"/>
        <v>330</v>
      </c>
      <c r="CP251" s="219">
        <f t="shared" si="343"/>
        <v>9290</v>
      </c>
      <c r="CR251" s="243">
        <v>114071.97</v>
      </c>
      <c r="CS251" s="243">
        <v>61067</v>
      </c>
      <c r="CT251" s="247">
        <f t="shared" si="313"/>
        <v>1.8679805787086314</v>
      </c>
      <c r="CV251" s="247">
        <f t="shared" si="314"/>
        <v>1.7556726517200527E-2</v>
      </c>
      <c r="CW251" s="211">
        <f t="shared" si="315"/>
        <v>0.18633877363539439</v>
      </c>
      <c r="CY251" s="300">
        <v>3.4362526953250448E-2</v>
      </c>
      <c r="CZ251" s="300">
        <v>2.7107264381465664E-2</v>
      </c>
      <c r="DA251" s="300">
        <v>2.610514826268874E-2</v>
      </c>
      <c r="DB251" s="300">
        <v>3.1634087713728512E-2</v>
      </c>
      <c r="DC251" s="300">
        <v>3.1665539779130045E-2</v>
      </c>
      <c r="DE251" s="332">
        <v>1933</v>
      </c>
      <c r="DF251" s="332">
        <v>304</v>
      </c>
      <c r="DG251" s="332">
        <v>1702</v>
      </c>
      <c r="DH251" s="332">
        <v>279</v>
      </c>
      <c r="DL251" s="212">
        <v>43594</v>
      </c>
      <c r="DM251" s="212">
        <v>1498</v>
      </c>
      <c r="DN251" s="213">
        <v>3.4362526953250448E-2</v>
      </c>
      <c r="DO251" s="212">
        <v>14717</v>
      </c>
      <c r="DP251" s="212">
        <v>1341</v>
      </c>
      <c r="DQ251" s="213">
        <v>3.0761113914758911E-2</v>
      </c>
      <c r="DR251" s="214">
        <v>28877</v>
      </c>
      <c r="DS251" s="214">
        <v>157</v>
      </c>
      <c r="DT251" s="213">
        <v>3.6014130384915354E-3</v>
      </c>
      <c r="DV251" s="215">
        <f t="shared" si="344"/>
        <v>112120</v>
      </c>
      <c r="DW251" s="216">
        <v>0.59678858162355042</v>
      </c>
      <c r="DX251" s="216">
        <v>0.29794826048171275</v>
      </c>
      <c r="DY251" s="216">
        <v>0.10526315789473684</v>
      </c>
      <c r="DZ251" s="216">
        <v>3.6574487065120426E-2</v>
      </c>
      <c r="EA251" s="216">
        <v>2.6761819803746653E-3</v>
      </c>
      <c r="EB251" s="216">
        <v>6.6012488849241754E-2</v>
      </c>
      <c r="EC251" s="217">
        <f t="shared" si="345"/>
        <v>67320</v>
      </c>
      <c r="ED251" s="218">
        <v>33400</v>
      </c>
      <c r="EE251" s="219">
        <f t="shared" si="346"/>
        <v>11400</v>
      </c>
      <c r="EF251" s="219">
        <f t="shared" si="347"/>
        <v>1360</v>
      </c>
      <c r="EG251" s="219">
        <f t="shared" si="348"/>
        <v>310</v>
      </c>
      <c r="EH251" s="219">
        <f t="shared" si="349"/>
        <v>9730</v>
      </c>
      <c r="EI251" s="216">
        <v>0.10909090909090909</v>
      </c>
      <c r="EJ251" s="511">
        <v>3.8699999999999998E-2</v>
      </c>
      <c r="EK251" s="3">
        <v>0.30099999999999999</v>
      </c>
      <c r="EL251" s="3">
        <v>0.375</v>
      </c>
      <c r="EM251" s="496">
        <f t="shared" si="350"/>
        <v>0.32400000000000007</v>
      </c>
      <c r="EN251" s="528">
        <v>0.12674560000000001</v>
      </c>
      <c r="EO251" s="545">
        <f t="shared" si="351"/>
        <v>112080</v>
      </c>
      <c r="EP251" s="314">
        <f t="shared" si="352"/>
        <v>19140</v>
      </c>
      <c r="EQ251" s="542">
        <v>18850</v>
      </c>
      <c r="ER251" s="543">
        <v>140</v>
      </c>
      <c r="ES251" s="544">
        <v>150</v>
      </c>
      <c r="ET251" s="242">
        <v>0</v>
      </c>
      <c r="EU251" s="242">
        <v>0</v>
      </c>
      <c r="EV251" s="314">
        <f t="shared" si="353"/>
        <v>150</v>
      </c>
      <c r="EW251" s="314">
        <f t="shared" si="354"/>
        <v>46810</v>
      </c>
      <c r="EX251" s="542">
        <v>33240</v>
      </c>
      <c r="EY251" s="543">
        <v>8800</v>
      </c>
      <c r="EZ251" s="544">
        <v>4770</v>
      </c>
      <c r="FA251" s="242">
        <v>490</v>
      </c>
      <c r="FB251" s="242">
        <v>120</v>
      </c>
      <c r="FC251" s="314">
        <f t="shared" si="355"/>
        <v>4160</v>
      </c>
      <c r="FD251" s="314">
        <f t="shared" si="356"/>
        <v>46130</v>
      </c>
      <c r="FE251" s="542">
        <v>15230</v>
      </c>
      <c r="FF251" s="543">
        <v>24420</v>
      </c>
      <c r="FG251" s="544">
        <v>6480</v>
      </c>
      <c r="FH251" s="242">
        <v>870</v>
      </c>
      <c r="FI251" s="242">
        <f>VLOOKUP($A251,'[3]Tabel 3'!$E$3350:$K$3691,7,FALSE)</f>
        <v>190</v>
      </c>
      <c r="FJ251" s="314">
        <f t="shared" si="357"/>
        <v>5420</v>
      </c>
      <c r="FK251" s="545">
        <f t="shared" si="358"/>
        <v>114610</v>
      </c>
      <c r="FL251" s="314">
        <f t="shared" si="359"/>
        <v>19290</v>
      </c>
      <c r="FM251" s="542">
        <v>18920</v>
      </c>
      <c r="FN251" s="543">
        <v>170</v>
      </c>
      <c r="FO251" s="544">
        <v>200</v>
      </c>
      <c r="FP251" s="242">
        <v>0</v>
      </c>
      <c r="FQ251" s="242">
        <v>0</v>
      </c>
      <c r="FR251" s="314">
        <f t="shared" si="360"/>
        <v>200</v>
      </c>
      <c r="FS251" s="314">
        <f t="shared" si="361"/>
        <v>47650</v>
      </c>
      <c r="FT251" s="542">
        <v>31980</v>
      </c>
      <c r="FU251" s="543">
        <v>9710</v>
      </c>
      <c r="FV251" s="544">
        <v>5960</v>
      </c>
      <c r="FW251" s="242">
        <v>1210</v>
      </c>
      <c r="FX251" s="242">
        <v>120</v>
      </c>
      <c r="FY251" s="314">
        <f t="shared" si="362"/>
        <v>4630</v>
      </c>
      <c r="FZ251" s="314">
        <f t="shared" si="363"/>
        <v>47670</v>
      </c>
      <c r="GA251" s="542">
        <v>15140</v>
      </c>
      <c r="GB251" s="543">
        <v>25420</v>
      </c>
      <c r="GC251" s="544">
        <v>7110</v>
      </c>
      <c r="GD251" s="242">
        <v>2440</v>
      </c>
      <c r="GE251" s="242">
        <v>210</v>
      </c>
      <c r="GF251" s="314">
        <f t="shared" si="364"/>
        <v>4460</v>
      </c>
    </row>
    <row r="252" spans="1:188" hidden="1" x14ac:dyDescent="0.25">
      <c r="A252" s="622" t="s">
        <v>392</v>
      </c>
      <c r="B252" s="622" t="s">
        <v>132</v>
      </c>
      <c r="C252" s="622" t="s">
        <v>133</v>
      </c>
      <c r="D252" s="1">
        <v>0</v>
      </c>
      <c r="E252" s="206">
        <v>700</v>
      </c>
      <c r="F252" s="207">
        <v>1.7000000000000001E-2</v>
      </c>
      <c r="G252" s="208">
        <f>IF(AND(F252&gt;=$F$3-'Selectie Benchmark Gemeenten'!$D$7*'gemeenten info'!$F$7,F252&lt;=$F$3+'Selectie Benchmark Gemeenten'!$D$7*'gemeenten info'!$F$7),1,0)</f>
        <v>0</v>
      </c>
      <c r="H252" s="206">
        <v>1756</v>
      </c>
      <c r="I252" s="206">
        <v>63</v>
      </c>
      <c r="J252" s="209">
        <f t="shared" si="316"/>
        <v>6.1285500747384159E-3</v>
      </c>
      <c r="K252" s="208">
        <f>IF(AND(J252&gt;=$J$3-'Selectie Benchmark Gemeenten'!$D$8*'gemeenten info'!$J$7,J252&lt;=$J$3+'Selectie Benchmark Gemeenten'!$D$8*'gemeenten info'!$J$7),1,0)</f>
        <v>0</v>
      </c>
      <c r="L252" s="23">
        <v>0</v>
      </c>
      <c r="M252" s="210">
        <v>3.7273695420660278E-3</v>
      </c>
      <c r="N252" s="208">
        <f>IF(AND(M252&gt;=$M$3-'Selectie Benchmark Gemeenten'!$D$9*'gemeenten info'!$M$7,M252&lt;=$M$3+'Selectie Benchmark Gemeenten'!$D$9*'gemeenten info'!$M$7),1,0)</f>
        <v>0</v>
      </c>
      <c r="O252" s="29">
        <f t="shared" si="310"/>
        <v>0</v>
      </c>
      <c r="P252" s="29">
        <f t="shared" si="311"/>
        <v>0</v>
      </c>
      <c r="Q252" s="29">
        <f t="shared" si="312"/>
        <v>0</v>
      </c>
      <c r="S252" s="78">
        <v>9.4619999999999997</v>
      </c>
      <c r="T252" s="78">
        <v>42.308</v>
      </c>
      <c r="U252" s="211">
        <v>0.17599999999999999</v>
      </c>
      <c r="V252" s="211">
        <v>3.6999999999999998E-2</v>
      </c>
      <c r="X252" s="212">
        <v>178</v>
      </c>
      <c r="Y252" s="212">
        <v>0</v>
      </c>
      <c r="Z252" s="341">
        <f t="shared" si="317"/>
        <v>0</v>
      </c>
      <c r="AA252" s="212">
        <v>16</v>
      </c>
      <c r="AB252" s="212">
        <v>0</v>
      </c>
      <c r="AC252" s="212">
        <v>0</v>
      </c>
      <c r="AD252" s="212">
        <v>0</v>
      </c>
      <c r="AE252" s="212">
        <v>0</v>
      </c>
      <c r="AF252" s="372" t="str">
        <f t="shared" si="318"/>
        <v/>
      </c>
      <c r="AG252" s="212">
        <v>0</v>
      </c>
      <c r="AH252" s="372" t="str">
        <f t="shared" si="319"/>
        <v/>
      </c>
      <c r="AI252" s="212">
        <f t="shared" si="320"/>
        <v>16</v>
      </c>
      <c r="AJ252" s="212">
        <f t="shared" si="321"/>
        <v>0</v>
      </c>
      <c r="AK252" s="372">
        <f t="shared" si="322"/>
        <v>0</v>
      </c>
      <c r="AL252" s="341">
        <f t="shared" si="323"/>
        <v>0</v>
      </c>
      <c r="AM252" s="341">
        <f t="shared" si="324"/>
        <v>0</v>
      </c>
      <c r="AN252" s="341">
        <f t="shared" si="325"/>
        <v>0</v>
      </c>
      <c r="AO252" s="341">
        <f t="shared" si="326"/>
        <v>0</v>
      </c>
      <c r="AP252" s="214">
        <v>162</v>
      </c>
      <c r="AQ252" s="214">
        <v>0</v>
      </c>
      <c r="AR252" s="341">
        <f t="shared" si="327"/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25">
        <v>0</v>
      </c>
      <c r="BO252" s="124">
        <v>0</v>
      </c>
      <c r="BP252" s="126">
        <v>0</v>
      </c>
      <c r="BQ252" s="125">
        <v>0</v>
      </c>
      <c r="BR252" s="124">
        <v>0</v>
      </c>
      <c r="BS252" s="126">
        <v>0</v>
      </c>
      <c r="BT252" s="125">
        <v>0</v>
      </c>
      <c r="BU252" s="124">
        <v>0</v>
      </c>
      <c r="BV252" s="126">
        <v>0</v>
      </c>
      <c r="BW252" s="125">
        <v>0</v>
      </c>
      <c r="BX252" s="124">
        <v>0</v>
      </c>
      <c r="BY252" s="126">
        <v>0</v>
      </c>
      <c r="BZ252" s="125">
        <f t="shared" si="328"/>
        <v>0</v>
      </c>
      <c r="CA252" s="124">
        <f t="shared" si="329"/>
        <v>0</v>
      </c>
      <c r="CB252" s="126">
        <f t="shared" si="330"/>
        <v>0</v>
      </c>
      <c r="CD252" s="215">
        <f t="shared" si="331"/>
        <v>200</v>
      </c>
      <c r="CE252" s="216">
        <f t="shared" si="332"/>
        <v>0.85</v>
      </c>
      <c r="CF252" s="216">
        <f t="shared" si="333"/>
        <v>0.1</v>
      </c>
      <c r="CG252" s="216">
        <f t="shared" si="334"/>
        <v>0.05</v>
      </c>
      <c r="CH252" s="216">
        <f t="shared" si="335"/>
        <v>0</v>
      </c>
      <c r="CI252" s="216">
        <f t="shared" si="336"/>
        <v>0</v>
      </c>
      <c r="CJ252" s="216">
        <f t="shared" si="337"/>
        <v>0.05</v>
      </c>
      <c r="CK252" s="217">
        <f t="shared" si="338"/>
        <v>170</v>
      </c>
      <c r="CL252" s="218">
        <f t="shared" si="339"/>
        <v>20</v>
      </c>
      <c r="CM252" s="219">
        <f t="shared" si="340"/>
        <v>10</v>
      </c>
      <c r="CN252" s="219">
        <f t="shared" si="341"/>
        <v>0</v>
      </c>
      <c r="CO252" s="219">
        <f t="shared" si="342"/>
        <v>0</v>
      </c>
      <c r="CP252" s="219">
        <f t="shared" si="343"/>
        <v>10</v>
      </c>
      <c r="CR252" s="243">
        <v>34.06</v>
      </c>
      <c r="CS252" s="243">
        <v>260</v>
      </c>
      <c r="CT252" s="247">
        <f t="shared" si="313"/>
        <v>0.13100000000000001</v>
      </c>
      <c r="CV252" s="247">
        <f t="shared" si="314"/>
        <v>0</v>
      </c>
      <c r="CW252" s="211">
        <f t="shared" si="315"/>
        <v>0</v>
      </c>
      <c r="CY252" s="300">
        <v>0</v>
      </c>
      <c r="CZ252" s="300">
        <v>0</v>
      </c>
      <c r="DA252" s="300">
        <v>0</v>
      </c>
      <c r="DB252" s="300">
        <v>0</v>
      </c>
      <c r="DC252" s="300">
        <v>0</v>
      </c>
      <c r="DE252" s="332" t="s">
        <v>640</v>
      </c>
      <c r="DF252" s="332" t="s">
        <v>640</v>
      </c>
      <c r="DG252" s="332" t="s">
        <v>640</v>
      </c>
      <c r="DH252" s="332" t="s">
        <v>640</v>
      </c>
      <c r="DL252" s="212">
        <v>174</v>
      </c>
      <c r="DM252" s="212">
        <v>0</v>
      </c>
      <c r="DN252" s="213">
        <v>0</v>
      </c>
      <c r="DO252" s="212">
        <v>15</v>
      </c>
      <c r="DP252" s="212">
        <v>0</v>
      </c>
      <c r="DQ252" s="213">
        <v>0</v>
      </c>
      <c r="DR252" s="214">
        <v>159</v>
      </c>
      <c r="DS252" s="214">
        <v>0</v>
      </c>
      <c r="DT252" s="213">
        <v>0</v>
      </c>
      <c r="DV252" s="215">
        <f t="shared" si="344"/>
        <v>160</v>
      </c>
      <c r="DW252" s="216">
        <v>1</v>
      </c>
      <c r="DX252" s="216">
        <v>0</v>
      </c>
      <c r="DY252" s="216">
        <v>0</v>
      </c>
      <c r="DZ252" s="216">
        <v>0</v>
      </c>
      <c r="EA252" s="216">
        <v>0</v>
      </c>
      <c r="EB252" s="216">
        <v>0</v>
      </c>
      <c r="EC252" s="217">
        <f t="shared" si="345"/>
        <v>160</v>
      </c>
      <c r="ED252" s="218">
        <v>0</v>
      </c>
      <c r="EE252" s="219">
        <f t="shared" si="346"/>
        <v>0</v>
      </c>
      <c r="EF252" s="219">
        <f t="shared" si="347"/>
        <v>0</v>
      </c>
      <c r="EG252" s="219">
        <f t="shared" si="348"/>
        <v>0</v>
      </c>
      <c r="EH252" s="219">
        <f t="shared" si="349"/>
        <v>0</v>
      </c>
      <c r="EI252" s="216">
        <v>0</v>
      </c>
      <c r="EJ252" s="511">
        <v>1.0875000000000001E-2</v>
      </c>
      <c r="EK252" s="3">
        <v>0.106</v>
      </c>
      <c r="EL252" s="3">
        <v>0.35700000000000004</v>
      </c>
      <c r="EM252" s="496">
        <f t="shared" si="350"/>
        <v>0.53699999999999992</v>
      </c>
      <c r="EN252" s="528">
        <v>3.28402E-2</v>
      </c>
      <c r="EO252" s="545">
        <f t="shared" si="351"/>
        <v>180</v>
      </c>
      <c r="EP252" s="314">
        <f t="shared" si="352"/>
        <v>80</v>
      </c>
      <c r="EQ252" s="542">
        <v>80</v>
      </c>
      <c r="ER252" s="543">
        <v>0</v>
      </c>
      <c r="ES252" s="544">
        <v>0</v>
      </c>
      <c r="ET252" s="242">
        <v>0</v>
      </c>
      <c r="EU252" s="242">
        <v>0</v>
      </c>
      <c r="EV252" s="314">
        <f t="shared" si="353"/>
        <v>0</v>
      </c>
      <c r="EW252" s="314">
        <f t="shared" si="354"/>
        <v>80</v>
      </c>
      <c r="EX252" s="542">
        <v>70</v>
      </c>
      <c r="EY252" s="543">
        <v>10</v>
      </c>
      <c r="EZ252" s="544">
        <v>0</v>
      </c>
      <c r="FA252" s="242">
        <v>0</v>
      </c>
      <c r="FB252" s="242">
        <v>0</v>
      </c>
      <c r="FC252" s="314">
        <f t="shared" si="355"/>
        <v>0</v>
      </c>
      <c r="FD252" s="314">
        <f t="shared" si="356"/>
        <v>20</v>
      </c>
      <c r="FE252" s="542">
        <v>10</v>
      </c>
      <c r="FF252" s="543">
        <v>10</v>
      </c>
      <c r="FG252" s="544">
        <v>0</v>
      </c>
      <c r="FH252" s="242">
        <v>0</v>
      </c>
      <c r="FI252" s="242">
        <f>VLOOKUP($A252,'[3]Tabel 3'!$E$3350:$K$3691,7,FALSE)</f>
        <v>0</v>
      </c>
      <c r="FJ252" s="314">
        <f t="shared" si="357"/>
        <v>0</v>
      </c>
      <c r="FK252" s="545">
        <f t="shared" si="358"/>
        <v>200</v>
      </c>
      <c r="FL252" s="314">
        <f t="shared" si="359"/>
        <v>90</v>
      </c>
      <c r="FM252" s="542">
        <v>90</v>
      </c>
      <c r="FN252" s="543">
        <v>0</v>
      </c>
      <c r="FO252" s="544">
        <v>0</v>
      </c>
      <c r="FP252" s="242">
        <v>0</v>
      </c>
      <c r="FQ252" s="242">
        <v>0</v>
      </c>
      <c r="FR252" s="314">
        <f t="shared" si="360"/>
        <v>0</v>
      </c>
      <c r="FS252" s="314">
        <f t="shared" si="361"/>
        <v>90</v>
      </c>
      <c r="FT252" s="542">
        <v>70</v>
      </c>
      <c r="FU252" s="543">
        <v>10</v>
      </c>
      <c r="FV252" s="544">
        <v>10</v>
      </c>
      <c r="FW252" s="242">
        <v>0</v>
      </c>
      <c r="FX252" s="242">
        <v>0</v>
      </c>
      <c r="FY252" s="314">
        <f t="shared" si="362"/>
        <v>10</v>
      </c>
      <c r="FZ252" s="314">
        <f t="shared" si="363"/>
        <v>20</v>
      </c>
      <c r="GA252" s="542">
        <v>10</v>
      </c>
      <c r="GB252" s="543">
        <v>10</v>
      </c>
      <c r="GC252" s="544">
        <v>0</v>
      </c>
      <c r="GD252" s="242">
        <v>0</v>
      </c>
      <c r="GE252" s="242">
        <v>0</v>
      </c>
      <c r="GF252" s="314">
        <f t="shared" si="364"/>
        <v>0</v>
      </c>
    </row>
    <row r="253" spans="1:188" hidden="1" x14ac:dyDescent="0.25">
      <c r="A253" s="622" t="s">
        <v>393</v>
      </c>
      <c r="B253" s="622" t="s">
        <v>119</v>
      </c>
      <c r="C253" s="622" t="s">
        <v>120</v>
      </c>
      <c r="D253" s="1">
        <v>0.8</v>
      </c>
      <c r="E253" s="206">
        <v>9900</v>
      </c>
      <c r="F253" s="207">
        <v>7.6999999999999999E-2</v>
      </c>
      <c r="G253" s="208">
        <f>IF(AND(F253&gt;=$F$3-'Selectie Benchmark Gemeenten'!$D$7*'gemeenten info'!$F$7,F253&lt;=$F$3+'Selectie Benchmark Gemeenten'!$D$7*'gemeenten info'!$F$7),1,0)</f>
        <v>0</v>
      </c>
      <c r="H253" s="206">
        <v>23326</v>
      </c>
      <c r="I253" s="206">
        <v>362</v>
      </c>
      <c r="J253" s="209">
        <f t="shared" si="316"/>
        <v>5.0822122571001493E-2</v>
      </c>
      <c r="K253" s="208">
        <f>IF(AND(J253&gt;=$J$3-'Selectie Benchmark Gemeenten'!$D$8*'gemeenten info'!$J$7,J253&lt;=$J$3+'Selectie Benchmark Gemeenten'!$D$8*'gemeenten info'!$J$7),1,0)</f>
        <v>0</v>
      </c>
      <c r="L253" s="23">
        <v>0</v>
      </c>
      <c r="M253" s="210">
        <v>3.1987075928917606E-2</v>
      </c>
      <c r="N253" s="208">
        <f>IF(AND(M253&gt;=$M$3-'Selectie Benchmark Gemeenten'!$D$9*'gemeenten info'!$M$7,M253&lt;=$M$3+'Selectie Benchmark Gemeenten'!$D$9*'gemeenten info'!$M$7),1,0)</f>
        <v>0</v>
      </c>
      <c r="O253" s="29">
        <f t="shared" si="310"/>
        <v>0</v>
      </c>
      <c r="P253" s="29">
        <f t="shared" si="311"/>
        <v>0</v>
      </c>
      <c r="Q253" s="29">
        <f t="shared" si="312"/>
        <v>0</v>
      </c>
      <c r="S253" s="78">
        <v>7.8159999999999998</v>
      </c>
      <c r="T253" s="78">
        <v>-11.173</v>
      </c>
      <c r="U253" s="211">
        <v>0.53100000000000003</v>
      </c>
      <c r="V253" s="211">
        <v>6.3E-2</v>
      </c>
      <c r="X253" s="212">
        <v>1427</v>
      </c>
      <c r="Y253" s="212">
        <v>44</v>
      </c>
      <c r="Z253" s="341">
        <f t="shared" si="317"/>
        <v>3.0833917309039945E-2</v>
      </c>
      <c r="AA253" s="212">
        <v>452</v>
      </c>
      <c r="AB253" s="212">
        <v>38</v>
      </c>
      <c r="AC253" s="212">
        <v>10</v>
      </c>
      <c r="AD253" s="212">
        <v>83</v>
      </c>
      <c r="AE253" s="212">
        <v>0</v>
      </c>
      <c r="AF253" s="372">
        <f t="shared" si="318"/>
        <v>0</v>
      </c>
      <c r="AG253" s="212">
        <v>21</v>
      </c>
      <c r="AH253" s="372">
        <f t="shared" si="319"/>
        <v>0.25301204819277107</v>
      </c>
      <c r="AI253" s="212">
        <f t="shared" si="320"/>
        <v>359</v>
      </c>
      <c r="AJ253" s="212">
        <f t="shared" si="321"/>
        <v>17</v>
      </c>
      <c r="AK253" s="372">
        <f t="shared" si="322"/>
        <v>4.7353760445682451E-2</v>
      </c>
      <c r="AL253" s="341">
        <f t="shared" si="323"/>
        <v>0</v>
      </c>
      <c r="AM253" s="341">
        <f t="shared" si="324"/>
        <v>1.4716187806587245E-2</v>
      </c>
      <c r="AN253" s="341">
        <f t="shared" si="325"/>
        <v>1.1913104414856343E-2</v>
      </c>
      <c r="AO253" s="341">
        <f t="shared" si="326"/>
        <v>2.6629292221443588E-2</v>
      </c>
      <c r="AP253" s="214">
        <v>975</v>
      </c>
      <c r="AQ253" s="214">
        <v>6</v>
      </c>
      <c r="AR253" s="341">
        <f t="shared" si="327"/>
        <v>4.2046250875963564E-3</v>
      </c>
      <c r="AT253" s="1">
        <v>37</v>
      </c>
      <c r="AU253" s="1">
        <v>20</v>
      </c>
      <c r="AV253" s="1">
        <v>7</v>
      </c>
      <c r="AW253" s="1">
        <v>10</v>
      </c>
      <c r="AX253" s="1">
        <v>29</v>
      </c>
      <c r="AY253" s="1">
        <v>11</v>
      </c>
      <c r="AZ253" s="1">
        <v>5</v>
      </c>
      <c r="BA253" s="1">
        <v>13</v>
      </c>
      <c r="BB253" s="1">
        <v>37</v>
      </c>
      <c r="BC253" s="1">
        <v>19</v>
      </c>
      <c r="BD253" s="1">
        <v>9</v>
      </c>
      <c r="BE253" s="1">
        <v>9</v>
      </c>
      <c r="BF253" s="1">
        <v>28</v>
      </c>
      <c r="BG253" s="1">
        <v>9</v>
      </c>
      <c r="BH253" s="1">
        <v>5</v>
      </c>
      <c r="BI253" s="1">
        <v>14</v>
      </c>
      <c r="BJ253" s="1">
        <v>32</v>
      </c>
      <c r="BK253" s="1">
        <v>15</v>
      </c>
      <c r="BL253" s="1">
        <v>6</v>
      </c>
      <c r="BM253" s="1">
        <v>11</v>
      </c>
      <c r="BN253" s="125">
        <v>0.54054054054054057</v>
      </c>
      <c r="BO253" s="124">
        <v>0.1891891891891892</v>
      </c>
      <c r="BP253" s="126">
        <v>0.27027027027027029</v>
      </c>
      <c r="BQ253" s="125">
        <v>0.37931034482758619</v>
      </c>
      <c r="BR253" s="124">
        <v>0.17241379310344829</v>
      </c>
      <c r="BS253" s="126">
        <v>0.44827586206896552</v>
      </c>
      <c r="BT253" s="125">
        <v>0.51351351351351349</v>
      </c>
      <c r="BU253" s="124">
        <v>0.24324324324324326</v>
      </c>
      <c r="BV253" s="126">
        <v>0.24324324324324326</v>
      </c>
      <c r="BW253" s="125">
        <v>0.32142857142857145</v>
      </c>
      <c r="BX253" s="124">
        <v>0.17857142857142858</v>
      </c>
      <c r="BY253" s="126">
        <v>0.5</v>
      </c>
      <c r="BZ253" s="125">
        <f t="shared" si="328"/>
        <v>0.46875</v>
      </c>
      <c r="CA253" s="124">
        <f t="shared" si="329"/>
        <v>0.1875</v>
      </c>
      <c r="CB253" s="126">
        <f t="shared" si="330"/>
        <v>0.34375</v>
      </c>
      <c r="CD253" s="215">
        <f t="shared" si="331"/>
        <v>2770</v>
      </c>
      <c r="CE253" s="216">
        <f t="shared" si="332"/>
        <v>0.50902527075812276</v>
      </c>
      <c r="CF253" s="216">
        <f t="shared" si="333"/>
        <v>0.42238267148014441</v>
      </c>
      <c r="CG253" s="216">
        <f t="shared" si="334"/>
        <v>6.8592057761732855E-2</v>
      </c>
      <c r="CH253" s="216">
        <f t="shared" si="335"/>
        <v>2.5270758122743681E-2</v>
      </c>
      <c r="CI253" s="216">
        <f t="shared" si="336"/>
        <v>0</v>
      </c>
      <c r="CJ253" s="216">
        <f t="shared" si="337"/>
        <v>4.3321299638989168E-2</v>
      </c>
      <c r="CK253" s="217">
        <f t="shared" si="338"/>
        <v>1410</v>
      </c>
      <c r="CL253" s="218">
        <f t="shared" si="339"/>
        <v>1170</v>
      </c>
      <c r="CM253" s="219">
        <f t="shared" si="340"/>
        <v>190</v>
      </c>
      <c r="CN253" s="219">
        <f t="shared" si="341"/>
        <v>70</v>
      </c>
      <c r="CO253" s="219">
        <f t="shared" si="342"/>
        <v>0</v>
      </c>
      <c r="CP253" s="219">
        <f t="shared" si="343"/>
        <v>120</v>
      </c>
      <c r="CR253" s="243">
        <v>1555.93</v>
      </c>
      <c r="CS253" s="243">
        <v>1787</v>
      </c>
      <c r="CT253" s="247">
        <f t="shared" si="313"/>
        <v>0.87069390039171801</v>
      </c>
      <c r="CV253" s="247">
        <f t="shared" si="314"/>
        <v>3.5413039295633081E-2</v>
      </c>
      <c r="CW253" s="211">
        <f t="shared" si="315"/>
        <v>0.40044048453298631</v>
      </c>
      <c r="CY253" s="300">
        <v>2.2759601706970129E-2</v>
      </c>
      <c r="CZ253" s="300">
        <v>1.9718309859154931E-2</v>
      </c>
      <c r="DA253" s="300">
        <v>2.5570145127850726E-2</v>
      </c>
      <c r="DB253" s="300">
        <v>1.9876627827278958E-2</v>
      </c>
      <c r="DC253" s="300">
        <v>2.4246395806028834E-2</v>
      </c>
      <c r="DE253" s="332">
        <v>25</v>
      </c>
      <c r="DF253" s="332">
        <v>1</v>
      </c>
      <c r="DG253" s="332">
        <v>26</v>
      </c>
      <c r="DH253" s="332">
        <v>0</v>
      </c>
      <c r="DL253" s="212">
        <v>1406</v>
      </c>
      <c r="DM253" s="212">
        <v>32</v>
      </c>
      <c r="DN253" s="213">
        <v>2.2759601706970129E-2</v>
      </c>
      <c r="DO253" s="212">
        <v>482</v>
      </c>
      <c r="DP253" s="212">
        <v>28</v>
      </c>
      <c r="DQ253" s="213">
        <v>1.9914651493598862E-2</v>
      </c>
      <c r="DR253" s="214">
        <v>924</v>
      </c>
      <c r="DS253" s="214">
        <v>4</v>
      </c>
      <c r="DT253" s="213">
        <v>2.8449502133712661E-3</v>
      </c>
      <c r="DV253" s="215">
        <f t="shared" si="344"/>
        <v>2780</v>
      </c>
      <c r="DW253" s="216">
        <v>0.5</v>
      </c>
      <c r="DX253" s="216">
        <v>0.42857142857142855</v>
      </c>
      <c r="DY253" s="216">
        <v>7.1428571428571425E-2</v>
      </c>
      <c r="DZ253" s="216">
        <v>3.5714285714285712E-2</v>
      </c>
      <c r="EA253" s="216">
        <v>0</v>
      </c>
      <c r="EB253" s="216">
        <v>3.5714285714285712E-2</v>
      </c>
      <c r="EC253" s="217">
        <f t="shared" si="345"/>
        <v>1400</v>
      </c>
      <c r="ED253" s="218">
        <v>1200</v>
      </c>
      <c r="EE253" s="219">
        <f t="shared" si="346"/>
        <v>180</v>
      </c>
      <c r="EF253" s="219">
        <f t="shared" si="347"/>
        <v>40</v>
      </c>
      <c r="EG253" s="219">
        <f t="shared" si="348"/>
        <v>0</v>
      </c>
      <c r="EH253" s="219">
        <f t="shared" si="349"/>
        <v>140</v>
      </c>
      <c r="EI253" s="216">
        <v>7.1428571428571425E-2</v>
      </c>
      <c r="EJ253" s="511">
        <v>2.1374999999999998E-2</v>
      </c>
      <c r="EK253" s="3">
        <v>0.36299999999999999</v>
      </c>
      <c r="EL253" s="3">
        <v>0.46100000000000002</v>
      </c>
      <c r="EM253" s="496">
        <f t="shared" si="350"/>
        <v>0.17599999999999999</v>
      </c>
      <c r="EN253" s="528">
        <v>6.8276200000000009E-2</v>
      </c>
      <c r="EO253" s="545">
        <f t="shared" si="351"/>
        <v>2750</v>
      </c>
      <c r="EP253" s="314">
        <f t="shared" si="352"/>
        <v>640</v>
      </c>
      <c r="EQ253" s="542">
        <v>620</v>
      </c>
      <c r="ER253" s="543">
        <v>10</v>
      </c>
      <c r="ES253" s="544">
        <v>10</v>
      </c>
      <c r="ET253" s="242">
        <v>0</v>
      </c>
      <c r="EU253" s="242">
        <v>0</v>
      </c>
      <c r="EV253" s="314">
        <f t="shared" si="353"/>
        <v>10</v>
      </c>
      <c r="EW253" s="314">
        <f t="shared" si="354"/>
        <v>1170</v>
      </c>
      <c r="EX253" s="542">
        <v>670</v>
      </c>
      <c r="EY253" s="543">
        <v>440</v>
      </c>
      <c r="EZ253" s="544">
        <v>60</v>
      </c>
      <c r="FA253" s="242">
        <v>10</v>
      </c>
      <c r="FB253" s="242">
        <v>0</v>
      </c>
      <c r="FC253" s="314">
        <f t="shared" si="355"/>
        <v>50</v>
      </c>
      <c r="FD253" s="314">
        <f t="shared" si="356"/>
        <v>940</v>
      </c>
      <c r="FE253" s="542">
        <v>110</v>
      </c>
      <c r="FF253" s="543">
        <v>720</v>
      </c>
      <c r="FG253" s="544">
        <v>110</v>
      </c>
      <c r="FH253" s="242">
        <v>30</v>
      </c>
      <c r="FI253" s="242">
        <f>VLOOKUP($A253,'[3]Tabel 3'!$E$3350:$K$3691,7,FALSE)</f>
        <v>0</v>
      </c>
      <c r="FJ253" s="314">
        <f t="shared" si="357"/>
        <v>80</v>
      </c>
      <c r="FK253" s="545">
        <f t="shared" si="358"/>
        <v>2770</v>
      </c>
      <c r="FL253" s="314">
        <f t="shared" si="359"/>
        <v>620</v>
      </c>
      <c r="FM253" s="542">
        <v>610</v>
      </c>
      <c r="FN253" s="543">
        <v>10</v>
      </c>
      <c r="FO253" s="544">
        <v>0</v>
      </c>
      <c r="FP253" s="242">
        <v>0</v>
      </c>
      <c r="FQ253" s="242">
        <v>0</v>
      </c>
      <c r="FR253" s="314">
        <f t="shared" si="360"/>
        <v>0</v>
      </c>
      <c r="FS253" s="314">
        <f t="shared" si="361"/>
        <v>1200</v>
      </c>
      <c r="FT253" s="542">
        <v>670</v>
      </c>
      <c r="FU253" s="543">
        <v>440</v>
      </c>
      <c r="FV253" s="544">
        <v>90</v>
      </c>
      <c r="FW253" s="242">
        <v>20</v>
      </c>
      <c r="FX253" s="242">
        <v>0</v>
      </c>
      <c r="FY253" s="314">
        <f t="shared" si="362"/>
        <v>70</v>
      </c>
      <c r="FZ253" s="314">
        <f t="shared" si="363"/>
        <v>950</v>
      </c>
      <c r="GA253" s="542">
        <v>130</v>
      </c>
      <c r="GB253" s="543">
        <v>720</v>
      </c>
      <c r="GC253" s="544">
        <v>100</v>
      </c>
      <c r="GD253" s="242">
        <v>50</v>
      </c>
      <c r="GE253" s="242">
        <v>0</v>
      </c>
      <c r="GF253" s="314">
        <f t="shared" si="364"/>
        <v>50</v>
      </c>
    </row>
    <row r="254" spans="1:188" hidden="1" x14ac:dyDescent="0.25">
      <c r="A254" s="622" t="s">
        <v>394</v>
      </c>
      <c r="B254" s="622" t="s">
        <v>100</v>
      </c>
      <c r="C254" s="622" t="s">
        <v>101</v>
      </c>
      <c r="D254" s="1">
        <v>1.4</v>
      </c>
      <c r="E254" s="206">
        <v>20400</v>
      </c>
      <c r="F254" s="207">
        <v>6.6000000000000003E-2</v>
      </c>
      <c r="G254" s="208">
        <f>IF(AND(F254&gt;=$F$3-'Selectie Benchmark Gemeenten'!$D$7*'gemeenten info'!$F$7,F254&lt;=$F$3+'Selectie Benchmark Gemeenten'!$D$7*'gemeenten info'!$F$7),1,0)</f>
        <v>0</v>
      </c>
      <c r="H254" s="206">
        <v>46833</v>
      </c>
      <c r="I254" s="206">
        <v>279</v>
      </c>
      <c r="J254" s="209">
        <f t="shared" si="316"/>
        <v>3.8415545590433482E-2</v>
      </c>
      <c r="K254" s="208">
        <f>IF(AND(J254&gt;=$J$3-'Selectie Benchmark Gemeenten'!$D$8*'gemeenten info'!$J$7,J254&lt;=$J$3+'Selectie Benchmark Gemeenten'!$D$8*'gemeenten info'!$J$7),1,0)</f>
        <v>0</v>
      </c>
      <c r="L254" s="23">
        <v>0</v>
      </c>
      <c r="M254" s="210">
        <v>0.27493261455525608</v>
      </c>
      <c r="N254" s="208">
        <f>IF(AND(M254&gt;=$M$3-'Selectie Benchmark Gemeenten'!$D$9*'gemeenten info'!$M$7,M254&lt;=$M$3+'Selectie Benchmark Gemeenten'!$D$9*'gemeenten info'!$M$7),1,0)</f>
        <v>1</v>
      </c>
      <c r="O254" s="29">
        <f t="shared" si="310"/>
        <v>0</v>
      </c>
      <c r="P254" s="29">
        <f t="shared" si="311"/>
        <v>0</v>
      </c>
      <c r="Q254" s="29">
        <f t="shared" si="312"/>
        <v>0</v>
      </c>
      <c r="S254" s="78">
        <v>7.7729999999999997</v>
      </c>
      <c r="T254" s="78">
        <v>-2.887</v>
      </c>
      <c r="U254" s="211">
        <v>0.58899999999999997</v>
      </c>
      <c r="V254" s="211">
        <v>5.3999999999999999E-2</v>
      </c>
      <c r="X254" s="212">
        <v>3851</v>
      </c>
      <c r="Y254" s="212">
        <v>69</v>
      </c>
      <c r="Z254" s="341">
        <f t="shared" si="317"/>
        <v>1.7917424045702415E-2</v>
      </c>
      <c r="AA254" s="212">
        <v>1273</v>
      </c>
      <c r="AB254" s="212">
        <v>54</v>
      </c>
      <c r="AC254" s="212">
        <v>31</v>
      </c>
      <c r="AD254" s="212">
        <v>175</v>
      </c>
      <c r="AE254" s="212">
        <v>10</v>
      </c>
      <c r="AF254" s="372">
        <f t="shared" si="318"/>
        <v>0.32258064516129031</v>
      </c>
      <c r="AG254" s="212">
        <v>13</v>
      </c>
      <c r="AH254" s="372">
        <f t="shared" si="319"/>
        <v>7.4285714285714288E-2</v>
      </c>
      <c r="AI254" s="212">
        <f t="shared" si="320"/>
        <v>1067</v>
      </c>
      <c r="AJ254" s="212">
        <f t="shared" si="321"/>
        <v>31</v>
      </c>
      <c r="AK254" s="372">
        <f t="shared" si="322"/>
        <v>2.9053420805998126E-2</v>
      </c>
      <c r="AL254" s="341">
        <f t="shared" si="323"/>
        <v>2.5967281225655675E-3</v>
      </c>
      <c r="AM254" s="341">
        <f t="shared" si="324"/>
        <v>3.3757465593352376E-3</v>
      </c>
      <c r="AN254" s="341">
        <f t="shared" si="325"/>
        <v>8.0498571799532594E-3</v>
      </c>
      <c r="AO254" s="341">
        <f t="shared" si="326"/>
        <v>1.4022331861854065E-2</v>
      </c>
      <c r="AP254" s="214">
        <v>2578</v>
      </c>
      <c r="AQ254" s="214">
        <v>15</v>
      </c>
      <c r="AR254" s="341">
        <f t="shared" si="327"/>
        <v>3.8950921838483512E-3</v>
      </c>
      <c r="AT254" s="1">
        <v>78</v>
      </c>
      <c r="AU254" s="1">
        <v>25</v>
      </c>
      <c r="AV254" s="1">
        <v>24</v>
      </c>
      <c r="AW254" s="1">
        <v>29</v>
      </c>
      <c r="AX254" s="1">
        <v>77</v>
      </c>
      <c r="AY254" s="1">
        <v>33</v>
      </c>
      <c r="AZ254" s="1">
        <v>25</v>
      </c>
      <c r="BA254" s="1">
        <v>19</v>
      </c>
      <c r="BB254" s="1">
        <v>66</v>
      </c>
      <c r="BC254" s="1">
        <v>27</v>
      </c>
      <c r="BD254" s="1">
        <v>16</v>
      </c>
      <c r="BE254" s="1">
        <v>23</v>
      </c>
      <c r="BF254" s="1">
        <v>62</v>
      </c>
      <c r="BG254" s="1">
        <v>30</v>
      </c>
      <c r="BH254" s="1">
        <v>12</v>
      </c>
      <c r="BI254" s="1">
        <v>20</v>
      </c>
      <c r="BJ254" s="1">
        <v>101</v>
      </c>
      <c r="BK254" s="1">
        <v>43</v>
      </c>
      <c r="BL254" s="1">
        <v>27</v>
      </c>
      <c r="BM254" s="1">
        <v>31</v>
      </c>
      <c r="BN254" s="125">
        <v>0.32051282051282054</v>
      </c>
      <c r="BO254" s="124">
        <v>0.30769230769230771</v>
      </c>
      <c r="BP254" s="126">
        <v>0.37179487179487181</v>
      </c>
      <c r="BQ254" s="125">
        <v>0.42857142857142855</v>
      </c>
      <c r="BR254" s="124">
        <v>0.32467532467532467</v>
      </c>
      <c r="BS254" s="126">
        <v>0.24675324675324675</v>
      </c>
      <c r="BT254" s="125">
        <v>0.40909090909090912</v>
      </c>
      <c r="BU254" s="124">
        <v>0.24242424242424243</v>
      </c>
      <c r="BV254" s="126">
        <v>0.34848484848484851</v>
      </c>
      <c r="BW254" s="125">
        <v>0.4838709677419355</v>
      </c>
      <c r="BX254" s="124">
        <v>0.19354838709677419</v>
      </c>
      <c r="BY254" s="126">
        <v>0.32258064516129031</v>
      </c>
      <c r="BZ254" s="125">
        <f t="shared" si="328"/>
        <v>0.42574257425742573</v>
      </c>
      <c r="CA254" s="124">
        <f t="shared" si="329"/>
        <v>0.26732673267326734</v>
      </c>
      <c r="CB254" s="126">
        <f t="shared" si="330"/>
        <v>0.30693069306930693</v>
      </c>
      <c r="CD254" s="215">
        <f t="shared" si="331"/>
        <v>6590</v>
      </c>
      <c r="CE254" s="216">
        <f t="shared" si="332"/>
        <v>0.55842185128983313</v>
      </c>
      <c r="CF254" s="216">
        <f t="shared" si="333"/>
        <v>0.37481031866464337</v>
      </c>
      <c r="CG254" s="216">
        <f t="shared" si="334"/>
        <v>6.6767830045523516E-2</v>
      </c>
      <c r="CH254" s="216">
        <f t="shared" si="335"/>
        <v>2.5796661608497723E-2</v>
      </c>
      <c r="CI254" s="216">
        <f t="shared" si="336"/>
        <v>1.5174506828528073E-3</v>
      </c>
      <c r="CJ254" s="216">
        <f t="shared" si="337"/>
        <v>3.9453717754172987E-2</v>
      </c>
      <c r="CK254" s="217">
        <f t="shared" si="338"/>
        <v>3680</v>
      </c>
      <c r="CL254" s="218">
        <f t="shared" si="339"/>
        <v>2470</v>
      </c>
      <c r="CM254" s="219">
        <f t="shared" si="340"/>
        <v>440</v>
      </c>
      <c r="CN254" s="219">
        <f t="shared" si="341"/>
        <v>170</v>
      </c>
      <c r="CO254" s="219">
        <f t="shared" si="342"/>
        <v>10</v>
      </c>
      <c r="CP254" s="219">
        <f t="shared" si="343"/>
        <v>260</v>
      </c>
      <c r="CR254" s="243">
        <v>1788.13</v>
      </c>
      <c r="CS254" s="243">
        <v>3907</v>
      </c>
      <c r="CT254" s="247">
        <f t="shared" si="313"/>
        <v>0.4576734067059125</v>
      </c>
      <c r="CV254" s="247">
        <f t="shared" si="314"/>
        <v>3.9148929745912955E-2</v>
      </c>
      <c r="CW254" s="211">
        <f t="shared" si="315"/>
        <v>0.27147612190458204</v>
      </c>
      <c r="CY254" s="300">
        <v>2.569320783515645E-2</v>
      </c>
      <c r="CZ254" s="300">
        <v>1.5640766902119071E-2</v>
      </c>
      <c r="DA254" s="300">
        <v>1.6587082181452627E-2</v>
      </c>
      <c r="DB254" s="300">
        <v>1.914470412729985E-2</v>
      </c>
      <c r="DC254" s="300">
        <v>1.8973485769885674E-2</v>
      </c>
      <c r="DE254" s="332">
        <v>255</v>
      </c>
      <c r="DF254" s="332">
        <v>21</v>
      </c>
      <c r="DG254" s="332">
        <v>241</v>
      </c>
      <c r="DH254" s="332">
        <v>20</v>
      </c>
      <c r="DL254" s="212">
        <v>3931</v>
      </c>
      <c r="DM254" s="212">
        <v>101</v>
      </c>
      <c r="DN254" s="213">
        <v>2.569320783515645E-2</v>
      </c>
      <c r="DO254" s="212">
        <v>1331</v>
      </c>
      <c r="DP254" s="212">
        <v>82</v>
      </c>
      <c r="DQ254" s="213">
        <v>2.0859832103790384E-2</v>
      </c>
      <c r="DR254" s="214">
        <v>2600</v>
      </c>
      <c r="DS254" s="214">
        <v>19</v>
      </c>
      <c r="DT254" s="213">
        <v>4.8333757313660649E-3</v>
      </c>
      <c r="DV254" s="215">
        <f t="shared" si="344"/>
        <v>6420</v>
      </c>
      <c r="DW254" s="216">
        <v>0.59375</v>
      </c>
      <c r="DX254" s="216">
        <v>0.34375</v>
      </c>
      <c r="DY254" s="216">
        <v>6.25E-2</v>
      </c>
      <c r="DZ254" s="216">
        <v>3.125E-2</v>
      </c>
      <c r="EA254" s="216">
        <v>0</v>
      </c>
      <c r="EB254" s="216">
        <v>3.125E-2</v>
      </c>
      <c r="EC254" s="217">
        <f t="shared" si="345"/>
        <v>3820</v>
      </c>
      <c r="ED254" s="218">
        <v>2200</v>
      </c>
      <c r="EE254" s="219">
        <f t="shared" si="346"/>
        <v>400</v>
      </c>
      <c r="EF254" s="219">
        <f t="shared" si="347"/>
        <v>110</v>
      </c>
      <c r="EG254" s="219">
        <f t="shared" si="348"/>
        <v>0</v>
      </c>
      <c r="EH254" s="219">
        <f t="shared" si="349"/>
        <v>290</v>
      </c>
      <c r="EI254" s="216">
        <v>6.1538461538461542E-2</v>
      </c>
      <c r="EJ254" s="511">
        <v>1.9450000000000002E-2</v>
      </c>
      <c r="EK254" s="3">
        <v>0.26300000000000001</v>
      </c>
      <c r="EL254" s="3">
        <v>0.47100000000000003</v>
      </c>
      <c r="EM254" s="496">
        <f t="shared" si="350"/>
        <v>0.26599999999999996</v>
      </c>
      <c r="EN254" s="528">
        <v>6.1779600000000004E-2</v>
      </c>
      <c r="EO254" s="545">
        <f t="shared" si="351"/>
        <v>6460</v>
      </c>
      <c r="EP254" s="314">
        <f t="shared" si="352"/>
        <v>1740</v>
      </c>
      <c r="EQ254" s="542">
        <v>1700</v>
      </c>
      <c r="ER254" s="543">
        <v>20</v>
      </c>
      <c r="ES254" s="544">
        <v>20</v>
      </c>
      <c r="ET254" s="242">
        <v>0</v>
      </c>
      <c r="EU254" s="242">
        <v>0</v>
      </c>
      <c r="EV254" s="314">
        <f t="shared" si="353"/>
        <v>20</v>
      </c>
      <c r="EW254" s="314">
        <f t="shared" si="354"/>
        <v>2840</v>
      </c>
      <c r="EX254" s="542">
        <v>1760</v>
      </c>
      <c r="EY254" s="543">
        <v>850</v>
      </c>
      <c r="EZ254" s="544">
        <v>230</v>
      </c>
      <c r="FA254" s="242">
        <v>70</v>
      </c>
      <c r="FB254" s="242">
        <v>0</v>
      </c>
      <c r="FC254" s="314">
        <f t="shared" si="355"/>
        <v>160</v>
      </c>
      <c r="FD254" s="314">
        <f t="shared" si="356"/>
        <v>1880</v>
      </c>
      <c r="FE254" s="542">
        <v>360</v>
      </c>
      <c r="FF254" s="543">
        <v>1370</v>
      </c>
      <c r="FG254" s="544">
        <v>150</v>
      </c>
      <c r="FH254" s="242">
        <v>40</v>
      </c>
      <c r="FI254" s="242">
        <f>VLOOKUP($A254,'[3]Tabel 3'!$E$3350:$K$3691,7,FALSE)</f>
        <v>0</v>
      </c>
      <c r="FJ254" s="314">
        <f t="shared" si="357"/>
        <v>110</v>
      </c>
      <c r="FK254" s="545">
        <f t="shared" si="358"/>
        <v>6590</v>
      </c>
      <c r="FL254" s="314">
        <f t="shared" si="359"/>
        <v>1690</v>
      </c>
      <c r="FM254" s="542">
        <v>1650</v>
      </c>
      <c r="FN254" s="543">
        <v>20</v>
      </c>
      <c r="FO254" s="544">
        <v>20</v>
      </c>
      <c r="FP254" s="242">
        <v>0</v>
      </c>
      <c r="FQ254" s="242">
        <v>0</v>
      </c>
      <c r="FR254" s="314">
        <f t="shared" si="360"/>
        <v>20</v>
      </c>
      <c r="FS254" s="314">
        <f t="shared" si="361"/>
        <v>2940</v>
      </c>
      <c r="FT254" s="542">
        <v>1700</v>
      </c>
      <c r="FU254" s="543">
        <v>1010</v>
      </c>
      <c r="FV254" s="544">
        <v>230</v>
      </c>
      <c r="FW254" s="242">
        <v>90</v>
      </c>
      <c r="FX254" s="242">
        <v>0</v>
      </c>
      <c r="FY254" s="314">
        <f t="shared" si="362"/>
        <v>140</v>
      </c>
      <c r="FZ254" s="314">
        <f t="shared" si="363"/>
        <v>1960</v>
      </c>
      <c r="GA254" s="542">
        <v>330</v>
      </c>
      <c r="GB254" s="543">
        <v>1440</v>
      </c>
      <c r="GC254" s="544">
        <v>190</v>
      </c>
      <c r="GD254" s="242">
        <v>80</v>
      </c>
      <c r="GE254" s="242">
        <v>10</v>
      </c>
      <c r="GF254" s="314">
        <f t="shared" si="364"/>
        <v>100</v>
      </c>
    </row>
    <row r="255" spans="1:188" hidden="1" x14ac:dyDescent="0.25">
      <c r="A255" s="622" t="s">
        <v>395</v>
      </c>
      <c r="B255" s="622" t="s">
        <v>53</v>
      </c>
      <c r="C255" s="622" t="s">
        <v>87</v>
      </c>
      <c r="D255" s="1">
        <v>0.2</v>
      </c>
      <c r="E255" s="206">
        <v>4100</v>
      </c>
      <c r="F255" s="207">
        <v>4.9000000000000002E-2</v>
      </c>
      <c r="G255" s="208">
        <f>IF(AND(F255&gt;=$F$3-'Selectie Benchmark Gemeenten'!$D$7*'gemeenten info'!$F$7,F255&lt;=$F$3+'Selectie Benchmark Gemeenten'!$D$7*'gemeenten info'!$F$7),1,0)</f>
        <v>0</v>
      </c>
      <c r="H255" s="206">
        <v>10317</v>
      </c>
      <c r="I255" s="206">
        <v>748</v>
      </c>
      <c r="J255" s="209">
        <f t="shared" si="316"/>
        <v>0.10852017937219731</v>
      </c>
      <c r="K255" s="208">
        <f>IF(AND(J255&gt;=$J$3-'Selectie Benchmark Gemeenten'!$D$8*'gemeenten info'!$J$7,J255&lt;=$J$3+'Selectie Benchmark Gemeenten'!$D$8*'gemeenten info'!$J$7),1,0)</f>
        <v>0</v>
      </c>
      <c r="L255" s="23">
        <v>0</v>
      </c>
      <c r="M255" s="210">
        <v>1.5023818248442653E-2</v>
      </c>
      <c r="N255" s="208">
        <f>IF(AND(M255&gt;=$M$3-'Selectie Benchmark Gemeenten'!$D$9*'gemeenten info'!$M$7,M255&lt;=$M$3+'Selectie Benchmark Gemeenten'!$D$9*'gemeenten info'!$M$7),1,0)</f>
        <v>0</v>
      </c>
      <c r="O255" s="29">
        <f t="shared" si="310"/>
        <v>0</v>
      </c>
      <c r="P255" s="29">
        <f t="shared" si="311"/>
        <v>0</v>
      </c>
      <c r="Q255" s="29">
        <f t="shared" si="312"/>
        <v>0</v>
      </c>
      <c r="S255" s="78">
        <v>8.0709999999999997</v>
      </c>
      <c r="T255" s="78">
        <v>7.8570000000000002</v>
      </c>
      <c r="U255" s="211">
        <v>0.59399999999999997</v>
      </c>
      <c r="V255" s="211">
        <v>4.4999999999999998E-2</v>
      </c>
      <c r="X255" s="212">
        <v>835</v>
      </c>
      <c r="Y255" s="212">
        <v>12</v>
      </c>
      <c r="Z255" s="341">
        <f t="shared" si="317"/>
        <v>1.437125748502994E-2</v>
      </c>
      <c r="AA255" s="212">
        <v>258</v>
      </c>
      <c r="AB255" s="212">
        <v>9</v>
      </c>
      <c r="AC255" s="212">
        <v>0</v>
      </c>
      <c r="AD255" s="212">
        <v>46</v>
      </c>
      <c r="AE255" s="212">
        <v>0</v>
      </c>
      <c r="AF255" s="372" t="str">
        <f t="shared" si="318"/>
        <v/>
      </c>
      <c r="AG255" s="212">
        <v>0</v>
      </c>
      <c r="AH255" s="372">
        <f t="shared" si="319"/>
        <v>0</v>
      </c>
      <c r="AI255" s="212">
        <f t="shared" si="320"/>
        <v>212</v>
      </c>
      <c r="AJ255" s="212">
        <f t="shared" si="321"/>
        <v>9</v>
      </c>
      <c r="AK255" s="372">
        <f t="shared" si="322"/>
        <v>4.2452830188679243E-2</v>
      </c>
      <c r="AL255" s="341">
        <f t="shared" si="323"/>
        <v>0</v>
      </c>
      <c r="AM255" s="341">
        <f t="shared" si="324"/>
        <v>0</v>
      </c>
      <c r="AN255" s="341">
        <f t="shared" si="325"/>
        <v>1.0778443113772455E-2</v>
      </c>
      <c r="AO255" s="341">
        <f t="shared" si="326"/>
        <v>1.0778443113772455E-2</v>
      </c>
      <c r="AP255" s="214">
        <v>577</v>
      </c>
      <c r="AQ255" s="214">
        <v>3</v>
      </c>
      <c r="AR255" s="341">
        <f t="shared" si="327"/>
        <v>3.592814371257485E-3</v>
      </c>
      <c r="AT255" s="1">
        <v>5</v>
      </c>
      <c r="AU255" s="1">
        <v>0</v>
      </c>
      <c r="AV255" s="1">
        <v>0</v>
      </c>
      <c r="AW255" s="1">
        <v>5</v>
      </c>
      <c r="AX255" s="1">
        <v>16</v>
      </c>
      <c r="AY255" s="1">
        <v>8</v>
      </c>
      <c r="AZ255" s="1">
        <v>0</v>
      </c>
      <c r="BA255" s="1">
        <v>8</v>
      </c>
      <c r="BB255" s="1">
        <v>7</v>
      </c>
      <c r="BC255" s="1">
        <v>5</v>
      </c>
      <c r="BD255" s="1">
        <v>0</v>
      </c>
      <c r="BE255" s="1">
        <v>2</v>
      </c>
      <c r="BF255" s="1">
        <v>12</v>
      </c>
      <c r="BG255" s="1">
        <v>6</v>
      </c>
      <c r="BH255" s="1">
        <v>0</v>
      </c>
      <c r="BI255" s="1">
        <v>6</v>
      </c>
      <c r="BJ255" s="1">
        <v>10</v>
      </c>
      <c r="BK255" s="1">
        <v>5</v>
      </c>
      <c r="BL255" s="1">
        <v>0</v>
      </c>
      <c r="BM255" s="1">
        <v>5</v>
      </c>
      <c r="BN255" s="125">
        <v>0</v>
      </c>
      <c r="BO255" s="124">
        <v>0</v>
      </c>
      <c r="BP255" s="126">
        <v>1</v>
      </c>
      <c r="BQ255" s="125">
        <v>0.5</v>
      </c>
      <c r="BR255" s="124">
        <v>0</v>
      </c>
      <c r="BS255" s="126">
        <v>0.5</v>
      </c>
      <c r="BT255" s="125">
        <v>0.7142857142857143</v>
      </c>
      <c r="BU255" s="124">
        <v>0</v>
      </c>
      <c r="BV255" s="126">
        <v>0.2857142857142857</v>
      </c>
      <c r="BW255" s="125">
        <v>0.5</v>
      </c>
      <c r="BX255" s="124">
        <v>0</v>
      </c>
      <c r="BY255" s="126">
        <v>0.5</v>
      </c>
      <c r="BZ255" s="125">
        <f t="shared" si="328"/>
        <v>0.5</v>
      </c>
      <c r="CA255" s="124">
        <f t="shared" si="329"/>
        <v>0</v>
      </c>
      <c r="CB255" s="126">
        <f t="shared" si="330"/>
        <v>0.5</v>
      </c>
      <c r="CD255" s="215">
        <f t="shared" si="331"/>
        <v>1560</v>
      </c>
      <c r="CE255" s="216">
        <f t="shared" si="332"/>
        <v>0.49358974358974361</v>
      </c>
      <c r="CF255" s="216">
        <f t="shared" si="333"/>
        <v>0.46794871794871795</v>
      </c>
      <c r="CG255" s="216">
        <f t="shared" si="334"/>
        <v>3.8461538461538464E-2</v>
      </c>
      <c r="CH255" s="216">
        <f t="shared" si="335"/>
        <v>1.9230769230769232E-2</v>
      </c>
      <c r="CI255" s="216">
        <f t="shared" si="336"/>
        <v>0</v>
      </c>
      <c r="CJ255" s="216">
        <f t="shared" si="337"/>
        <v>1.9230769230769232E-2</v>
      </c>
      <c r="CK255" s="217">
        <f t="shared" si="338"/>
        <v>770</v>
      </c>
      <c r="CL255" s="218">
        <f t="shared" si="339"/>
        <v>730</v>
      </c>
      <c r="CM255" s="219">
        <f t="shared" si="340"/>
        <v>60</v>
      </c>
      <c r="CN255" s="219">
        <f t="shared" si="341"/>
        <v>30</v>
      </c>
      <c r="CO255" s="219">
        <f t="shared" si="342"/>
        <v>0</v>
      </c>
      <c r="CP255" s="219">
        <f t="shared" si="343"/>
        <v>30</v>
      </c>
      <c r="CR255" s="243">
        <v>641.59</v>
      </c>
      <c r="CS255" s="243">
        <v>1368</v>
      </c>
      <c r="CT255" s="247">
        <f t="shared" si="313"/>
        <v>0.46899853801169594</v>
      </c>
      <c r="CV255" s="247">
        <f t="shared" si="314"/>
        <v>3.0642435573373893E-2</v>
      </c>
      <c r="CW255" s="211">
        <f t="shared" si="315"/>
        <v>0.29329096908224367</v>
      </c>
      <c r="CY255" s="300">
        <v>1.2195121951219513E-2</v>
      </c>
      <c r="CZ255" s="300">
        <v>1.4616321559074299E-2</v>
      </c>
      <c r="DA255" s="300">
        <v>8.5054678007290396E-3</v>
      </c>
      <c r="DB255" s="300">
        <v>1.9093078758949882E-2</v>
      </c>
      <c r="DC255" s="300">
        <v>5.5493895671476137E-3</v>
      </c>
      <c r="DE255" s="332" t="s">
        <v>640</v>
      </c>
      <c r="DF255" s="332" t="s">
        <v>640</v>
      </c>
      <c r="DG255" s="332" t="s">
        <v>640</v>
      </c>
      <c r="DH255" s="332" t="s">
        <v>640</v>
      </c>
      <c r="DL255" s="212">
        <v>820</v>
      </c>
      <c r="DM255" s="212">
        <v>10</v>
      </c>
      <c r="DN255" s="213">
        <v>1.2195121951219513E-2</v>
      </c>
      <c r="DO255" s="212">
        <v>266</v>
      </c>
      <c r="DP255" s="212">
        <v>9</v>
      </c>
      <c r="DQ255" s="213">
        <v>1.097560975609756E-2</v>
      </c>
      <c r="DR255" s="214">
        <v>554</v>
      </c>
      <c r="DS255" s="214">
        <v>1</v>
      </c>
      <c r="DT255" s="213">
        <v>1.2195121951219512E-3</v>
      </c>
      <c r="DV255" s="215">
        <f t="shared" si="344"/>
        <v>1560</v>
      </c>
      <c r="DW255" s="216">
        <v>0.53333333333333333</v>
      </c>
      <c r="DX255" s="216">
        <v>0.46666666666666667</v>
      </c>
      <c r="DY255" s="216">
        <v>0</v>
      </c>
      <c r="DZ255" s="216">
        <v>0</v>
      </c>
      <c r="EA255" s="216">
        <v>0</v>
      </c>
      <c r="EB255" s="216">
        <v>0</v>
      </c>
      <c r="EC255" s="217">
        <f t="shared" si="345"/>
        <v>790</v>
      </c>
      <c r="ED255" s="218">
        <v>700</v>
      </c>
      <c r="EE255" s="219">
        <f t="shared" si="346"/>
        <v>70</v>
      </c>
      <c r="EF255" s="219">
        <f t="shared" si="347"/>
        <v>20</v>
      </c>
      <c r="EG255" s="219">
        <f t="shared" si="348"/>
        <v>0</v>
      </c>
      <c r="EH255" s="219">
        <f t="shared" si="349"/>
        <v>50</v>
      </c>
      <c r="EI255" s="216">
        <v>6.6666666666666666E-2</v>
      </c>
      <c r="EJ255" s="511">
        <v>1.6475E-2</v>
      </c>
      <c r="EK255" s="3">
        <v>0.28899999999999998</v>
      </c>
      <c r="EL255" s="3">
        <v>0.47100000000000003</v>
      </c>
      <c r="EM255" s="496">
        <f t="shared" si="350"/>
        <v>0.24000000000000005</v>
      </c>
      <c r="EN255" s="528">
        <v>5.1739400000000005E-2</v>
      </c>
      <c r="EO255" s="545">
        <f t="shared" si="351"/>
        <v>1580</v>
      </c>
      <c r="EP255" s="314">
        <f t="shared" si="352"/>
        <v>360</v>
      </c>
      <c r="EQ255" s="542">
        <v>360</v>
      </c>
      <c r="ER255" s="543">
        <v>0</v>
      </c>
      <c r="ES255" s="544">
        <v>0</v>
      </c>
      <c r="ET255" s="242">
        <v>0</v>
      </c>
      <c r="EU255" s="242">
        <v>0</v>
      </c>
      <c r="EV255" s="314">
        <f t="shared" si="353"/>
        <v>0</v>
      </c>
      <c r="EW255" s="314">
        <f t="shared" si="354"/>
        <v>670</v>
      </c>
      <c r="EX255" s="542">
        <v>360</v>
      </c>
      <c r="EY255" s="543">
        <v>280</v>
      </c>
      <c r="EZ255" s="544">
        <v>30</v>
      </c>
      <c r="FA255" s="242">
        <v>10</v>
      </c>
      <c r="FB255" s="242">
        <v>0</v>
      </c>
      <c r="FC255" s="314">
        <f t="shared" si="355"/>
        <v>20</v>
      </c>
      <c r="FD255" s="314">
        <f t="shared" si="356"/>
        <v>550</v>
      </c>
      <c r="FE255" s="542">
        <v>70</v>
      </c>
      <c r="FF255" s="543">
        <v>440</v>
      </c>
      <c r="FG255" s="544">
        <v>40</v>
      </c>
      <c r="FH255" s="242">
        <v>10</v>
      </c>
      <c r="FI255" s="242">
        <f>VLOOKUP($A255,'[3]Tabel 3'!$E$3350:$K$3691,7,FALSE)</f>
        <v>0</v>
      </c>
      <c r="FJ255" s="314">
        <f t="shared" si="357"/>
        <v>30</v>
      </c>
      <c r="FK255" s="545">
        <f t="shared" si="358"/>
        <v>1560</v>
      </c>
      <c r="FL255" s="314">
        <f t="shared" si="359"/>
        <v>370</v>
      </c>
      <c r="FM255" s="542">
        <v>370</v>
      </c>
      <c r="FN255" s="543">
        <v>0</v>
      </c>
      <c r="FO255" s="544">
        <v>0</v>
      </c>
      <c r="FP255" s="242">
        <v>0</v>
      </c>
      <c r="FQ255" s="242">
        <v>0</v>
      </c>
      <c r="FR255" s="314">
        <f t="shared" si="360"/>
        <v>0</v>
      </c>
      <c r="FS255" s="314">
        <f t="shared" si="361"/>
        <v>630</v>
      </c>
      <c r="FT255" s="542">
        <v>340</v>
      </c>
      <c r="FU255" s="543">
        <v>270</v>
      </c>
      <c r="FV255" s="544">
        <v>20</v>
      </c>
      <c r="FW255" s="242">
        <v>10</v>
      </c>
      <c r="FX255" s="242">
        <v>0</v>
      </c>
      <c r="FY255" s="314">
        <f t="shared" si="362"/>
        <v>10</v>
      </c>
      <c r="FZ255" s="314">
        <f t="shared" si="363"/>
        <v>560</v>
      </c>
      <c r="GA255" s="542">
        <v>60</v>
      </c>
      <c r="GB255" s="543">
        <v>460</v>
      </c>
      <c r="GC255" s="544">
        <v>40</v>
      </c>
      <c r="GD255" s="242">
        <v>20</v>
      </c>
      <c r="GE255" s="242">
        <v>0</v>
      </c>
      <c r="GF255" s="314">
        <f t="shared" si="364"/>
        <v>20</v>
      </c>
    </row>
    <row r="256" spans="1:188" hidden="1" x14ac:dyDescent="0.25">
      <c r="A256" s="622" t="s">
        <v>396</v>
      </c>
      <c r="B256" s="622" t="s">
        <v>110</v>
      </c>
      <c r="C256" s="622" t="s">
        <v>111</v>
      </c>
      <c r="D256" s="1">
        <v>4.2</v>
      </c>
      <c r="E256" s="206">
        <v>35900</v>
      </c>
      <c r="F256" s="207">
        <v>0.11599999999999999</v>
      </c>
      <c r="G256" s="208">
        <f>IF(AND(F256&gt;=$F$3-'Selectie Benchmark Gemeenten'!$D$7*'gemeenten info'!$F$7,F256&lt;=$F$3+'Selectie Benchmark Gemeenten'!$D$7*'gemeenten info'!$F$7),1,0)</f>
        <v>0</v>
      </c>
      <c r="H256" s="206">
        <v>79644</v>
      </c>
      <c r="I256" s="206">
        <v>4472</v>
      </c>
      <c r="J256" s="209">
        <f t="shared" si="316"/>
        <v>0.66517189835575485</v>
      </c>
      <c r="K256" s="208">
        <f>IF(AND(J256&gt;=$J$3-'Selectie Benchmark Gemeenten'!$D$8*'gemeenten info'!$J$7,J256&lt;=$J$3+'Selectie Benchmark Gemeenten'!$D$8*'gemeenten info'!$J$7),1,0)</f>
        <v>0</v>
      </c>
      <c r="L256" s="23">
        <v>0</v>
      </c>
      <c r="M256" s="210">
        <v>6.0519217801753206E-2</v>
      </c>
      <c r="N256" s="208">
        <f>IF(AND(M256&gt;=$M$3-'Selectie Benchmark Gemeenten'!$D$9*'gemeenten info'!$M$7,M256&lt;=$M$3+'Selectie Benchmark Gemeenten'!$D$9*'gemeenten info'!$M$7),1,0)</f>
        <v>0</v>
      </c>
      <c r="O256" s="29">
        <f t="shared" si="310"/>
        <v>0</v>
      </c>
      <c r="P256" s="29">
        <f t="shared" si="311"/>
        <v>0</v>
      </c>
      <c r="Q256" s="29">
        <f t="shared" si="312"/>
        <v>0</v>
      </c>
      <c r="S256" s="78">
        <v>7.5430000000000001</v>
      </c>
      <c r="T256" s="78">
        <v>-17.631</v>
      </c>
      <c r="U256" s="211">
        <v>0.58899999999999997</v>
      </c>
      <c r="V256" s="211">
        <v>8.5000000000000006E-2</v>
      </c>
      <c r="X256" s="212">
        <v>5318</v>
      </c>
      <c r="Y256" s="212">
        <v>154</v>
      </c>
      <c r="Z256" s="341">
        <f t="shared" si="317"/>
        <v>2.8958254983076345E-2</v>
      </c>
      <c r="AA256" s="212">
        <v>1730</v>
      </c>
      <c r="AB256" s="212">
        <v>127</v>
      </c>
      <c r="AC256" s="212">
        <v>58</v>
      </c>
      <c r="AD256" s="212">
        <v>314</v>
      </c>
      <c r="AE256" s="212">
        <v>17</v>
      </c>
      <c r="AF256" s="372">
        <f t="shared" si="318"/>
        <v>0.29310344827586204</v>
      </c>
      <c r="AG256" s="212">
        <v>35</v>
      </c>
      <c r="AH256" s="372">
        <f t="shared" si="319"/>
        <v>0.11146496815286625</v>
      </c>
      <c r="AI256" s="212">
        <f t="shared" si="320"/>
        <v>1358</v>
      </c>
      <c r="AJ256" s="212">
        <f t="shared" si="321"/>
        <v>75</v>
      </c>
      <c r="AK256" s="372">
        <f t="shared" si="322"/>
        <v>5.5228276877761412E-2</v>
      </c>
      <c r="AL256" s="341">
        <f t="shared" si="323"/>
        <v>3.1966904851447914E-3</v>
      </c>
      <c r="AM256" s="341">
        <f t="shared" si="324"/>
        <v>6.581421587062806E-3</v>
      </c>
      <c r="AN256" s="341">
        <f t="shared" si="325"/>
        <v>1.4103046257991726E-2</v>
      </c>
      <c r="AO256" s="341">
        <f t="shared" si="326"/>
        <v>2.3881158330199322E-2</v>
      </c>
      <c r="AP256" s="214">
        <v>3588</v>
      </c>
      <c r="AQ256" s="214">
        <v>27</v>
      </c>
      <c r="AR256" s="341">
        <f t="shared" si="327"/>
        <v>5.0770966528770212E-3</v>
      </c>
      <c r="AT256" s="1">
        <v>155</v>
      </c>
      <c r="AU256" s="1">
        <v>49</v>
      </c>
      <c r="AV256" s="1">
        <v>29</v>
      </c>
      <c r="AW256" s="1">
        <v>77</v>
      </c>
      <c r="AX256" s="1">
        <v>137</v>
      </c>
      <c r="AY256" s="1">
        <v>37</v>
      </c>
      <c r="AZ256" s="1">
        <v>40</v>
      </c>
      <c r="BA256" s="1">
        <v>60</v>
      </c>
      <c r="BB256" s="1">
        <v>141</v>
      </c>
      <c r="BC256" s="1">
        <v>37</v>
      </c>
      <c r="BD256" s="1">
        <v>38</v>
      </c>
      <c r="BE256" s="1">
        <v>66</v>
      </c>
      <c r="BF256" s="1">
        <v>136</v>
      </c>
      <c r="BG256" s="1">
        <v>43</v>
      </c>
      <c r="BH256" s="1">
        <v>32</v>
      </c>
      <c r="BI256" s="1">
        <v>61</v>
      </c>
      <c r="BJ256" s="1">
        <v>152</v>
      </c>
      <c r="BK256" s="1">
        <v>45</v>
      </c>
      <c r="BL256" s="1">
        <v>37</v>
      </c>
      <c r="BM256" s="1">
        <v>70</v>
      </c>
      <c r="BN256" s="125">
        <v>0.31612903225806449</v>
      </c>
      <c r="BO256" s="124">
        <v>0.18709677419354839</v>
      </c>
      <c r="BP256" s="126">
        <v>0.49677419354838709</v>
      </c>
      <c r="BQ256" s="125">
        <v>0.27007299270072993</v>
      </c>
      <c r="BR256" s="124">
        <v>0.29197080291970801</v>
      </c>
      <c r="BS256" s="126">
        <v>0.43795620437956206</v>
      </c>
      <c r="BT256" s="125">
        <v>0.26241134751773049</v>
      </c>
      <c r="BU256" s="124">
        <v>0.26950354609929078</v>
      </c>
      <c r="BV256" s="126">
        <v>0.46808510638297873</v>
      </c>
      <c r="BW256" s="125">
        <v>0.31617647058823528</v>
      </c>
      <c r="BX256" s="124">
        <v>0.23529411764705882</v>
      </c>
      <c r="BY256" s="126">
        <v>0.4485294117647059</v>
      </c>
      <c r="BZ256" s="125">
        <f t="shared" si="328"/>
        <v>0.29605263157894735</v>
      </c>
      <c r="CA256" s="124">
        <f t="shared" si="329"/>
        <v>0.24342105263157895</v>
      </c>
      <c r="CB256" s="126">
        <f t="shared" si="330"/>
        <v>0.46052631578947367</v>
      </c>
      <c r="CD256" s="215">
        <f t="shared" si="331"/>
        <v>11300</v>
      </c>
      <c r="CE256" s="216">
        <f t="shared" si="332"/>
        <v>0.53362831858407078</v>
      </c>
      <c r="CF256" s="216">
        <f t="shared" si="333"/>
        <v>0.36902654867256635</v>
      </c>
      <c r="CG256" s="216">
        <f t="shared" si="334"/>
        <v>9.7345132743362831E-2</v>
      </c>
      <c r="CH256" s="216">
        <f t="shared" si="335"/>
        <v>2.4778761061946902E-2</v>
      </c>
      <c r="CI256" s="216">
        <f t="shared" si="336"/>
        <v>2.6548672566371681E-3</v>
      </c>
      <c r="CJ256" s="216">
        <f t="shared" si="337"/>
        <v>6.9911504424778767E-2</v>
      </c>
      <c r="CK256" s="217">
        <f t="shared" si="338"/>
        <v>6030</v>
      </c>
      <c r="CL256" s="218">
        <f t="shared" si="339"/>
        <v>4170</v>
      </c>
      <c r="CM256" s="219">
        <f t="shared" si="340"/>
        <v>1100</v>
      </c>
      <c r="CN256" s="219">
        <f t="shared" si="341"/>
        <v>280</v>
      </c>
      <c r="CO256" s="219">
        <f t="shared" si="342"/>
        <v>30</v>
      </c>
      <c r="CP256" s="219">
        <f t="shared" si="343"/>
        <v>790</v>
      </c>
      <c r="CR256" s="243">
        <v>14848.18</v>
      </c>
      <c r="CS256" s="243">
        <v>8036</v>
      </c>
      <c r="CT256" s="247">
        <f t="shared" si="313"/>
        <v>1.8477078148332504</v>
      </c>
      <c r="CV256" s="247">
        <f t="shared" si="314"/>
        <v>1.5672529363464176E-2</v>
      </c>
      <c r="CW256" s="211">
        <f t="shared" si="315"/>
        <v>0.24964012916445127</v>
      </c>
      <c r="CY256" s="300">
        <v>2.7843927459241618E-2</v>
      </c>
      <c r="CZ256" s="300">
        <v>2.4619840695148443E-2</v>
      </c>
      <c r="DA256" s="300">
        <v>2.5355151951087933E-2</v>
      </c>
      <c r="DB256" s="300">
        <v>2.4081560907013536E-2</v>
      </c>
      <c r="DC256" s="300">
        <v>2.6545641376948106E-2</v>
      </c>
      <c r="DE256" s="332">
        <v>103</v>
      </c>
      <c r="DF256" s="332">
        <v>16</v>
      </c>
      <c r="DG256" s="332">
        <v>118</v>
      </c>
      <c r="DH256" s="332">
        <v>20</v>
      </c>
      <c r="DL256" s="212">
        <v>5459</v>
      </c>
      <c r="DM256" s="212">
        <v>152</v>
      </c>
      <c r="DN256" s="213">
        <v>2.7843927459241618E-2</v>
      </c>
      <c r="DO256" s="212">
        <v>1853</v>
      </c>
      <c r="DP256" s="212">
        <v>139</v>
      </c>
      <c r="DQ256" s="213">
        <v>2.5462538926543325E-2</v>
      </c>
      <c r="DR256" s="214">
        <v>3606</v>
      </c>
      <c r="DS256" s="214">
        <v>13</v>
      </c>
      <c r="DT256" s="213">
        <v>2.3813885326982964E-3</v>
      </c>
      <c r="DV256" s="215">
        <f t="shared" si="344"/>
        <v>11290</v>
      </c>
      <c r="DW256" s="216">
        <v>0.5535714285714286</v>
      </c>
      <c r="DX256" s="216">
        <v>0.35714285714285715</v>
      </c>
      <c r="DY256" s="216">
        <v>8.9285714285714288E-2</v>
      </c>
      <c r="DZ256" s="216">
        <v>2.6785714285714284E-2</v>
      </c>
      <c r="EA256" s="216">
        <v>0</v>
      </c>
      <c r="EB256" s="216">
        <v>6.25E-2</v>
      </c>
      <c r="EC256" s="217">
        <f t="shared" si="345"/>
        <v>6240</v>
      </c>
      <c r="ED256" s="218">
        <v>4000</v>
      </c>
      <c r="EE256" s="219">
        <f t="shared" si="346"/>
        <v>1050</v>
      </c>
      <c r="EF256" s="219">
        <f t="shared" si="347"/>
        <v>150</v>
      </c>
      <c r="EG256" s="219">
        <f t="shared" si="348"/>
        <v>40</v>
      </c>
      <c r="EH256" s="219">
        <f t="shared" si="349"/>
        <v>860</v>
      </c>
      <c r="EI256" s="216">
        <v>0.11206896551724138</v>
      </c>
      <c r="EJ256" s="511">
        <v>2.8199999999999999E-2</v>
      </c>
      <c r="EK256" s="3">
        <v>0.311</v>
      </c>
      <c r="EL256" s="3">
        <v>0.43099999999999999</v>
      </c>
      <c r="EM256" s="496">
        <f t="shared" si="350"/>
        <v>0.25800000000000006</v>
      </c>
      <c r="EN256" s="528">
        <v>9.1309600000000005E-2</v>
      </c>
      <c r="EO256" s="545">
        <f t="shared" si="351"/>
        <v>11260</v>
      </c>
      <c r="EP256" s="314">
        <f t="shared" si="352"/>
        <v>2450</v>
      </c>
      <c r="EQ256" s="542">
        <v>2390</v>
      </c>
      <c r="ER256" s="543">
        <v>30</v>
      </c>
      <c r="ES256" s="544">
        <v>30</v>
      </c>
      <c r="ET256" s="242">
        <v>0</v>
      </c>
      <c r="EU256" s="242">
        <v>0</v>
      </c>
      <c r="EV256" s="314">
        <f t="shared" si="353"/>
        <v>30</v>
      </c>
      <c r="EW256" s="314">
        <f t="shared" si="354"/>
        <v>4600</v>
      </c>
      <c r="EX256" s="542">
        <v>2910</v>
      </c>
      <c r="EY256" s="543">
        <v>1270</v>
      </c>
      <c r="EZ256" s="544">
        <v>420</v>
      </c>
      <c r="FA256" s="242">
        <v>60</v>
      </c>
      <c r="FB256" s="242">
        <v>20</v>
      </c>
      <c r="FC256" s="314">
        <f t="shared" si="355"/>
        <v>340</v>
      </c>
      <c r="FD256" s="314">
        <f t="shared" si="356"/>
        <v>4210</v>
      </c>
      <c r="FE256" s="542">
        <v>940</v>
      </c>
      <c r="FF256" s="543">
        <v>2670</v>
      </c>
      <c r="FG256" s="544">
        <v>600</v>
      </c>
      <c r="FH256" s="242">
        <v>90</v>
      </c>
      <c r="FI256" s="242">
        <f>VLOOKUP($A256,'[3]Tabel 3'!$E$3350:$K$3691,7,FALSE)</f>
        <v>20</v>
      </c>
      <c r="FJ256" s="314">
        <f t="shared" si="357"/>
        <v>490</v>
      </c>
      <c r="FK256" s="545">
        <f t="shared" si="358"/>
        <v>11300</v>
      </c>
      <c r="FL256" s="314">
        <f t="shared" si="359"/>
        <v>2470</v>
      </c>
      <c r="FM256" s="542">
        <v>2410</v>
      </c>
      <c r="FN256" s="543">
        <v>30</v>
      </c>
      <c r="FO256" s="544">
        <v>30</v>
      </c>
      <c r="FP256" s="242">
        <v>0</v>
      </c>
      <c r="FQ256" s="242">
        <v>0</v>
      </c>
      <c r="FR256" s="314">
        <f t="shared" si="360"/>
        <v>30</v>
      </c>
      <c r="FS256" s="314">
        <f t="shared" si="361"/>
        <v>4530</v>
      </c>
      <c r="FT256" s="542">
        <v>2710</v>
      </c>
      <c r="FU256" s="543">
        <v>1350</v>
      </c>
      <c r="FV256" s="544">
        <v>470</v>
      </c>
      <c r="FW256" s="242">
        <v>100</v>
      </c>
      <c r="FX256" s="242">
        <v>10</v>
      </c>
      <c r="FY256" s="314">
        <f t="shared" si="362"/>
        <v>360</v>
      </c>
      <c r="FZ256" s="314">
        <f t="shared" si="363"/>
        <v>4300</v>
      </c>
      <c r="GA256" s="542">
        <v>910</v>
      </c>
      <c r="GB256" s="543">
        <v>2790</v>
      </c>
      <c r="GC256" s="544">
        <v>600</v>
      </c>
      <c r="GD256" s="242">
        <v>180</v>
      </c>
      <c r="GE256" s="242">
        <v>20</v>
      </c>
      <c r="GF256" s="314">
        <f t="shared" si="364"/>
        <v>400</v>
      </c>
    </row>
    <row r="257" spans="1:188" hidden="1" x14ac:dyDescent="0.25">
      <c r="A257" s="622" t="s">
        <v>397</v>
      </c>
      <c r="B257" s="622" t="s">
        <v>67</v>
      </c>
      <c r="C257" s="622" t="s">
        <v>68</v>
      </c>
      <c r="D257" s="1">
        <v>0</v>
      </c>
      <c r="E257" s="206">
        <v>500</v>
      </c>
      <c r="F257" s="207">
        <v>7.6999999999999999E-2</v>
      </c>
      <c r="G257" s="208">
        <f>IF(AND(F257&gt;=$F$3-'Selectie Benchmark Gemeenten'!$D$7*'gemeenten info'!$F$7,F257&lt;=$F$3+'Selectie Benchmark Gemeenten'!$D$7*'gemeenten info'!$F$7),1,0)</f>
        <v>0</v>
      </c>
      <c r="H257" s="206">
        <v>944</v>
      </c>
      <c r="I257" s="206">
        <v>22</v>
      </c>
      <c r="J257" s="209">
        <f t="shared" si="316"/>
        <v>0</v>
      </c>
      <c r="K257" s="208">
        <f>IF(AND(J257&gt;=$J$3-'Selectie Benchmark Gemeenten'!$D$8*'gemeenten info'!$J$7,J257&lt;=$J$3+'Selectie Benchmark Gemeenten'!$D$8*'gemeenten info'!$J$7),1,0)</f>
        <v>0</v>
      </c>
      <c r="L257" s="23">
        <v>0</v>
      </c>
      <c r="M257" s="210">
        <v>4.2444821731748728E-3</v>
      </c>
      <c r="N257" s="208">
        <f>IF(AND(M257&gt;=$M$3-'Selectie Benchmark Gemeenten'!$D$9*'gemeenten info'!$M$7,M257&lt;=$M$3+'Selectie Benchmark Gemeenten'!$D$9*'gemeenten info'!$M$7),1,0)</f>
        <v>0</v>
      </c>
      <c r="O257" s="29">
        <f t="shared" si="310"/>
        <v>0</v>
      </c>
      <c r="P257" s="29">
        <f t="shared" si="311"/>
        <v>0</v>
      </c>
      <c r="Q257" s="29">
        <f t="shared" si="312"/>
        <v>0</v>
      </c>
      <c r="S257" s="78">
        <v>6.6</v>
      </c>
      <c r="T257" s="78">
        <v>-30</v>
      </c>
      <c r="U257" s="211">
        <v>0.67900000000000005</v>
      </c>
      <c r="V257" s="211">
        <v>6.0999999999999999E-2</v>
      </c>
      <c r="X257" s="212">
        <v>49</v>
      </c>
      <c r="Y257" s="212">
        <v>0</v>
      </c>
      <c r="Z257" s="341">
        <f t="shared" si="317"/>
        <v>0</v>
      </c>
      <c r="AA257" s="212">
        <v>18</v>
      </c>
      <c r="AB257" s="212">
        <v>0</v>
      </c>
      <c r="AC257" s="212">
        <v>0</v>
      </c>
      <c r="AD257" s="212">
        <v>6</v>
      </c>
      <c r="AE257" s="212">
        <v>0</v>
      </c>
      <c r="AF257" s="372" t="str">
        <f t="shared" si="318"/>
        <v/>
      </c>
      <c r="AG257" s="212">
        <v>0</v>
      </c>
      <c r="AH257" s="372">
        <f t="shared" si="319"/>
        <v>0</v>
      </c>
      <c r="AI257" s="212">
        <f t="shared" si="320"/>
        <v>12</v>
      </c>
      <c r="AJ257" s="212">
        <f t="shared" si="321"/>
        <v>0</v>
      </c>
      <c r="AK257" s="372">
        <f t="shared" si="322"/>
        <v>0</v>
      </c>
      <c r="AL257" s="341">
        <f t="shared" si="323"/>
        <v>0</v>
      </c>
      <c r="AM257" s="341">
        <f t="shared" si="324"/>
        <v>0</v>
      </c>
      <c r="AN257" s="341">
        <f t="shared" si="325"/>
        <v>0</v>
      </c>
      <c r="AO257" s="341">
        <f t="shared" si="326"/>
        <v>0</v>
      </c>
      <c r="AP257" s="214">
        <v>31</v>
      </c>
      <c r="AQ257" s="214">
        <v>0</v>
      </c>
      <c r="AR257" s="341">
        <f t="shared" si="327"/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25">
        <v>0</v>
      </c>
      <c r="BO257" s="124">
        <v>0</v>
      </c>
      <c r="BP257" s="126">
        <v>0</v>
      </c>
      <c r="BQ257" s="125">
        <v>0</v>
      </c>
      <c r="BR257" s="124">
        <v>0</v>
      </c>
      <c r="BS257" s="126">
        <v>0</v>
      </c>
      <c r="BT257" s="125">
        <v>0</v>
      </c>
      <c r="BU257" s="124">
        <v>0</v>
      </c>
      <c r="BV257" s="126">
        <v>0</v>
      </c>
      <c r="BW257" s="125">
        <v>0</v>
      </c>
      <c r="BX257" s="124">
        <v>0</v>
      </c>
      <c r="BY257" s="126">
        <v>0</v>
      </c>
      <c r="BZ257" s="125">
        <f t="shared" si="328"/>
        <v>0</v>
      </c>
      <c r="CA257" s="124">
        <f t="shared" si="329"/>
        <v>0</v>
      </c>
      <c r="CB257" s="126">
        <f t="shared" si="330"/>
        <v>0</v>
      </c>
      <c r="CD257" s="215">
        <f t="shared" si="331"/>
        <v>140</v>
      </c>
      <c r="CE257" s="216">
        <f t="shared" si="332"/>
        <v>0.35714285714285715</v>
      </c>
      <c r="CF257" s="216">
        <f t="shared" si="333"/>
        <v>0.5</v>
      </c>
      <c r="CG257" s="216">
        <f t="shared" si="334"/>
        <v>0.14285714285714285</v>
      </c>
      <c r="CH257" s="216">
        <f t="shared" si="335"/>
        <v>0</v>
      </c>
      <c r="CI257" s="216">
        <f t="shared" si="336"/>
        <v>0</v>
      </c>
      <c r="CJ257" s="216">
        <f t="shared" si="337"/>
        <v>0.14285714285714285</v>
      </c>
      <c r="CK257" s="217">
        <f t="shared" si="338"/>
        <v>50</v>
      </c>
      <c r="CL257" s="218">
        <f t="shared" si="339"/>
        <v>70</v>
      </c>
      <c r="CM257" s="219">
        <f t="shared" si="340"/>
        <v>20</v>
      </c>
      <c r="CN257" s="219">
        <f t="shared" si="341"/>
        <v>0</v>
      </c>
      <c r="CO257" s="219">
        <f t="shared" si="342"/>
        <v>0</v>
      </c>
      <c r="CP257" s="219">
        <f t="shared" si="343"/>
        <v>20</v>
      </c>
      <c r="CR257" s="243">
        <v>30.42</v>
      </c>
      <c r="CS257" s="243">
        <v>58</v>
      </c>
      <c r="CT257" s="247">
        <f t="shared" si="313"/>
        <v>0.52448275862068972</v>
      </c>
      <c r="CV257" s="247">
        <f t="shared" si="314"/>
        <v>0</v>
      </c>
      <c r="CW257" s="211">
        <f t="shared" si="315"/>
        <v>0</v>
      </c>
      <c r="CY257" s="300">
        <v>0</v>
      </c>
      <c r="CZ257" s="300">
        <v>0</v>
      </c>
      <c r="DA257" s="300">
        <v>0</v>
      </c>
      <c r="DB257" s="300">
        <v>0</v>
      </c>
      <c r="DC257" s="300">
        <v>0</v>
      </c>
      <c r="DE257" s="332">
        <v>3</v>
      </c>
      <c r="DF257" s="332">
        <v>0</v>
      </c>
      <c r="DG257" s="332">
        <v>1</v>
      </c>
      <c r="DH257" s="332">
        <v>0</v>
      </c>
      <c r="DL257" s="212">
        <v>52</v>
      </c>
      <c r="DM257" s="212">
        <v>0</v>
      </c>
      <c r="DN257" s="213">
        <v>0</v>
      </c>
      <c r="DO257" s="212">
        <v>23</v>
      </c>
      <c r="DP257" s="212">
        <v>0</v>
      </c>
      <c r="DQ257" s="213">
        <v>0</v>
      </c>
      <c r="DR257" s="214">
        <v>29</v>
      </c>
      <c r="DS257" s="214">
        <v>0</v>
      </c>
      <c r="DT257" s="213">
        <v>0</v>
      </c>
      <c r="DV257" s="215">
        <f t="shared" si="344"/>
        <v>160</v>
      </c>
      <c r="DW257" s="216">
        <v>0.5</v>
      </c>
      <c r="DX257" s="216">
        <v>0.5</v>
      </c>
      <c r="DY257" s="216">
        <v>0</v>
      </c>
      <c r="DZ257" s="216">
        <v>0</v>
      </c>
      <c r="EA257" s="216">
        <v>0</v>
      </c>
      <c r="EB257" s="216">
        <v>0</v>
      </c>
      <c r="EC257" s="217">
        <f t="shared" si="345"/>
        <v>60</v>
      </c>
      <c r="ED257" s="218">
        <v>100</v>
      </c>
      <c r="EE257" s="219">
        <f t="shared" si="346"/>
        <v>0</v>
      </c>
      <c r="EF257" s="219">
        <f t="shared" si="347"/>
        <v>0</v>
      </c>
      <c r="EG257" s="219">
        <f t="shared" si="348"/>
        <v>0</v>
      </c>
      <c r="EH257" s="219">
        <f t="shared" si="349"/>
        <v>0</v>
      </c>
      <c r="EI257" s="216">
        <v>0</v>
      </c>
      <c r="EJ257" s="511">
        <v>2.1374999999999998E-2</v>
      </c>
      <c r="EK257" s="3"/>
      <c r="EL257" s="3"/>
      <c r="EM257" s="496"/>
      <c r="EN257" s="528">
        <v>6.8276200000000009E-2</v>
      </c>
      <c r="EO257" s="545">
        <f t="shared" si="351"/>
        <v>120</v>
      </c>
      <c r="EP257" s="314">
        <f t="shared" si="352"/>
        <v>30</v>
      </c>
      <c r="EQ257" s="542">
        <v>30</v>
      </c>
      <c r="ER257" s="543">
        <v>0</v>
      </c>
      <c r="ES257" s="544">
        <v>0</v>
      </c>
      <c r="ET257" s="242">
        <v>0</v>
      </c>
      <c r="EU257" s="242">
        <v>0</v>
      </c>
      <c r="EV257" s="314">
        <f t="shared" si="353"/>
        <v>0</v>
      </c>
      <c r="EW257" s="314">
        <f t="shared" si="354"/>
        <v>60</v>
      </c>
      <c r="EX257" s="542">
        <v>20</v>
      </c>
      <c r="EY257" s="543">
        <v>40</v>
      </c>
      <c r="EZ257" s="544">
        <v>0</v>
      </c>
      <c r="FA257" s="242">
        <v>0</v>
      </c>
      <c r="FB257" s="242">
        <v>0</v>
      </c>
      <c r="FC257" s="314">
        <f t="shared" si="355"/>
        <v>0</v>
      </c>
      <c r="FD257" s="314">
        <f t="shared" si="356"/>
        <v>30</v>
      </c>
      <c r="FE257" s="542">
        <v>10</v>
      </c>
      <c r="FF257" s="543">
        <v>20</v>
      </c>
      <c r="FG257" s="544">
        <v>0</v>
      </c>
      <c r="FH257" s="242">
        <v>0</v>
      </c>
      <c r="FI257" s="242">
        <f>VLOOKUP($A257,'[3]Tabel 3'!$E$3350:$K$3691,7,FALSE)</f>
        <v>0</v>
      </c>
      <c r="FJ257" s="314">
        <f t="shared" si="357"/>
        <v>0</v>
      </c>
      <c r="FK257" s="545">
        <f t="shared" si="358"/>
        <v>140</v>
      </c>
      <c r="FL257" s="314">
        <f t="shared" si="359"/>
        <v>20</v>
      </c>
      <c r="FM257" s="542">
        <v>20</v>
      </c>
      <c r="FN257" s="543">
        <v>0</v>
      </c>
      <c r="FO257" s="544">
        <v>0</v>
      </c>
      <c r="FP257" s="242">
        <v>0</v>
      </c>
      <c r="FQ257" s="242">
        <v>0</v>
      </c>
      <c r="FR257" s="314">
        <f t="shared" si="360"/>
        <v>0</v>
      </c>
      <c r="FS257" s="314">
        <f t="shared" si="361"/>
        <v>60</v>
      </c>
      <c r="FT257" s="542">
        <v>20</v>
      </c>
      <c r="FU257" s="543">
        <v>30</v>
      </c>
      <c r="FV257" s="544">
        <v>10</v>
      </c>
      <c r="FW257" s="242">
        <v>0</v>
      </c>
      <c r="FX257" s="242">
        <v>0</v>
      </c>
      <c r="FY257" s="314">
        <f t="shared" si="362"/>
        <v>10</v>
      </c>
      <c r="FZ257" s="314">
        <f t="shared" si="363"/>
        <v>60</v>
      </c>
      <c r="GA257" s="542">
        <v>10</v>
      </c>
      <c r="GB257" s="543">
        <v>40</v>
      </c>
      <c r="GC257" s="544">
        <v>10</v>
      </c>
      <c r="GD257" s="242">
        <v>0</v>
      </c>
      <c r="GE257" s="242">
        <v>0</v>
      </c>
      <c r="GF257" s="314">
        <f t="shared" si="364"/>
        <v>10</v>
      </c>
    </row>
    <row r="258" spans="1:188" hidden="1" x14ac:dyDescent="0.25">
      <c r="A258" s="622" t="s">
        <v>398</v>
      </c>
      <c r="B258" s="622" t="s">
        <v>56</v>
      </c>
      <c r="C258" s="622" t="s">
        <v>114</v>
      </c>
      <c r="D258" s="1">
        <v>1.1000000000000001</v>
      </c>
      <c r="E258" s="206">
        <v>15500</v>
      </c>
      <c r="F258" s="207">
        <v>7.2000000000000008E-2</v>
      </c>
      <c r="G258" s="208">
        <f>IF(AND(F258&gt;=$F$3-'Selectie Benchmark Gemeenten'!$D$7*'gemeenten info'!$F$7,F258&lt;=$F$3+'Selectie Benchmark Gemeenten'!$D$7*'gemeenten info'!$F$7),1,0)</f>
        <v>0</v>
      </c>
      <c r="H258" s="206">
        <v>34152</v>
      </c>
      <c r="I258" s="206">
        <v>149</v>
      </c>
      <c r="J258" s="209">
        <f t="shared" si="316"/>
        <v>1.8983557548579971E-2</v>
      </c>
      <c r="K258" s="208">
        <f>IF(AND(J258&gt;=$J$3-'Selectie Benchmark Gemeenten'!$D$8*'gemeenten info'!$J$7,J258&lt;=$J$3+'Selectie Benchmark Gemeenten'!$D$8*'gemeenten info'!$J$7),1,0)</f>
        <v>0</v>
      </c>
      <c r="L258" s="23">
        <v>0</v>
      </c>
      <c r="M258" s="210">
        <v>0.21739130434782608</v>
      </c>
      <c r="N258" s="208">
        <f>IF(AND(M258&gt;=$M$3-'Selectie Benchmark Gemeenten'!$D$9*'gemeenten info'!$M$7,M258&lt;=$M$3+'Selectie Benchmark Gemeenten'!$D$9*'gemeenten info'!$M$7),1,0)</f>
        <v>1</v>
      </c>
      <c r="O258" s="29">
        <f t="shared" si="310"/>
        <v>0</v>
      </c>
      <c r="P258" s="29">
        <f t="shared" si="311"/>
        <v>0</v>
      </c>
      <c r="Q258" s="29">
        <f t="shared" si="312"/>
        <v>0</v>
      </c>
      <c r="S258" s="78">
        <v>7.9390000000000001</v>
      </c>
      <c r="T258" s="78">
        <v>17.003</v>
      </c>
      <c r="U258" s="211">
        <v>0.55700000000000005</v>
      </c>
      <c r="V258" s="211">
        <v>4.1000000000000002E-2</v>
      </c>
      <c r="X258" s="212">
        <v>2291</v>
      </c>
      <c r="Y258" s="212">
        <v>55</v>
      </c>
      <c r="Z258" s="341">
        <f t="shared" si="317"/>
        <v>2.400698384984723E-2</v>
      </c>
      <c r="AA258" s="212">
        <v>732</v>
      </c>
      <c r="AB258" s="212">
        <v>49</v>
      </c>
      <c r="AC258" s="212">
        <v>22</v>
      </c>
      <c r="AD258" s="212">
        <v>127</v>
      </c>
      <c r="AE258" s="212">
        <v>6</v>
      </c>
      <c r="AF258" s="372">
        <f t="shared" si="318"/>
        <v>0.27272727272727271</v>
      </c>
      <c r="AG258" s="212">
        <v>15</v>
      </c>
      <c r="AH258" s="372">
        <f t="shared" si="319"/>
        <v>0.11811023622047244</v>
      </c>
      <c r="AI258" s="212">
        <f t="shared" si="320"/>
        <v>583</v>
      </c>
      <c r="AJ258" s="212">
        <f t="shared" si="321"/>
        <v>28</v>
      </c>
      <c r="AK258" s="372">
        <f t="shared" si="322"/>
        <v>4.8027444253859346E-2</v>
      </c>
      <c r="AL258" s="341">
        <f t="shared" si="323"/>
        <v>2.6189436927106066E-3</v>
      </c>
      <c r="AM258" s="341">
        <f t="shared" si="324"/>
        <v>6.5473592317765164E-3</v>
      </c>
      <c r="AN258" s="341">
        <f t="shared" si="325"/>
        <v>1.2221737232649499E-2</v>
      </c>
      <c r="AO258" s="341">
        <f t="shared" si="326"/>
        <v>2.138804015713662E-2</v>
      </c>
      <c r="AP258" s="214">
        <v>1559</v>
      </c>
      <c r="AQ258" s="214">
        <v>6</v>
      </c>
      <c r="AR258" s="341">
        <f t="shared" si="327"/>
        <v>2.6189436927106066E-3</v>
      </c>
      <c r="AT258" s="1">
        <v>41</v>
      </c>
      <c r="AU258" s="1">
        <v>16</v>
      </c>
      <c r="AV258" s="1">
        <v>8</v>
      </c>
      <c r="AW258" s="1">
        <v>17</v>
      </c>
      <c r="AX258" s="1">
        <v>47</v>
      </c>
      <c r="AY258" s="1">
        <v>23</v>
      </c>
      <c r="AZ258" s="1">
        <v>9</v>
      </c>
      <c r="BA258" s="1">
        <v>15</v>
      </c>
      <c r="BB258" s="1">
        <v>41</v>
      </c>
      <c r="BC258" s="1">
        <v>17</v>
      </c>
      <c r="BD258" s="1">
        <v>14</v>
      </c>
      <c r="BE258" s="1">
        <v>10</v>
      </c>
      <c r="BF258" s="1">
        <v>38</v>
      </c>
      <c r="BG258" s="1">
        <v>18</v>
      </c>
      <c r="BH258" s="1">
        <v>7</v>
      </c>
      <c r="BI258" s="1">
        <v>13</v>
      </c>
      <c r="BJ258" s="1">
        <v>57</v>
      </c>
      <c r="BK258" s="1">
        <v>30</v>
      </c>
      <c r="BL258" s="1">
        <v>10</v>
      </c>
      <c r="BM258" s="1">
        <v>17</v>
      </c>
      <c r="BN258" s="125">
        <v>0.3902439024390244</v>
      </c>
      <c r="BO258" s="124">
        <v>0.1951219512195122</v>
      </c>
      <c r="BP258" s="126">
        <v>0.41463414634146339</v>
      </c>
      <c r="BQ258" s="125">
        <v>0.48936170212765956</v>
      </c>
      <c r="BR258" s="124">
        <v>0.19148936170212766</v>
      </c>
      <c r="BS258" s="126">
        <v>0.31914893617021278</v>
      </c>
      <c r="BT258" s="125">
        <v>0.41463414634146339</v>
      </c>
      <c r="BU258" s="124">
        <v>0.34146341463414637</v>
      </c>
      <c r="BV258" s="126">
        <v>0.24390243902439024</v>
      </c>
      <c r="BW258" s="125">
        <v>0.47368421052631576</v>
      </c>
      <c r="BX258" s="124">
        <v>0.18421052631578946</v>
      </c>
      <c r="BY258" s="126">
        <v>0.34210526315789475</v>
      </c>
      <c r="BZ258" s="125">
        <f t="shared" si="328"/>
        <v>0.52631578947368418</v>
      </c>
      <c r="CA258" s="124">
        <f t="shared" si="329"/>
        <v>0.17543859649122806</v>
      </c>
      <c r="CB258" s="126">
        <f t="shared" si="330"/>
        <v>0.2982456140350877</v>
      </c>
      <c r="CD258" s="215">
        <f t="shared" si="331"/>
        <v>4000</v>
      </c>
      <c r="CE258" s="216">
        <f t="shared" si="332"/>
        <v>0.53</v>
      </c>
      <c r="CF258" s="216">
        <f t="shared" si="333"/>
        <v>0.41</v>
      </c>
      <c r="CG258" s="216">
        <f t="shared" si="334"/>
        <v>0.06</v>
      </c>
      <c r="CH258" s="216">
        <f t="shared" si="335"/>
        <v>0.02</v>
      </c>
      <c r="CI258" s="216">
        <f t="shared" si="336"/>
        <v>0</v>
      </c>
      <c r="CJ258" s="216">
        <f t="shared" si="337"/>
        <v>0.04</v>
      </c>
      <c r="CK258" s="217">
        <f t="shared" si="338"/>
        <v>2120</v>
      </c>
      <c r="CL258" s="218">
        <f t="shared" si="339"/>
        <v>1640</v>
      </c>
      <c r="CM258" s="219">
        <f t="shared" si="340"/>
        <v>240</v>
      </c>
      <c r="CN258" s="219">
        <f t="shared" si="341"/>
        <v>80</v>
      </c>
      <c r="CO258" s="219">
        <f t="shared" si="342"/>
        <v>0</v>
      </c>
      <c r="CP258" s="219">
        <f t="shared" si="343"/>
        <v>160</v>
      </c>
      <c r="CR258" s="243">
        <v>1653.35</v>
      </c>
      <c r="CS258" s="243">
        <v>2878</v>
      </c>
      <c r="CT258" s="247">
        <f t="shared" si="313"/>
        <v>0.57447880472550383</v>
      </c>
      <c r="CV258" s="247">
        <f t="shared" si="314"/>
        <v>4.1789155060852408E-2</v>
      </c>
      <c r="CW258" s="211">
        <f t="shared" si="315"/>
        <v>0.33343033124787813</v>
      </c>
      <c r="CY258" s="300">
        <v>2.4579560155239329E-2</v>
      </c>
      <c r="CZ258" s="300">
        <v>1.5859766277128547E-2</v>
      </c>
      <c r="DA258" s="300">
        <v>1.6492357200321803E-2</v>
      </c>
      <c r="DB258" s="300">
        <v>1.8416927899686519E-2</v>
      </c>
      <c r="DC258" s="300">
        <v>1.5660809778456838E-2</v>
      </c>
      <c r="DE258" s="332">
        <v>70</v>
      </c>
      <c r="DF258" s="332">
        <v>7</v>
      </c>
      <c r="DG258" s="332">
        <v>48</v>
      </c>
      <c r="DH258" s="332">
        <v>9</v>
      </c>
      <c r="DL258" s="212">
        <v>2319</v>
      </c>
      <c r="DM258" s="212">
        <v>57</v>
      </c>
      <c r="DN258" s="213">
        <v>2.4579560155239329E-2</v>
      </c>
      <c r="DO258" s="212">
        <v>796</v>
      </c>
      <c r="DP258" s="212">
        <v>52</v>
      </c>
      <c r="DQ258" s="213">
        <v>2.2423458387235879E-2</v>
      </c>
      <c r="DR258" s="214">
        <v>1523</v>
      </c>
      <c r="DS258" s="214">
        <v>5</v>
      </c>
      <c r="DT258" s="213">
        <v>2.1561017680034496E-3</v>
      </c>
      <c r="DV258" s="215">
        <f t="shared" si="344"/>
        <v>4040</v>
      </c>
      <c r="DW258" s="216">
        <v>0.55000000000000004</v>
      </c>
      <c r="DX258" s="216">
        <v>0.4</v>
      </c>
      <c r="DY258" s="216">
        <v>0.05</v>
      </c>
      <c r="DZ258" s="216">
        <v>2.5000000000000001E-2</v>
      </c>
      <c r="EA258" s="216">
        <v>0</v>
      </c>
      <c r="EB258" s="216">
        <v>2.5000000000000001E-2</v>
      </c>
      <c r="EC258" s="217">
        <f t="shared" si="345"/>
        <v>2230</v>
      </c>
      <c r="ED258" s="218">
        <v>1600</v>
      </c>
      <c r="EE258" s="219">
        <f t="shared" si="346"/>
        <v>210</v>
      </c>
      <c r="EF258" s="219">
        <f t="shared" si="347"/>
        <v>30</v>
      </c>
      <c r="EG258" s="219">
        <f t="shared" si="348"/>
        <v>0</v>
      </c>
      <c r="EH258" s="219">
        <f t="shared" si="349"/>
        <v>180</v>
      </c>
      <c r="EI258" s="216">
        <v>4.878048780487805E-2</v>
      </c>
      <c r="EJ258" s="511">
        <v>2.0500000000000001E-2</v>
      </c>
      <c r="EK258" s="3">
        <v>0.26800000000000002</v>
      </c>
      <c r="EL258" s="3">
        <v>0.48200000000000004</v>
      </c>
      <c r="EM258" s="496">
        <f t="shared" ref="EM258" si="365">1-EK258-EL258</f>
        <v>0.24999999999999994</v>
      </c>
      <c r="EN258" s="528">
        <v>6.5323199999999998E-2</v>
      </c>
      <c r="EO258" s="545">
        <f t="shared" si="351"/>
        <v>4000</v>
      </c>
      <c r="EP258" s="314">
        <f t="shared" si="352"/>
        <v>1050</v>
      </c>
      <c r="EQ258" s="542">
        <v>1020</v>
      </c>
      <c r="ER258" s="543">
        <v>20</v>
      </c>
      <c r="ES258" s="544">
        <v>10</v>
      </c>
      <c r="ET258" s="242">
        <v>0</v>
      </c>
      <c r="EU258" s="242">
        <v>0</v>
      </c>
      <c r="EV258" s="314">
        <f t="shared" si="353"/>
        <v>10</v>
      </c>
      <c r="EW258" s="314">
        <f t="shared" si="354"/>
        <v>1700</v>
      </c>
      <c r="EX258" s="542">
        <v>1000</v>
      </c>
      <c r="EY258" s="543">
        <v>600</v>
      </c>
      <c r="EZ258" s="544">
        <v>100</v>
      </c>
      <c r="FA258" s="242">
        <v>10</v>
      </c>
      <c r="FB258" s="242">
        <v>0</v>
      </c>
      <c r="FC258" s="314">
        <f t="shared" si="355"/>
        <v>90</v>
      </c>
      <c r="FD258" s="314">
        <f t="shared" si="356"/>
        <v>1250</v>
      </c>
      <c r="FE258" s="542">
        <v>210</v>
      </c>
      <c r="FF258" s="543">
        <v>940</v>
      </c>
      <c r="FG258" s="544">
        <v>100</v>
      </c>
      <c r="FH258" s="242">
        <v>20</v>
      </c>
      <c r="FI258" s="242">
        <f>VLOOKUP($A258,'[3]Tabel 3'!$E$3350:$K$3691,7,FALSE)</f>
        <v>0</v>
      </c>
      <c r="FJ258" s="314">
        <f t="shared" si="357"/>
        <v>80</v>
      </c>
      <c r="FK258" s="545">
        <f t="shared" si="358"/>
        <v>4000</v>
      </c>
      <c r="FL258" s="314">
        <f t="shared" si="359"/>
        <v>1000</v>
      </c>
      <c r="FM258" s="542">
        <v>980</v>
      </c>
      <c r="FN258" s="543">
        <v>10</v>
      </c>
      <c r="FO258" s="544">
        <v>10</v>
      </c>
      <c r="FP258" s="242">
        <v>0</v>
      </c>
      <c r="FQ258" s="242">
        <v>0</v>
      </c>
      <c r="FR258" s="314">
        <f t="shared" si="360"/>
        <v>10</v>
      </c>
      <c r="FS258" s="314">
        <f t="shared" si="361"/>
        <v>1700</v>
      </c>
      <c r="FT258" s="542">
        <v>950</v>
      </c>
      <c r="FU258" s="543">
        <v>650</v>
      </c>
      <c r="FV258" s="544">
        <v>100</v>
      </c>
      <c r="FW258" s="242">
        <v>30</v>
      </c>
      <c r="FX258" s="242">
        <v>0</v>
      </c>
      <c r="FY258" s="314">
        <f t="shared" si="362"/>
        <v>70</v>
      </c>
      <c r="FZ258" s="314">
        <f t="shared" si="363"/>
        <v>1300</v>
      </c>
      <c r="GA258" s="542">
        <v>190</v>
      </c>
      <c r="GB258" s="543">
        <v>980</v>
      </c>
      <c r="GC258" s="544">
        <v>130</v>
      </c>
      <c r="GD258" s="242">
        <v>50</v>
      </c>
      <c r="GE258" s="242">
        <v>0</v>
      </c>
      <c r="GF258" s="314">
        <f t="shared" si="364"/>
        <v>80</v>
      </c>
    </row>
    <row r="259" spans="1:188" hidden="1" x14ac:dyDescent="0.25">
      <c r="A259" s="622" t="s">
        <v>399</v>
      </c>
      <c r="B259" s="622" t="s">
        <v>128</v>
      </c>
      <c r="C259" s="622" t="s">
        <v>129</v>
      </c>
      <c r="D259" s="1">
        <v>0.4</v>
      </c>
      <c r="E259" s="206">
        <v>4800</v>
      </c>
      <c r="F259" s="207">
        <v>7.9000000000000001E-2</v>
      </c>
      <c r="G259" s="208">
        <f>IF(AND(F259&gt;=$F$3-'Selectie Benchmark Gemeenten'!$D$7*'gemeenten info'!$F$7,F259&lt;=$F$3+'Selectie Benchmark Gemeenten'!$D$7*'gemeenten info'!$F$7),1,0)</f>
        <v>0</v>
      </c>
      <c r="H259" s="206">
        <v>10425</v>
      </c>
      <c r="I259" s="206">
        <v>650</v>
      </c>
      <c r="J259" s="209">
        <f t="shared" si="316"/>
        <v>9.3871449925261585E-2</v>
      </c>
      <c r="K259" s="208">
        <f>IF(AND(J259&gt;=$J$3-'Selectie Benchmark Gemeenten'!$D$8*'gemeenten info'!$J$7,J259&lt;=$J$3+'Selectie Benchmark Gemeenten'!$D$8*'gemeenten info'!$J$7),1,0)</f>
        <v>0</v>
      </c>
      <c r="L259" s="23">
        <v>0</v>
      </c>
      <c r="M259" s="210">
        <v>1.7454545454545455E-2</v>
      </c>
      <c r="N259" s="208">
        <f>IF(AND(M259&gt;=$M$3-'Selectie Benchmark Gemeenten'!$D$9*'gemeenten info'!$M$7,M259&lt;=$M$3+'Selectie Benchmark Gemeenten'!$D$9*'gemeenten info'!$M$7),1,0)</f>
        <v>0</v>
      </c>
      <c r="O259" s="29">
        <f t="shared" si="310"/>
        <v>0</v>
      </c>
      <c r="P259" s="29">
        <f t="shared" si="311"/>
        <v>0</v>
      </c>
      <c r="Q259" s="29">
        <f t="shared" si="312"/>
        <v>0</v>
      </c>
      <c r="S259" s="78">
        <v>8.5429999999999993</v>
      </c>
      <c r="T259" s="78">
        <v>-21.428999999999998</v>
      </c>
      <c r="U259" s="211">
        <v>0.43099999999999999</v>
      </c>
      <c r="V259" s="211">
        <v>7.3999999999999996E-2</v>
      </c>
      <c r="X259" s="212">
        <v>637</v>
      </c>
      <c r="Y259" s="212">
        <v>9</v>
      </c>
      <c r="Z259" s="341">
        <f t="shared" si="317"/>
        <v>1.4128728414442701E-2</v>
      </c>
      <c r="AA259" s="212">
        <v>184</v>
      </c>
      <c r="AB259" s="212">
        <v>8</v>
      </c>
      <c r="AC259" s="212">
        <v>0</v>
      </c>
      <c r="AD259" s="212">
        <v>32</v>
      </c>
      <c r="AE259" s="212">
        <v>0</v>
      </c>
      <c r="AF259" s="372" t="str">
        <f t="shared" si="318"/>
        <v/>
      </c>
      <c r="AG259" s="212">
        <v>0</v>
      </c>
      <c r="AH259" s="372">
        <f t="shared" si="319"/>
        <v>0</v>
      </c>
      <c r="AI259" s="212">
        <f t="shared" si="320"/>
        <v>152</v>
      </c>
      <c r="AJ259" s="212">
        <f t="shared" si="321"/>
        <v>8</v>
      </c>
      <c r="AK259" s="372">
        <f t="shared" si="322"/>
        <v>5.2631578947368418E-2</v>
      </c>
      <c r="AL259" s="341">
        <f t="shared" si="323"/>
        <v>0</v>
      </c>
      <c r="AM259" s="341">
        <f t="shared" si="324"/>
        <v>0</v>
      </c>
      <c r="AN259" s="341">
        <f t="shared" si="325"/>
        <v>1.2558869701726845E-2</v>
      </c>
      <c r="AO259" s="341">
        <f t="shared" si="326"/>
        <v>1.2558869701726845E-2</v>
      </c>
      <c r="AP259" s="214">
        <v>453</v>
      </c>
      <c r="AQ259" s="214">
        <v>1</v>
      </c>
      <c r="AR259" s="341">
        <f t="shared" si="327"/>
        <v>1.5698587127158557E-3</v>
      </c>
      <c r="AT259" s="1">
        <v>11</v>
      </c>
      <c r="AU259" s="1">
        <v>5</v>
      </c>
      <c r="AV259" s="1">
        <v>0</v>
      </c>
      <c r="AW259" s="1">
        <v>6</v>
      </c>
      <c r="AX259" s="1">
        <v>9</v>
      </c>
      <c r="AY259" s="1">
        <v>5</v>
      </c>
      <c r="AZ259" s="1">
        <v>0</v>
      </c>
      <c r="BA259" s="1">
        <v>4</v>
      </c>
      <c r="BB259" s="1">
        <v>6</v>
      </c>
      <c r="BC259" s="1">
        <v>0</v>
      </c>
      <c r="BD259" s="1">
        <v>0</v>
      </c>
      <c r="BE259" s="1">
        <v>6</v>
      </c>
      <c r="BF259" s="1">
        <v>14</v>
      </c>
      <c r="BG259" s="1">
        <v>8</v>
      </c>
      <c r="BH259" s="1">
        <v>0</v>
      </c>
      <c r="BI259" s="1">
        <v>6</v>
      </c>
      <c r="BJ259" s="1">
        <v>8</v>
      </c>
      <c r="BK259" s="1">
        <v>0</v>
      </c>
      <c r="BL259" s="1">
        <v>0</v>
      </c>
      <c r="BM259" s="1">
        <v>8</v>
      </c>
      <c r="BN259" s="125">
        <v>0.45454545454545453</v>
      </c>
      <c r="BO259" s="124">
        <v>0</v>
      </c>
      <c r="BP259" s="126">
        <v>0.54545454545454541</v>
      </c>
      <c r="BQ259" s="125">
        <v>0.55555555555555558</v>
      </c>
      <c r="BR259" s="124">
        <v>0</v>
      </c>
      <c r="BS259" s="126">
        <v>0.44444444444444442</v>
      </c>
      <c r="BT259" s="125">
        <v>0</v>
      </c>
      <c r="BU259" s="124">
        <v>0</v>
      </c>
      <c r="BV259" s="126">
        <v>1</v>
      </c>
      <c r="BW259" s="125">
        <v>0.5714285714285714</v>
      </c>
      <c r="BX259" s="124">
        <v>0</v>
      </c>
      <c r="BY259" s="126">
        <v>0.42857142857142855</v>
      </c>
      <c r="BZ259" s="125">
        <f t="shared" si="328"/>
        <v>0</v>
      </c>
      <c r="CA259" s="124">
        <f t="shared" si="329"/>
        <v>0</v>
      </c>
      <c r="CB259" s="126">
        <f t="shared" si="330"/>
        <v>1</v>
      </c>
      <c r="CD259" s="215">
        <f t="shared" si="331"/>
        <v>1210</v>
      </c>
      <c r="CE259" s="216">
        <f t="shared" si="332"/>
        <v>0.57024793388429751</v>
      </c>
      <c r="CF259" s="216">
        <f t="shared" si="333"/>
        <v>0.35537190082644626</v>
      </c>
      <c r="CG259" s="216">
        <f t="shared" si="334"/>
        <v>7.43801652892562E-2</v>
      </c>
      <c r="CH259" s="216">
        <f t="shared" si="335"/>
        <v>3.3057851239669422E-2</v>
      </c>
      <c r="CI259" s="216">
        <f t="shared" si="336"/>
        <v>0</v>
      </c>
      <c r="CJ259" s="216">
        <f t="shared" si="337"/>
        <v>4.1322314049586778E-2</v>
      </c>
      <c r="CK259" s="217">
        <f t="shared" si="338"/>
        <v>690</v>
      </c>
      <c r="CL259" s="218">
        <f t="shared" si="339"/>
        <v>430</v>
      </c>
      <c r="CM259" s="219">
        <f t="shared" si="340"/>
        <v>90</v>
      </c>
      <c r="CN259" s="219">
        <f t="shared" si="341"/>
        <v>40</v>
      </c>
      <c r="CO259" s="219">
        <f t="shared" si="342"/>
        <v>0</v>
      </c>
      <c r="CP259" s="219">
        <f t="shared" si="343"/>
        <v>50</v>
      </c>
      <c r="CR259" s="243">
        <v>413.09</v>
      </c>
      <c r="CS259" s="243">
        <v>757</v>
      </c>
      <c r="CT259" s="247">
        <f t="shared" si="313"/>
        <v>0.54569352708058116</v>
      </c>
      <c r="CV259" s="247">
        <f t="shared" si="314"/>
        <v>2.5891324916442242E-2</v>
      </c>
      <c r="CW259" s="211">
        <f t="shared" si="315"/>
        <v>0.17884466347395825</v>
      </c>
      <c r="CY259" s="300">
        <v>1.2364760432766615E-2</v>
      </c>
      <c r="CZ259" s="300">
        <v>2.1084337349397589E-2</v>
      </c>
      <c r="DA259" s="300">
        <v>8.7209302325581394E-3</v>
      </c>
      <c r="DB259" s="300">
        <v>1.3353115727002967E-2</v>
      </c>
      <c r="DC259" s="300">
        <v>1.5536723163841809E-2</v>
      </c>
      <c r="DE259" s="332" t="s">
        <v>640</v>
      </c>
      <c r="DF259" s="332" t="s">
        <v>640</v>
      </c>
      <c r="DG259" s="332" t="s">
        <v>640</v>
      </c>
      <c r="DH259" s="332" t="s">
        <v>640</v>
      </c>
      <c r="DL259" s="212">
        <v>647</v>
      </c>
      <c r="DM259" s="212">
        <v>8</v>
      </c>
      <c r="DN259" s="213">
        <v>1.2364760432766615E-2</v>
      </c>
      <c r="DO259" s="212">
        <v>196</v>
      </c>
      <c r="DP259" s="212">
        <v>7</v>
      </c>
      <c r="DQ259" s="213">
        <v>1.0819165378670788E-2</v>
      </c>
      <c r="DR259" s="214">
        <v>451</v>
      </c>
      <c r="DS259" s="214">
        <v>1</v>
      </c>
      <c r="DT259" s="213">
        <v>1.5455950540958269E-3</v>
      </c>
      <c r="DV259" s="215">
        <f t="shared" si="344"/>
        <v>1190</v>
      </c>
      <c r="DW259" s="216">
        <v>0.63636363636363635</v>
      </c>
      <c r="DX259" s="216">
        <v>0.36363636363636365</v>
      </c>
      <c r="DY259" s="216">
        <v>0</v>
      </c>
      <c r="DZ259" s="216">
        <v>0</v>
      </c>
      <c r="EA259" s="216">
        <v>0</v>
      </c>
      <c r="EB259" s="216">
        <v>0</v>
      </c>
      <c r="EC259" s="217">
        <f t="shared" si="345"/>
        <v>720</v>
      </c>
      <c r="ED259" s="218">
        <v>400</v>
      </c>
      <c r="EE259" s="219">
        <f t="shared" si="346"/>
        <v>70</v>
      </c>
      <c r="EF259" s="219">
        <f t="shared" si="347"/>
        <v>20</v>
      </c>
      <c r="EG259" s="219">
        <f t="shared" si="348"/>
        <v>0</v>
      </c>
      <c r="EH259" s="219">
        <f t="shared" si="349"/>
        <v>50</v>
      </c>
      <c r="EI259" s="216">
        <v>8.3333333333333329E-2</v>
      </c>
      <c r="EJ259" s="511">
        <v>2.1725000000000001E-2</v>
      </c>
      <c r="EK259" s="3">
        <v>0.26500000000000001</v>
      </c>
      <c r="EL259" s="3">
        <v>0.45600000000000002</v>
      </c>
      <c r="EM259" s="496">
        <f t="shared" ref="EM259:EM322" si="366">1-EK259-EL259</f>
        <v>0.27899999999999997</v>
      </c>
      <c r="EN259" s="528">
        <v>6.9457400000000002E-2</v>
      </c>
      <c r="EO259" s="545">
        <f t="shared" si="351"/>
        <v>1180</v>
      </c>
      <c r="EP259" s="314">
        <f t="shared" si="352"/>
        <v>280</v>
      </c>
      <c r="EQ259" s="542">
        <v>280</v>
      </c>
      <c r="ER259" s="543">
        <v>0</v>
      </c>
      <c r="ES259" s="544">
        <v>0</v>
      </c>
      <c r="ET259" s="242">
        <v>0</v>
      </c>
      <c r="EU259" s="242">
        <v>0</v>
      </c>
      <c r="EV259" s="314">
        <f t="shared" si="353"/>
        <v>0</v>
      </c>
      <c r="EW259" s="314">
        <f t="shared" si="354"/>
        <v>530</v>
      </c>
      <c r="EX259" s="542">
        <v>350</v>
      </c>
      <c r="EY259" s="543">
        <v>140</v>
      </c>
      <c r="EZ259" s="544">
        <v>40</v>
      </c>
      <c r="FA259" s="242">
        <v>10</v>
      </c>
      <c r="FB259" s="242">
        <v>0</v>
      </c>
      <c r="FC259" s="314">
        <f t="shared" si="355"/>
        <v>30</v>
      </c>
      <c r="FD259" s="314">
        <f t="shared" si="356"/>
        <v>370</v>
      </c>
      <c r="FE259" s="542">
        <v>90</v>
      </c>
      <c r="FF259" s="543">
        <v>250</v>
      </c>
      <c r="FG259" s="544">
        <v>30</v>
      </c>
      <c r="FH259" s="242">
        <v>10</v>
      </c>
      <c r="FI259" s="242">
        <f>VLOOKUP($A259,'[3]Tabel 3'!$E$3350:$K$3691,7,FALSE)</f>
        <v>0</v>
      </c>
      <c r="FJ259" s="314">
        <f t="shared" si="357"/>
        <v>20</v>
      </c>
      <c r="FK259" s="545">
        <f t="shared" si="358"/>
        <v>1210</v>
      </c>
      <c r="FL259" s="314">
        <f t="shared" si="359"/>
        <v>290</v>
      </c>
      <c r="FM259" s="542">
        <v>280</v>
      </c>
      <c r="FN259" s="543">
        <v>0</v>
      </c>
      <c r="FO259" s="544">
        <v>10</v>
      </c>
      <c r="FP259" s="242">
        <v>0</v>
      </c>
      <c r="FQ259" s="242">
        <v>0</v>
      </c>
      <c r="FR259" s="314">
        <f t="shared" si="360"/>
        <v>10</v>
      </c>
      <c r="FS259" s="314">
        <f t="shared" si="361"/>
        <v>520</v>
      </c>
      <c r="FT259" s="542">
        <v>330</v>
      </c>
      <c r="FU259" s="543">
        <v>150</v>
      </c>
      <c r="FV259" s="544">
        <v>40</v>
      </c>
      <c r="FW259" s="242">
        <v>20</v>
      </c>
      <c r="FX259" s="242">
        <v>0</v>
      </c>
      <c r="FY259" s="314">
        <f t="shared" si="362"/>
        <v>20</v>
      </c>
      <c r="FZ259" s="314">
        <f t="shared" si="363"/>
        <v>400</v>
      </c>
      <c r="GA259" s="542">
        <v>80</v>
      </c>
      <c r="GB259" s="543">
        <v>280</v>
      </c>
      <c r="GC259" s="544">
        <v>40</v>
      </c>
      <c r="GD259" s="242">
        <v>20</v>
      </c>
      <c r="GE259" s="242">
        <v>0</v>
      </c>
      <c r="GF259" s="314">
        <f t="shared" si="364"/>
        <v>20</v>
      </c>
    </row>
    <row r="260" spans="1:188" hidden="1" x14ac:dyDescent="0.25">
      <c r="A260" s="622" t="s">
        <v>400</v>
      </c>
      <c r="B260" s="622" t="s">
        <v>25</v>
      </c>
      <c r="C260" s="622" t="s">
        <v>123</v>
      </c>
      <c r="D260" s="1">
        <v>0.6</v>
      </c>
      <c r="E260" s="206">
        <v>12100</v>
      </c>
      <c r="F260" s="207">
        <v>4.7E-2</v>
      </c>
      <c r="G260" s="208">
        <f>IF(AND(F260&gt;=$F$3-'Selectie Benchmark Gemeenten'!$D$7*'gemeenten info'!$F$7,F260&lt;=$F$3+'Selectie Benchmark Gemeenten'!$D$7*'gemeenten info'!$F$7),1,0)</f>
        <v>0</v>
      </c>
      <c r="H260" s="206">
        <v>29731</v>
      </c>
      <c r="I260" s="206">
        <v>510</v>
      </c>
      <c r="J260" s="209">
        <f t="shared" si="316"/>
        <v>7.2944693572496264E-2</v>
      </c>
      <c r="K260" s="208">
        <f>IF(AND(J260&gt;=$J$3-'Selectie Benchmark Gemeenten'!$D$8*'gemeenten info'!$J$7,J260&lt;=$J$3+'Selectie Benchmark Gemeenten'!$D$8*'gemeenten info'!$J$7),1,0)</f>
        <v>0</v>
      </c>
      <c r="L260" s="23">
        <v>0</v>
      </c>
      <c r="M260" s="210">
        <v>4.2292904578818596E-2</v>
      </c>
      <c r="N260" s="208">
        <f>IF(AND(M260&gt;=$M$3-'Selectie Benchmark Gemeenten'!$D$9*'gemeenten info'!$M$7,M260&lt;=$M$3+'Selectie Benchmark Gemeenten'!$D$9*'gemeenten info'!$M$7),1,0)</f>
        <v>0</v>
      </c>
      <c r="O260" s="29">
        <f t="shared" si="310"/>
        <v>0</v>
      </c>
      <c r="P260" s="29">
        <f t="shared" si="311"/>
        <v>0</v>
      </c>
      <c r="Q260" s="29">
        <f t="shared" si="312"/>
        <v>0</v>
      </c>
      <c r="S260" s="78">
        <v>8.3710000000000004</v>
      </c>
      <c r="T260" s="78">
        <v>3.4009999999999998</v>
      </c>
      <c r="U260" s="211">
        <v>0.41199999999999998</v>
      </c>
      <c r="V260" s="211">
        <v>5.8999999999999997E-2</v>
      </c>
      <c r="X260" s="212">
        <v>2364</v>
      </c>
      <c r="Y260" s="212">
        <v>35</v>
      </c>
      <c r="Z260" s="341">
        <f t="shared" si="317"/>
        <v>1.4805414551607445E-2</v>
      </c>
      <c r="AA260" s="212">
        <v>624</v>
      </c>
      <c r="AB260" s="212">
        <v>28</v>
      </c>
      <c r="AC260" s="212">
        <v>7</v>
      </c>
      <c r="AD260" s="212">
        <v>99</v>
      </c>
      <c r="AE260" s="212">
        <v>0</v>
      </c>
      <c r="AF260" s="372">
        <f t="shared" si="318"/>
        <v>0</v>
      </c>
      <c r="AG260" s="212">
        <v>12</v>
      </c>
      <c r="AH260" s="372">
        <f t="shared" si="319"/>
        <v>0.12121212121212122</v>
      </c>
      <c r="AI260" s="212">
        <f t="shared" si="320"/>
        <v>518</v>
      </c>
      <c r="AJ260" s="212">
        <f t="shared" si="321"/>
        <v>16</v>
      </c>
      <c r="AK260" s="372">
        <f t="shared" si="322"/>
        <v>3.0888030888030889E-2</v>
      </c>
      <c r="AL260" s="341">
        <f t="shared" si="323"/>
        <v>0</v>
      </c>
      <c r="AM260" s="341">
        <f t="shared" si="324"/>
        <v>5.076142131979695E-3</v>
      </c>
      <c r="AN260" s="341">
        <f t="shared" si="325"/>
        <v>6.7681895093062603E-3</v>
      </c>
      <c r="AO260" s="341">
        <f t="shared" si="326"/>
        <v>1.1844331641285956E-2</v>
      </c>
      <c r="AP260" s="214">
        <v>1740</v>
      </c>
      <c r="AQ260" s="214">
        <v>7</v>
      </c>
      <c r="AR260" s="341">
        <f t="shared" si="327"/>
        <v>2.9610829103214891E-3</v>
      </c>
      <c r="AT260" s="1">
        <v>43</v>
      </c>
      <c r="AU260" s="1">
        <v>17</v>
      </c>
      <c r="AV260" s="1">
        <v>17</v>
      </c>
      <c r="AW260" s="1">
        <v>9</v>
      </c>
      <c r="AX260" s="1">
        <v>29</v>
      </c>
      <c r="AY260" s="1">
        <v>14</v>
      </c>
      <c r="AZ260" s="1">
        <v>5</v>
      </c>
      <c r="BA260" s="1">
        <v>10</v>
      </c>
      <c r="BB260" s="1">
        <v>24</v>
      </c>
      <c r="BC260" s="1">
        <v>10</v>
      </c>
      <c r="BD260" s="1">
        <v>5</v>
      </c>
      <c r="BE260" s="1">
        <v>9</v>
      </c>
      <c r="BF260" s="1">
        <v>26</v>
      </c>
      <c r="BG260" s="1">
        <v>10</v>
      </c>
      <c r="BH260" s="1">
        <v>8</v>
      </c>
      <c r="BI260" s="1">
        <v>8</v>
      </c>
      <c r="BJ260" s="1">
        <v>33</v>
      </c>
      <c r="BK260" s="1">
        <v>15</v>
      </c>
      <c r="BL260" s="1">
        <v>5</v>
      </c>
      <c r="BM260" s="1">
        <v>13</v>
      </c>
      <c r="BN260" s="125">
        <v>0.39534883720930231</v>
      </c>
      <c r="BO260" s="124">
        <v>0.39534883720930231</v>
      </c>
      <c r="BP260" s="126">
        <v>0.20930232558139536</v>
      </c>
      <c r="BQ260" s="125">
        <v>0.48275862068965519</v>
      </c>
      <c r="BR260" s="124">
        <v>0.17241379310344829</v>
      </c>
      <c r="BS260" s="126">
        <v>0.34482758620689657</v>
      </c>
      <c r="BT260" s="125">
        <v>0.41666666666666669</v>
      </c>
      <c r="BU260" s="124">
        <v>0.20833333333333334</v>
      </c>
      <c r="BV260" s="126">
        <v>0.375</v>
      </c>
      <c r="BW260" s="125">
        <v>0.38461538461538464</v>
      </c>
      <c r="BX260" s="124">
        <v>0.30769230769230771</v>
      </c>
      <c r="BY260" s="126">
        <v>0.30769230769230771</v>
      </c>
      <c r="BZ260" s="125">
        <f t="shared" si="328"/>
        <v>0.45454545454545453</v>
      </c>
      <c r="CA260" s="124">
        <f t="shared" si="329"/>
        <v>0.15151515151515152</v>
      </c>
      <c r="CB260" s="126">
        <f t="shared" si="330"/>
        <v>0.39393939393939392</v>
      </c>
      <c r="CD260" s="215">
        <f t="shared" si="331"/>
        <v>3890</v>
      </c>
      <c r="CE260" s="216">
        <f t="shared" si="332"/>
        <v>0.61953727506426737</v>
      </c>
      <c r="CF260" s="216">
        <f t="shared" si="333"/>
        <v>0.32390745501285345</v>
      </c>
      <c r="CG260" s="216">
        <f t="shared" si="334"/>
        <v>5.6555269922879174E-2</v>
      </c>
      <c r="CH260" s="216">
        <f t="shared" si="335"/>
        <v>2.313624678663239E-2</v>
      </c>
      <c r="CI260" s="216">
        <f t="shared" si="336"/>
        <v>0</v>
      </c>
      <c r="CJ260" s="216">
        <f t="shared" si="337"/>
        <v>3.3419023136246784E-2</v>
      </c>
      <c r="CK260" s="217">
        <f t="shared" si="338"/>
        <v>2410</v>
      </c>
      <c r="CL260" s="218">
        <f t="shared" si="339"/>
        <v>1260</v>
      </c>
      <c r="CM260" s="219">
        <f t="shared" si="340"/>
        <v>220</v>
      </c>
      <c r="CN260" s="219">
        <f t="shared" si="341"/>
        <v>90</v>
      </c>
      <c r="CO260" s="219">
        <f t="shared" si="342"/>
        <v>0</v>
      </c>
      <c r="CP260" s="219">
        <f t="shared" si="343"/>
        <v>130</v>
      </c>
      <c r="CR260" s="243">
        <v>1058.81</v>
      </c>
      <c r="CS260" s="243">
        <v>2854</v>
      </c>
      <c r="CT260" s="247">
        <f t="shared" si="313"/>
        <v>0.3709915907498248</v>
      </c>
      <c r="CV260" s="247">
        <f t="shared" si="314"/>
        <v>3.9907682332323689E-2</v>
      </c>
      <c r="CW260" s="211">
        <f t="shared" si="315"/>
        <v>0.31500882024696691</v>
      </c>
      <c r="CY260" s="300">
        <v>1.3664596273291925E-2</v>
      </c>
      <c r="CZ260" s="300">
        <v>1.053911633563032E-2</v>
      </c>
      <c r="DA260" s="300">
        <v>9.557945041816009E-3</v>
      </c>
      <c r="DB260" s="300">
        <v>1.1412829594647777E-2</v>
      </c>
      <c r="DC260" s="300">
        <v>1.6955835962145109E-2</v>
      </c>
      <c r="DE260" s="332">
        <v>52</v>
      </c>
      <c r="DF260" s="332">
        <v>3</v>
      </c>
      <c r="DG260" s="332">
        <v>50</v>
      </c>
      <c r="DH260" s="332">
        <v>6</v>
      </c>
      <c r="DL260" s="212">
        <v>2415</v>
      </c>
      <c r="DM260" s="212">
        <v>33</v>
      </c>
      <c r="DN260" s="213">
        <v>1.3664596273291925E-2</v>
      </c>
      <c r="DO260" s="212">
        <v>631</v>
      </c>
      <c r="DP260" s="212">
        <v>23</v>
      </c>
      <c r="DQ260" s="213">
        <v>9.5238095238095247E-3</v>
      </c>
      <c r="DR260" s="214">
        <v>1784</v>
      </c>
      <c r="DS260" s="214">
        <v>10</v>
      </c>
      <c r="DT260" s="213">
        <v>4.140786749482402E-3</v>
      </c>
      <c r="DV260" s="215">
        <f t="shared" si="344"/>
        <v>3840</v>
      </c>
      <c r="DW260" s="216">
        <v>0.63157894736842102</v>
      </c>
      <c r="DX260" s="216">
        <v>0.31578947368421051</v>
      </c>
      <c r="DY260" s="216">
        <v>5.2631578947368418E-2</v>
      </c>
      <c r="DZ260" s="216">
        <v>2.6315789473684209E-2</v>
      </c>
      <c r="EA260" s="216">
        <v>0</v>
      </c>
      <c r="EB260" s="216">
        <v>2.6315789473684209E-2</v>
      </c>
      <c r="EC260" s="217">
        <f t="shared" si="345"/>
        <v>2450</v>
      </c>
      <c r="ED260" s="218">
        <v>1200</v>
      </c>
      <c r="EE260" s="219">
        <f t="shared" si="346"/>
        <v>190</v>
      </c>
      <c r="EF260" s="219">
        <f t="shared" si="347"/>
        <v>60</v>
      </c>
      <c r="EG260" s="219">
        <f t="shared" si="348"/>
        <v>0</v>
      </c>
      <c r="EH260" s="219">
        <f t="shared" si="349"/>
        <v>130</v>
      </c>
      <c r="EI260" s="216">
        <v>5.2631578947368418E-2</v>
      </c>
      <c r="EJ260" s="511">
        <v>1.6125E-2</v>
      </c>
      <c r="EK260" s="3">
        <v>0.248</v>
      </c>
      <c r="EL260" s="3">
        <v>0.42</v>
      </c>
      <c r="EM260" s="496">
        <f t="shared" si="366"/>
        <v>0.33200000000000002</v>
      </c>
      <c r="EN260" s="528">
        <v>5.0558199999999998E-2</v>
      </c>
      <c r="EO260" s="545">
        <f t="shared" si="351"/>
        <v>3830</v>
      </c>
      <c r="EP260" s="314">
        <f t="shared" si="352"/>
        <v>1090</v>
      </c>
      <c r="EQ260" s="542">
        <v>1070</v>
      </c>
      <c r="ER260" s="543">
        <v>10</v>
      </c>
      <c r="ES260" s="544">
        <v>10</v>
      </c>
      <c r="ET260" s="242">
        <v>0</v>
      </c>
      <c r="EU260" s="242">
        <v>0</v>
      </c>
      <c r="EV260" s="314">
        <f t="shared" si="353"/>
        <v>10</v>
      </c>
      <c r="EW260" s="314">
        <f t="shared" si="354"/>
        <v>1710</v>
      </c>
      <c r="EX260" s="542">
        <v>1190</v>
      </c>
      <c r="EY260" s="543">
        <v>430</v>
      </c>
      <c r="EZ260" s="544">
        <v>90</v>
      </c>
      <c r="FA260" s="242">
        <v>30</v>
      </c>
      <c r="FB260" s="242">
        <v>0</v>
      </c>
      <c r="FC260" s="314">
        <f t="shared" si="355"/>
        <v>60</v>
      </c>
      <c r="FD260" s="314">
        <f t="shared" si="356"/>
        <v>1030</v>
      </c>
      <c r="FE260" s="542">
        <v>190</v>
      </c>
      <c r="FF260" s="543">
        <v>750</v>
      </c>
      <c r="FG260" s="544">
        <v>90</v>
      </c>
      <c r="FH260" s="242">
        <v>30</v>
      </c>
      <c r="FI260" s="242">
        <f>VLOOKUP($A260,'[3]Tabel 3'!$E$3350:$K$3691,7,FALSE)</f>
        <v>0</v>
      </c>
      <c r="FJ260" s="314">
        <f t="shared" si="357"/>
        <v>60</v>
      </c>
      <c r="FK260" s="545">
        <f t="shared" si="358"/>
        <v>3890</v>
      </c>
      <c r="FL260" s="314">
        <f t="shared" si="359"/>
        <v>1110</v>
      </c>
      <c r="FM260" s="542">
        <v>1080</v>
      </c>
      <c r="FN260" s="543">
        <v>20</v>
      </c>
      <c r="FO260" s="544">
        <v>10</v>
      </c>
      <c r="FP260" s="242">
        <v>0</v>
      </c>
      <c r="FQ260" s="242">
        <v>0</v>
      </c>
      <c r="FR260" s="314">
        <f t="shared" si="360"/>
        <v>10</v>
      </c>
      <c r="FS260" s="314">
        <f t="shared" si="361"/>
        <v>1710</v>
      </c>
      <c r="FT260" s="542">
        <v>1130</v>
      </c>
      <c r="FU260" s="543">
        <v>470</v>
      </c>
      <c r="FV260" s="544">
        <v>110</v>
      </c>
      <c r="FW260" s="242">
        <v>40</v>
      </c>
      <c r="FX260" s="242">
        <v>0</v>
      </c>
      <c r="FY260" s="314">
        <f t="shared" si="362"/>
        <v>70</v>
      </c>
      <c r="FZ260" s="314">
        <f t="shared" si="363"/>
        <v>1070</v>
      </c>
      <c r="GA260" s="542">
        <v>200</v>
      </c>
      <c r="GB260" s="543">
        <v>770</v>
      </c>
      <c r="GC260" s="544">
        <v>100</v>
      </c>
      <c r="GD260" s="242">
        <v>50</v>
      </c>
      <c r="GE260" s="242">
        <v>0</v>
      </c>
      <c r="GF260" s="314">
        <f t="shared" si="364"/>
        <v>50</v>
      </c>
    </row>
    <row r="261" spans="1:188" hidden="1" x14ac:dyDescent="0.25">
      <c r="A261" s="622" t="s">
        <v>401</v>
      </c>
      <c r="B261" s="622" t="s">
        <v>128</v>
      </c>
      <c r="C261" s="622" t="s">
        <v>129</v>
      </c>
      <c r="D261" s="1">
        <v>5.2</v>
      </c>
      <c r="E261" s="206">
        <v>43600</v>
      </c>
      <c r="F261" s="207">
        <v>0.11900000000000001</v>
      </c>
      <c r="G261" s="208">
        <f>IF(AND(F261&gt;=$F$3-'Selectie Benchmark Gemeenten'!$D$7*'gemeenten info'!$F$7,F261&lt;=$F$3+'Selectie Benchmark Gemeenten'!$D$7*'gemeenten info'!$F$7),1,0)</f>
        <v>0</v>
      </c>
      <c r="H261" s="206">
        <v>91719</v>
      </c>
      <c r="I261" s="206">
        <v>1167</v>
      </c>
      <c r="J261" s="209">
        <f t="shared" si="316"/>
        <v>0.1711509715994021</v>
      </c>
      <c r="K261" s="208">
        <f>IF(AND(J261&gt;=$J$3-'Selectie Benchmark Gemeenten'!$D$8*'gemeenten info'!$J$7,J261&lt;=$J$3+'Selectie Benchmark Gemeenten'!$D$8*'gemeenten info'!$J$7),1,0)</f>
        <v>1</v>
      </c>
      <c r="L261" s="23">
        <v>0</v>
      </c>
      <c r="M261" s="210">
        <v>0.15854545454545454</v>
      </c>
      <c r="N261" s="208">
        <f>IF(AND(M261&gt;=$M$3-'Selectie Benchmark Gemeenten'!$D$9*'gemeenten info'!$M$7,M261&lt;=$M$3+'Selectie Benchmark Gemeenten'!$D$9*'gemeenten info'!$M$7),1,0)</f>
        <v>1</v>
      </c>
      <c r="O261" s="29">
        <f t="shared" si="310"/>
        <v>0</v>
      </c>
      <c r="P261" s="29">
        <f t="shared" si="311"/>
        <v>0</v>
      </c>
      <c r="Q261" s="29">
        <f t="shared" si="312"/>
        <v>0</v>
      </c>
      <c r="S261" s="78">
        <v>7.9649999999999999</v>
      </c>
      <c r="T261" s="78">
        <v>-17.036000000000001</v>
      </c>
      <c r="U261" s="211">
        <v>0.47299999999999998</v>
      </c>
      <c r="V261" s="211">
        <v>7.4999999999999997E-2</v>
      </c>
      <c r="X261" s="212">
        <v>5204</v>
      </c>
      <c r="Y261" s="212">
        <v>152</v>
      </c>
      <c r="Z261" s="341">
        <f t="shared" si="317"/>
        <v>2.9208301306687164E-2</v>
      </c>
      <c r="AA261" s="212">
        <v>1586</v>
      </c>
      <c r="AB261" s="212">
        <v>121</v>
      </c>
      <c r="AC261" s="212">
        <v>56</v>
      </c>
      <c r="AD261" s="212">
        <v>266</v>
      </c>
      <c r="AE261" s="212">
        <v>18</v>
      </c>
      <c r="AF261" s="372">
        <f t="shared" si="318"/>
        <v>0.32142857142857145</v>
      </c>
      <c r="AG261" s="212">
        <v>45</v>
      </c>
      <c r="AH261" s="372">
        <f t="shared" si="319"/>
        <v>0.16917293233082706</v>
      </c>
      <c r="AI261" s="212">
        <f t="shared" si="320"/>
        <v>1264</v>
      </c>
      <c r="AJ261" s="212">
        <f t="shared" si="321"/>
        <v>58</v>
      </c>
      <c r="AK261" s="372">
        <f t="shared" si="322"/>
        <v>4.588607594936709E-2</v>
      </c>
      <c r="AL261" s="341">
        <f t="shared" si="323"/>
        <v>3.4588777863182167E-3</v>
      </c>
      <c r="AM261" s="341">
        <f t="shared" si="324"/>
        <v>8.6471944657955414E-3</v>
      </c>
      <c r="AN261" s="341">
        <f t="shared" si="325"/>
        <v>1.1145272867025366E-2</v>
      </c>
      <c r="AO261" s="341">
        <f t="shared" si="326"/>
        <v>2.3251345119139125E-2</v>
      </c>
      <c r="AP261" s="214">
        <v>3618</v>
      </c>
      <c r="AQ261" s="214">
        <v>31</v>
      </c>
      <c r="AR261" s="341">
        <f t="shared" si="327"/>
        <v>5.9569561875480398E-3</v>
      </c>
      <c r="AT261" s="1">
        <v>131</v>
      </c>
      <c r="AU261" s="1">
        <v>46</v>
      </c>
      <c r="AV261" s="1">
        <v>32</v>
      </c>
      <c r="AW261" s="1">
        <v>53</v>
      </c>
      <c r="AX261" s="1">
        <v>141</v>
      </c>
      <c r="AY261" s="1">
        <v>55</v>
      </c>
      <c r="AZ261" s="1">
        <v>32</v>
      </c>
      <c r="BA261" s="1">
        <v>54</v>
      </c>
      <c r="BB261" s="1">
        <v>127</v>
      </c>
      <c r="BC261" s="1">
        <v>50</v>
      </c>
      <c r="BD261" s="1">
        <v>20</v>
      </c>
      <c r="BE261" s="1">
        <v>57</v>
      </c>
      <c r="BF261" s="1">
        <v>124</v>
      </c>
      <c r="BG261" s="1">
        <v>47</v>
      </c>
      <c r="BH261" s="1">
        <v>25</v>
      </c>
      <c r="BI261" s="1">
        <v>52</v>
      </c>
      <c r="BJ261" s="1">
        <v>181</v>
      </c>
      <c r="BK261" s="1">
        <v>71</v>
      </c>
      <c r="BL261" s="1">
        <v>36</v>
      </c>
      <c r="BM261" s="1">
        <v>74</v>
      </c>
      <c r="BN261" s="125">
        <v>0.35114503816793891</v>
      </c>
      <c r="BO261" s="124">
        <v>0.24427480916030533</v>
      </c>
      <c r="BP261" s="126">
        <v>0.40458015267175573</v>
      </c>
      <c r="BQ261" s="125">
        <v>0.39007092198581561</v>
      </c>
      <c r="BR261" s="124">
        <v>0.22695035460992907</v>
      </c>
      <c r="BS261" s="126">
        <v>0.38297872340425532</v>
      </c>
      <c r="BT261" s="125">
        <v>0.39370078740157483</v>
      </c>
      <c r="BU261" s="124">
        <v>0.15748031496062992</v>
      </c>
      <c r="BV261" s="126">
        <v>0.44881889763779526</v>
      </c>
      <c r="BW261" s="125">
        <v>0.37903225806451613</v>
      </c>
      <c r="BX261" s="124">
        <v>0.20161290322580644</v>
      </c>
      <c r="BY261" s="126">
        <v>0.41935483870967744</v>
      </c>
      <c r="BZ261" s="125">
        <f t="shared" si="328"/>
        <v>0.39226519337016574</v>
      </c>
      <c r="CA261" s="124">
        <f t="shared" si="329"/>
        <v>0.19889502762430938</v>
      </c>
      <c r="CB261" s="126">
        <f t="shared" si="330"/>
        <v>0.40883977900552487</v>
      </c>
      <c r="CD261" s="215">
        <f t="shared" si="331"/>
        <v>11590</v>
      </c>
      <c r="CE261" s="216">
        <f t="shared" si="332"/>
        <v>0.54874892148403798</v>
      </c>
      <c r="CF261" s="216">
        <f t="shared" si="333"/>
        <v>0.34339948231233824</v>
      </c>
      <c r="CG261" s="216">
        <f t="shared" si="334"/>
        <v>0.10785159620362382</v>
      </c>
      <c r="CH261" s="216">
        <f t="shared" si="335"/>
        <v>4.8317515099223468E-2</v>
      </c>
      <c r="CI261" s="216">
        <f t="shared" si="336"/>
        <v>2.5884383088869713E-3</v>
      </c>
      <c r="CJ261" s="216">
        <f t="shared" si="337"/>
        <v>5.6945642795513375E-2</v>
      </c>
      <c r="CK261" s="217">
        <f t="shared" si="338"/>
        <v>6360</v>
      </c>
      <c r="CL261" s="218">
        <f t="shared" si="339"/>
        <v>3980</v>
      </c>
      <c r="CM261" s="219">
        <f t="shared" si="340"/>
        <v>1250</v>
      </c>
      <c r="CN261" s="219">
        <f t="shared" si="341"/>
        <v>560</v>
      </c>
      <c r="CO261" s="219">
        <f t="shared" si="342"/>
        <v>30</v>
      </c>
      <c r="CP261" s="219">
        <f t="shared" si="343"/>
        <v>660</v>
      </c>
      <c r="CR261" s="243">
        <v>6479.51</v>
      </c>
      <c r="CS261" s="243">
        <v>6814</v>
      </c>
      <c r="CT261" s="247">
        <f t="shared" si="313"/>
        <v>0.95091135896683299</v>
      </c>
      <c r="CV261" s="247">
        <f t="shared" si="314"/>
        <v>3.0716113580157502E-2</v>
      </c>
      <c r="CW261" s="211">
        <f t="shared" si="315"/>
        <v>0.24544791014022826</v>
      </c>
      <c r="CY261" s="300">
        <v>3.4157388186450276E-2</v>
      </c>
      <c r="CZ261" s="300">
        <v>2.2565969062784349E-2</v>
      </c>
      <c r="DA261" s="300">
        <v>2.2719141323792488E-2</v>
      </c>
      <c r="DB261" s="300">
        <v>2.3983670692294609E-2</v>
      </c>
      <c r="DC261" s="300">
        <v>2.1570887534990944E-2</v>
      </c>
      <c r="DE261" s="332">
        <v>222</v>
      </c>
      <c r="DF261" s="332">
        <v>23</v>
      </c>
      <c r="DG261" s="332">
        <v>192</v>
      </c>
      <c r="DH261" s="332">
        <v>14</v>
      </c>
      <c r="DL261" s="212">
        <v>5299</v>
      </c>
      <c r="DM261" s="212">
        <v>181</v>
      </c>
      <c r="DN261" s="213">
        <v>3.4157388186450276E-2</v>
      </c>
      <c r="DO261" s="212">
        <v>1619</v>
      </c>
      <c r="DP261" s="212">
        <v>151</v>
      </c>
      <c r="DQ261" s="213">
        <v>2.8495942630685035E-2</v>
      </c>
      <c r="DR261" s="214">
        <v>3680</v>
      </c>
      <c r="DS261" s="214">
        <v>30</v>
      </c>
      <c r="DT261" s="213">
        <v>5.6614455557652387E-3</v>
      </c>
      <c r="DV261" s="215">
        <f t="shared" si="344"/>
        <v>11480</v>
      </c>
      <c r="DW261" s="216">
        <v>0.57017543859649122</v>
      </c>
      <c r="DX261" s="216">
        <v>0.33333333333333331</v>
      </c>
      <c r="DY261" s="216">
        <v>9.6491228070175433E-2</v>
      </c>
      <c r="DZ261" s="216">
        <v>5.2631578947368418E-2</v>
      </c>
      <c r="EA261" s="216">
        <v>0</v>
      </c>
      <c r="EB261" s="216">
        <v>4.3859649122807015E-2</v>
      </c>
      <c r="EC261" s="217">
        <f t="shared" si="345"/>
        <v>6530</v>
      </c>
      <c r="ED261" s="218">
        <v>3800</v>
      </c>
      <c r="EE261" s="219">
        <f t="shared" si="346"/>
        <v>1150</v>
      </c>
      <c r="EF261" s="219">
        <f t="shared" si="347"/>
        <v>260</v>
      </c>
      <c r="EG261" s="219">
        <f t="shared" si="348"/>
        <v>30</v>
      </c>
      <c r="EH261" s="219">
        <f t="shared" si="349"/>
        <v>860</v>
      </c>
      <c r="EI261" s="216">
        <v>0.10344827586206896</v>
      </c>
      <c r="EJ261" s="511">
        <v>2.8725000000000001E-2</v>
      </c>
      <c r="EK261" s="3">
        <v>0.30499999999999999</v>
      </c>
      <c r="EL261" s="3">
        <v>0.41100000000000003</v>
      </c>
      <c r="EM261" s="496">
        <f t="shared" si="366"/>
        <v>0.28400000000000003</v>
      </c>
      <c r="EN261" s="528">
        <v>9.3081400000000009E-2</v>
      </c>
      <c r="EO261" s="545">
        <f t="shared" si="351"/>
        <v>11540</v>
      </c>
      <c r="EP261" s="314">
        <f t="shared" si="352"/>
        <v>2620</v>
      </c>
      <c r="EQ261" s="542">
        <v>2530</v>
      </c>
      <c r="ER261" s="543">
        <v>40</v>
      </c>
      <c r="ES261" s="544">
        <v>50</v>
      </c>
      <c r="ET261" s="242">
        <v>0</v>
      </c>
      <c r="EU261" s="242">
        <v>0</v>
      </c>
      <c r="EV261" s="314">
        <f t="shared" si="353"/>
        <v>50</v>
      </c>
      <c r="EW261" s="314">
        <f t="shared" si="354"/>
        <v>4910</v>
      </c>
      <c r="EX261" s="542">
        <v>3140</v>
      </c>
      <c r="EY261" s="543">
        <v>1290</v>
      </c>
      <c r="EZ261" s="544">
        <v>480</v>
      </c>
      <c r="FA261" s="242">
        <v>110</v>
      </c>
      <c r="FB261" s="242">
        <v>20</v>
      </c>
      <c r="FC261" s="314">
        <f t="shared" si="355"/>
        <v>350</v>
      </c>
      <c r="FD261" s="314">
        <f t="shared" si="356"/>
        <v>4010</v>
      </c>
      <c r="FE261" s="542">
        <v>860</v>
      </c>
      <c r="FF261" s="543">
        <v>2530</v>
      </c>
      <c r="FG261" s="544">
        <v>620</v>
      </c>
      <c r="FH261" s="242">
        <v>150</v>
      </c>
      <c r="FI261" s="242">
        <f>VLOOKUP($A261,'[3]Tabel 3'!$E$3350:$K$3691,7,FALSE)</f>
        <v>10</v>
      </c>
      <c r="FJ261" s="314">
        <f t="shared" si="357"/>
        <v>460</v>
      </c>
      <c r="FK261" s="545">
        <f t="shared" si="358"/>
        <v>11590</v>
      </c>
      <c r="FL261" s="314">
        <f t="shared" si="359"/>
        <v>2540</v>
      </c>
      <c r="FM261" s="542">
        <v>2450</v>
      </c>
      <c r="FN261" s="543">
        <v>50</v>
      </c>
      <c r="FO261" s="544">
        <v>40</v>
      </c>
      <c r="FP261" s="242">
        <v>0</v>
      </c>
      <c r="FQ261" s="242">
        <v>0</v>
      </c>
      <c r="FR261" s="314">
        <f t="shared" si="360"/>
        <v>40</v>
      </c>
      <c r="FS261" s="314">
        <f t="shared" si="361"/>
        <v>4880</v>
      </c>
      <c r="FT261" s="542">
        <v>2990</v>
      </c>
      <c r="FU261" s="543">
        <v>1360</v>
      </c>
      <c r="FV261" s="544">
        <v>530</v>
      </c>
      <c r="FW261" s="242">
        <v>190</v>
      </c>
      <c r="FX261" s="242">
        <v>20</v>
      </c>
      <c r="FY261" s="314">
        <f t="shared" si="362"/>
        <v>320</v>
      </c>
      <c r="FZ261" s="314">
        <f t="shared" si="363"/>
        <v>4170</v>
      </c>
      <c r="GA261" s="542">
        <v>920</v>
      </c>
      <c r="GB261" s="543">
        <v>2570</v>
      </c>
      <c r="GC261" s="544">
        <v>680</v>
      </c>
      <c r="GD261" s="242">
        <v>370</v>
      </c>
      <c r="GE261" s="242">
        <v>10</v>
      </c>
      <c r="GF261" s="314">
        <f t="shared" si="364"/>
        <v>300</v>
      </c>
    </row>
    <row r="262" spans="1:188" hidden="1" x14ac:dyDescent="0.25">
      <c r="A262" s="622" t="s">
        <v>402</v>
      </c>
      <c r="B262" s="622" t="s">
        <v>112</v>
      </c>
      <c r="C262" s="622" t="s">
        <v>113</v>
      </c>
      <c r="D262" s="1">
        <v>0.9</v>
      </c>
      <c r="E262" s="206">
        <v>10600</v>
      </c>
      <c r="F262" s="207">
        <v>8.199999999999999E-2</v>
      </c>
      <c r="G262" s="208">
        <f>IF(AND(F262&gt;=$F$3-'Selectie Benchmark Gemeenten'!$D$7*'gemeenten info'!$F$7,F262&lt;=$F$3+'Selectie Benchmark Gemeenten'!$D$7*'gemeenten info'!$F$7),1,0)</f>
        <v>0</v>
      </c>
      <c r="H262" s="206">
        <v>25897</v>
      </c>
      <c r="I262" s="206">
        <v>2016</v>
      </c>
      <c r="J262" s="209">
        <f t="shared" si="316"/>
        <v>0.29805680119581462</v>
      </c>
      <c r="K262" s="208">
        <f>IF(AND(J262&gt;=$J$3-'Selectie Benchmark Gemeenten'!$D$8*'gemeenten info'!$J$7,J262&lt;=$J$3+'Selectie Benchmark Gemeenten'!$D$8*'gemeenten info'!$J$7),1,0)</f>
        <v>1</v>
      </c>
      <c r="L262" s="23">
        <v>0</v>
      </c>
      <c r="M262" s="210">
        <v>5.3916581892166839E-2</v>
      </c>
      <c r="N262" s="208">
        <f>IF(AND(M262&gt;=$M$3-'Selectie Benchmark Gemeenten'!$D$9*'gemeenten info'!$M$7,M262&lt;=$M$3+'Selectie Benchmark Gemeenten'!$D$9*'gemeenten info'!$M$7),1,0)</f>
        <v>0</v>
      </c>
      <c r="O262" s="29">
        <f t="shared" si="310"/>
        <v>0</v>
      </c>
      <c r="P262" s="29">
        <f t="shared" si="311"/>
        <v>0</v>
      </c>
      <c r="Q262" s="29">
        <f t="shared" si="312"/>
        <v>0</v>
      </c>
      <c r="S262" s="78">
        <v>7.9889999999999999</v>
      </c>
      <c r="T262" s="78">
        <v>-6.5220000000000002</v>
      </c>
      <c r="U262" s="211">
        <v>0.52</v>
      </c>
      <c r="V262" s="211">
        <v>5.5E-2</v>
      </c>
      <c r="X262" s="212">
        <v>1978</v>
      </c>
      <c r="Y262" s="212">
        <v>44</v>
      </c>
      <c r="Z262" s="341">
        <f t="shared" si="317"/>
        <v>2.2244691607684528E-2</v>
      </c>
      <c r="AA262" s="212">
        <v>590</v>
      </c>
      <c r="AB262" s="212">
        <v>41</v>
      </c>
      <c r="AC262" s="212">
        <v>23</v>
      </c>
      <c r="AD262" s="212">
        <v>96</v>
      </c>
      <c r="AE262" s="212">
        <v>5</v>
      </c>
      <c r="AF262" s="372">
        <f t="shared" si="318"/>
        <v>0.21739130434782608</v>
      </c>
      <c r="AG262" s="212">
        <v>11</v>
      </c>
      <c r="AH262" s="372">
        <f t="shared" si="319"/>
        <v>0.11458333333333333</v>
      </c>
      <c r="AI262" s="212">
        <f t="shared" si="320"/>
        <v>471</v>
      </c>
      <c r="AJ262" s="212">
        <f t="shared" si="321"/>
        <v>25</v>
      </c>
      <c r="AK262" s="372">
        <f t="shared" si="322"/>
        <v>5.3078556263269641E-2</v>
      </c>
      <c r="AL262" s="341">
        <f t="shared" si="323"/>
        <v>2.5278058645096056E-3</v>
      </c>
      <c r="AM262" s="341">
        <f t="shared" si="324"/>
        <v>5.561172901921132E-3</v>
      </c>
      <c r="AN262" s="341">
        <f t="shared" si="325"/>
        <v>1.2639029322548028E-2</v>
      </c>
      <c r="AO262" s="341">
        <f t="shared" si="326"/>
        <v>2.0728008088978768E-2</v>
      </c>
      <c r="AP262" s="214">
        <v>1388</v>
      </c>
      <c r="AQ262" s="214">
        <v>3</v>
      </c>
      <c r="AR262" s="341">
        <f t="shared" si="327"/>
        <v>1.5166835187057635E-3</v>
      </c>
      <c r="AT262" s="1">
        <v>40</v>
      </c>
      <c r="AU262" s="1">
        <v>14</v>
      </c>
      <c r="AV262" s="1">
        <v>9</v>
      </c>
      <c r="AW262" s="1">
        <v>17</v>
      </c>
      <c r="AX262" s="1">
        <v>36</v>
      </c>
      <c r="AY262" s="1">
        <v>13</v>
      </c>
      <c r="AZ262" s="1">
        <v>11</v>
      </c>
      <c r="BA262" s="1">
        <v>12</v>
      </c>
      <c r="BB262" s="1">
        <v>27</v>
      </c>
      <c r="BC262" s="1">
        <v>13</v>
      </c>
      <c r="BD262" s="1">
        <v>0</v>
      </c>
      <c r="BE262" s="1">
        <v>14</v>
      </c>
      <c r="BF262" s="1">
        <v>40</v>
      </c>
      <c r="BG262" s="1">
        <v>17</v>
      </c>
      <c r="BH262" s="1">
        <v>9</v>
      </c>
      <c r="BI262" s="1">
        <v>14</v>
      </c>
      <c r="BJ262" s="1">
        <v>41</v>
      </c>
      <c r="BK262" s="1">
        <v>17</v>
      </c>
      <c r="BL262" s="1">
        <v>12</v>
      </c>
      <c r="BM262" s="1">
        <v>12</v>
      </c>
      <c r="BN262" s="125">
        <v>0.35</v>
      </c>
      <c r="BO262" s="124">
        <v>0.22500000000000001</v>
      </c>
      <c r="BP262" s="126">
        <v>0.42499999999999999</v>
      </c>
      <c r="BQ262" s="125">
        <v>0.3611111111111111</v>
      </c>
      <c r="BR262" s="124">
        <v>0.30555555555555558</v>
      </c>
      <c r="BS262" s="126">
        <v>0.33333333333333331</v>
      </c>
      <c r="BT262" s="125">
        <v>0.48148148148148145</v>
      </c>
      <c r="BU262" s="124">
        <v>0</v>
      </c>
      <c r="BV262" s="126">
        <v>0.51851851851851849</v>
      </c>
      <c r="BW262" s="125">
        <v>0.42499999999999999</v>
      </c>
      <c r="BX262" s="124">
        <v>0.22500000000000001</v>
      </c>
      <c r="BY262" s="126">
        <v>0.35</v>
      </c>
      <c r="BZ262" s="125">
        <f t="shared" si="328"/>
        <v>0.41463414634146339</v>
      </c>
      <c r="CA262" s="124">
        <f t="shared" si="329"/>
        <v>0.29268292682926828</v>
      </c>
      <c r="CB262" s="126">
        <f t="shared" si="330"/>
        <v>0.29268292682926828</v>
      </c>
      <c r="CD262" s="215">
        <f t="shared" si="331"/>
        <v>3700</v>
      </c>
      <c r="CE262" s="216">
        <f t="shared" si="332"/>
        <v>0.52702702702702697</v>
      </c>
      <c r="CF262" s="216">
        <f t="shared" si="333"/>
        <v>0.4</v>
      </c>
      <c r="CG262" s="216">
        <f t="shared" si="334"/>
        <v>7.2972972972972977E-2</v>
      </c>
      <c r="CH262" s="216">
        <f t="shared" si="335"/>
        <v>4.0540540540540543E-2</v>
      </c>
      <c r="CI262" s="216">
        <f t="shared" si="336"/>
        <v>2.7027027027027029E-3</v>
      </c>
      <c r="CJ262" s="216">
        <f t="shared" si="337"/>
        <v>2.9729729729729731E-2</v>
      </c>
      <c r="CK262" s="217">
        <f t="shared" si="338"/>
        <v>1950</v>
      </c>
      <c r="CL262" s="218">
        <f t="shared" si="339"/>
        <v>1480</v>
      </c>
      <c r="CM262" s="219">
        <f t="shared" si="340"/>
        <v>270</v>
      </c>
      <c r="CN262" s="219">
        <f t="shared" si="341"/>
        <v>150</v>
      </c>
      <c r="CO262" s="219">
        <f t="shared" si="342"/>
        <v>10</v>
      </c>
      <c r="CP262" s="219">
        <f t="shared" si="343"/>
        <v>110</v>
      </c>
      <c r="CR262" s="243">
        <v>2513.89</v>
      </c>
      <c r="CS262" s="243">
        <v>2752</v>
      </c>
      <c r="CT262" s="247">
        <f t="shared" si="313"/>
        <v>0.91347747093023246</v>
      </c>
      <c r="CV262" s="247">
        <f t="shared" si="314"/>
        <v>2.4351658705968768E-2</v>
      </c>
      <c r="CW262" s="211">
        <f t="shared" si="315"/>
        <v>0.2712767269229821</v>
      </c>
      <c r="CY262" s="300">
        <v>2.0929045431342521E-2</v>
      </c>
      <c r="CZ262" s="300">
        <v>2.0439448134900357E-2</v>
      </c>
      <c r="DA262" s="300">
        <v>1.3643254168772108E-2</v>
      </c>
      <c r="DB262" s="300">
        <v>1.8227848101265823E-2</v>
      </c>
      <c r="DC262" s="300">
        <v>2.004008016032064E-2</v>
      </c>
      <c r="DE262" s="332">
        <v>20</v>
      </c>
      <c r="DF262" s="332">
        <v>3</v>
      </c>
      <c r="DG262" s="332">
        <v>17</v>
      </c>
      <c r="DH262" s="332">
        <v>0</v>
      </c>
      <c r="DL262" s="212">
        <v>1959</v>
      </c>
      <c r="DM262" s="212">
        <v>41</v>
      </c>
      <c r="DN262" s="213">
        <v>2.0929045431342521E-2</v>
      </c>
      <c r="DO262" s="212">
        <v>622</v>
      </c>
      <c r="DP262" s="212">
        <v>37</v>
      </c>
      <c r="DQ262" s="213">
        <v>1.8887187340479835E-2</v>
      </c>
      <c r="DR262" s="214">
        <v>1337</v>
      </c>
      <c r="DS262" s="214">
        <v>4</v>
      </c>
      <c r="DT262" s="213">
        <v>2.0418580908626851E-3</v>
      </c>
      <c r="DV262" s="215">
        <f t="shared" si="344"/>
        <v>3620</v>
      </c>
      <c r="DW262" s="216">
        <v>0.52777777777777779</v>
      </c>
      <c r="DX262" s="216">
        <v>0.3888888888888889</v>
      </c>
      <c r="DY262" s="216">
        <v>8.3333333333333329E-2</v>
      </c>
      <c r="DZ262" s="216">
        <v>5.5555555555555552E-2</v>
      </c>
      <c r="EA262" s="216">
        <v>0</v>
      </c>
      <c r="EB262" s="216">
        <v>2.7777777777777776E-2</v>
      </c>
      <c r="EC262" s="217">
        <f t="shared" si="345"/>
        <v>1930</v>
      </c>
      <c r="ED262" s="218">
        <v>1400</v>
      </c>
      <c r="EE262" s="219">
        <f t="shared" si="346"/>
        <v>290</v>
      </c>
      <c r="EF262" s="219">
        <f t="shared" si="347"/>
        <v>100</v>
      </c>
      <c r="EG262" s="219">
        <f t="shared" si="348"/>
        <v>0</v>
      </c>
      <c r="EH262" s="219">
        <f t="shared" si="349"/>
        <v>190</v>
      </c>
      <c r="EI262" s="216">
        <v>8.3333333333333329E-2</v>
      </c>
      <c r="EJ262" s="511">
        <v>2.2249999999999999E-2</v>
      </c>
      <c r="EK262" s="3">
        <v>0.32200000000000001</v>
      </c>
      <c r="EL262" s="3">
        <v>0.46700000000000003</v>
      </c>
      <c r="EM262" s="496">
        <f t="shared" si="366"/>
        <v>0.21099999999999991</v>
      </c>
      <c r="EN262" s="528">
        <v>7.1229199999999993E-2</v>
      </c>
      <c r="EO262" s="545">
        <f t="shared" si="351"/>
        <v>3640</v>
      </c>
      <c r="EP262" s="314">
        <f t="shared" si="352"/>
        <v>840</v>
      </c>
      <c r="EQ262" s="542">
        <v>820</v>
      </c>
      <c r="ER262" s="543">
        <v>10</v>
      </c>
      <c r="ES262" s="544">
        <v>10</v>
      </c>
      <c r="ET262" s="242">
        <v>0</v>
      </c>
      <c r="EU262" s="242">
        <v>0</v>
      </c>
      <c r="EV262" s="314">
        <f t="shared" si="353"/>
        <v>10</v>
      </c>
      <c r="EW262" s="314">
        <f t="shared" si="354"/>
        <v>1540</v>
      </c>
      <c r="EX262" s="542">
        <v>920</v>
      </c>
      <c r="EY262" s="543">
        <v>510</v>
      </c>
      <c r="EZ262" s="544">
        <v>110</v>
      </c>
      <c r="FA262" s="242">
        <v>40</v>
      </c>
      <c r="FB262" s="242">
        <v>0</v>
      </c>
      <c r="FC262" s="314">
        <f t="shared" si="355"/>
        <v>70</v>
      </c>
      <c r="FD262" s="314">
        <f t="shared" si="356"/>
        <v>1260</v>
      </c>
      <c r="FE262" s="542">
        <v>190</v>
      </c>
      <c r="FF262" s="543">
        <v>900</v>
      </c>
      <c r="FG262" s="544">
        <v>170</v>
      </c>
      <c r="FH262" s="242">
        <v>60</v>
      </c>
      <c r="FI262" s="242">
        <f>VLOOKUP($A262,'[3]Tabel 3'!$E$3350:$K$3691,7,FALSE)</f>
        <v>0</v>
      </c>
      <c r="FJ262" s="314">
        <f t="shared" si="357"/>
        <v>110</v>
      </c>
      <c r="FK262" s="545">
        <f t="shared" si="358"/>
        <v>3700</v>
      </c>
      <c r="FL262" s="314">
        <f t="shared" si="359"/>
        <v>880</v>
      </c>
      <c r="FM262" s="542">
        <v>860</v>
      </c>
      <c r="FN262" s="543">
        <v>10</v>
      </c>
      <c r="FO262" s="544">
        <v>10</v>
      </c>
      <c r="FP262" s="242">
        <v>0</v>
      </c>
      <c r="FQ262" s="242">
        <v>0</v>
      </c>
      <c r="FR262" s="314">
        <f t="shared" si="360"/>
        <v>10</v>
      </c>
      <c r="FS262" s="314">
        <f t="shared" si="361"/>
        <v>1550</v>
      </c>
      <c r="FT262" s="542">
        <v>900</v>
      </c>
      <c r="FU262" s="543">
        <v>560</v>
      </c>
      <c r="FV262" s="544">
        <v>90</v>
      </c>
      <c r="FW262" s="242">
        <v>50</v>
      </c>
      <c r="FX262" s="242">
        <v>0</v>
      </c>
      <c r="FY262" s="314">
        <f t="shared" si="362"/>
        <v>40</v>
      </c>
      <c r="FZ262" s="314">
        <f t="shared" si="363"/>
        <v>1270</v>
      </c>
      <c r="GA262" s="542">
        <v>190</v>
      </c>
      <c r="GB262" s="543">
        <v>910</v>
      </c>
      <c r="GC262" s="544">
        <v>170</v>
      </c>
      <c r="GD262" s="242">
        <v>100</v>
      </c>
      <c r="GE262" s="242">
        <v>10</v>
      </c>
      <c r="GF262" s="314">
        <f t="shared" si="364"/>
        <v>60</v>
      </c>
    </row>
    <row r="263" spans="1:188" hidden="1" x14ac:dyDescent="0.25">
      <c r="A263" s="622" t="s">
        <v>403</v>
      </c>
      <c r="B263" s="622" t="s">
        <v>117</v>
      </c>
      <c r="C263" s="622" t="s">
        <v>118</v>
      </c>
      <c r="D263" s="1">
        <v>0.8</v>
      </c>
      <c r="E263" s="206">
        <v>10600</v>
      </c>
      <c r="F263" s="207">
        <v>7.9000000000000001E-2</v>
      </c>
      <c r="G263" s="208">
        <f>IF(AND(F263&gt;=$F$3-'Selectie Benchmark Gemeenten'!$D$7*'gemeenten info'!$F$7,F263&lt;=$F$3+'Selectie Benchmark Gemeenten'!$D$7*'gemeenten info'!$F$7),1,0)</f>
        <v>0</v>
      </c>
      <c r="H263" s="206">
        <v>23141</v>
      </c>
      <c r="I263" s="206">
        <v>83</v>
      </c>
      <c r="J263" s="209">
        <f t="shared" si="316"/>
        <v>9.118086696562033E-3</v>
      </c>
      <c r="K263" s="208">
        <f>IF(AND(J263&gt;=$J$3-'Selectie Benchmark Gemeenten'!$D$8*'gemeenten info'!$J$7,J263&lt;=$J$3+'Selectie Benchmark Gemeenten'!$D$8*'gemeenten info'!$J$7),1,0)</f>
        <v>0</v>
      </c>
      <c r="L263" s="23">
        <v>0</v>
      </c>
      <c r="M263" s="210">
        <v>0.22553191489361701</v>
      </c>
      <c r="N263" s="208">
        <f>IF(AND(M263&gt;=$M$3-'Selectie Benchmark Gemeenten'!$D$9*'gemeenten info'!$M$7,M263&lt;=$M$3+'Selectie Benchmark Gemeenten'!$D$9*'gemeenten info'!$M$7),1,0)</f>
        <v>1</v>
      </c>
      <c r="O263" s="29">
        <f t="shared" si="310"/>
        <v>0</v>
      </c>
      <c r="P263" s="29">
        <f t="shared" si="311"/>
        <v>0</v>
      </c>
      <c r="Q263" s="29">
        <f t="shared" si="312"/>
        <v>0</v>
      </c>
      <c r="S263" s="78">
        <v>7.89</v>
      </c>
      <c r="T263" s="78">
        <v>7.742</v>
      </c>
      <c r="U263" s="211">
        <v>0.52800000000000002</v>
      </c>
      <c r="V263" s="211">
        <v>8.1000000000000003E-2</v>
      </c>
      <c r="X263" s="212">
        <v>1142</v>
      </c>
      <c r="Y263" s="212">
        <v>38</v>
      </c>
      <c r="Z263" s="341">
        <f t="shared" si="317"/>
        <v>3.3274956217162872E-2</v>
      </c>
      <c r="AA263" s="212">
        <v>371</v>
      </c>
      <c r="AB263" s="212">
        <v>27</v>
      </c>
      <c r="AC263" s="212">
        <v>11</v>
      </c>
      <c r="AD263" s="212">
        <v>61</v>
      </c>
      <c r="AE263" s="212">
        <v>0</v>
      </c>
      <c r="AF263" s="372">
        <f t="shared" si="318"/>
        <v>0</v>
      </c>
      <c r="AG263" s="212">
        <v>11</v>
      </c>
      <c r="AH263" s="372">
        <f t="shared" si="319"/>
        <v>0.18032786885245902</v>
      </c>
      <c r="AI263" s="212">
        <f t="shared" si="320"/>
        <v>299</v>
      </c>
      <c r="AJ263" s="212">
        <f t="shared" si="321"/>
        <v>16</v>
      </c>
      <c r="AK263" s="372">
        <f t="shared" si="322"/>
        <v>5.3511705685618728E-2</v>
      </c>
      <c r="AL263" s="341">
        <f t="shared" si="323"/>
        <v>0</v>
      </c>
      <c r="AM263" s="341">
        <f t="shared" si="324"/>
        <v>9.6322241681260946E-3</v>
      </c>
      <c r="AN263" s="341">
        <f t="shared" si="325"/>
        <v>1.4010507880910683E-2</v>
      </c>
      <c r="AO263" s="341">
        <f t="shared" si="326"/>
        <v>2.3642732049036778E-2</v>
      </c>
      <c r="AP263" s="214">
        <v>771</v>
      </c>
      <c r="AQ263" s="214">
        <v>11</v>
      </c>
      <c r="AR263" s="341">
        <f t="shared" si="327"/>
        <v>9.6322241681260946E-3</v>
      </c>
      <c r="AT263" s="1">
        <v>37</v>
      </c>
      <c r="AU263" s="1">
        <v>21</v>
      </c>
      <c r="AV263" s="1">
        <v>5</v>
      </c>
      <c r="AW263" s="1">
        <v>11</v>
      </c>
      <c r="AX263" s="1">
        <v>32</v>
      </c>
      <c r="AY263" s="1">
        <v>16</v>
      </c>
      <c r="AZ263" s="1">
        <v>7</v>
      </c>
      <c r="BA263" s="1">
        <v>9</v>
      </c>
      <c r="BB263" s="1">
        <v>26</v>
      </c>
      <c r="BC263" s="1">
        <v>15</v>
      </c>
      <c r="BD263" s="1">
        <v>5</v>
      </c>
      <c r="BE263" s="1">
        <v>6</v>
      </c>
      <c r="BF263" s="1">
        <v>28</v>
      </c>
      <c r="BG263" s="1">
        <v>15</v>
      </c>
      <c r="BH263" s="1">
        <v>0</v>
      </c>
      <c r="BI263" s="1">
        <v>13</v>
      </c>
      <c r="BJ263" s="1">
        <v>35</v>
      </c>
      <c r="BK263" s="1">
        <v>18</v>
      </c>
      <c r="BL263" s="1">
        <v>8</v>
      </c>
      <c r="BM263" s="1">
        <v>9</v>
      </c>
      <c r="BN263" s="125">
        <v>0.56756756756756754</v>
      </c>
      <c r="BO263" s="124">
        <v>0.13513513513513514</v>
      </c>
      <c r="BP263" s="126">
        <v>0.29729729729729731</v>
      </c>
      <c r="BQ263" s="125">
        <v>0.5</v>
      </c>
      <c r="BR263" s="124">
        <v>0.21875</v>
      </c>
      <c r="BS263" s="126">
        <v>0.28125</v>
      </c>
      <c r="BT263" s="125">
        <v>0.57692307692307687</v>
      </c>
      <c r="BU263" s="124">
        <v>0.19230769230769232</v>
      </c>
      <c r="BV263" s="126">
        <v>0.23076923076923078</v>
      </c>
      <c r="BW263" s="125">
        <v>0.5357142857142857</v>
      </c>
      <c r="BX263" s="124">
        <v>0</v>
      </c>
      <c r="BY263" s="126">
        <v>0.4642857142857143</v>
      </c>
      <c r="BZ263" s="125">
        <f t="shared" si="328"/>
        <v>0.51428571428571423</v>
      </c>
      <c r="CA263" s="124">
        <f t="shared" si="329"/>
        <v>0.22857142857142856</v>
      </c>
      <c r="CB263" s="126">
        <f t="shared" si="330"/>
        <v>0.25714285714285712</v>
      </c>
      <c r="CD263" s="215">
        <f t="shared" si="331"/>
        <v>2550</v>
      </c>
      <c r="CE263" s="216">
        <f t="shared" si="332"/>
        <v>0.46666666666666667</v>
      </c>
      <c r="CF263" s="216">
        <f t="shared" si="333"/>
        <v>0.42352941176470588</v>
      </c>
      <c r="CG263" s="216">
        <f t="shared" si="334"/>
        <v>0.10980392156862745</v>
      </c>
      <c r="CH263" s="216">
        <f t="shared" si="335"/>
        <v>2.7450980392156862E-2</v>
      </c>
      <c r="CI263" s="216">
        <f t="shared" si="336"/>
        <v>3.9215686274509803E-3</v>
      </c>
      <c r="CJ263" s="216">
        <f t="shared" si="337"/>
        <v>7.8431372549019607E-2</v>
      </c>
      <c r="CK263" s="217">
        <f t="shared" si="338"/>
        <v>1190</v>
      </c>
      <c r="CL263" s="218">
        <f t="shared" si="339"/>
        <v>1080</v>
      </c>
      <c r="CM263" s="219">
        <f t="shared" si="340"/>
        <v>280</v>
      </c>
      <c r="CN263" s="219">
        <f t="shared" si="341"/>
        <v>70</v>
      </c>
      <c r="CO263" s="219">
        <f t="shared" si="342"/>
        <v>10</v>
      </c>
      <c r="CP263" s="219">
        <f t="shared" si="343"/>
        <v>200</v>
      </c>
      <c r="CR263" s="243">
        <v>1112.8800000000001</v>
      </c>
      <c r="CS263" s="243">
        <v>1531</v>
      </c>
      <c r="CT263" s="247">
        <f t="shared" si="313"/>
        <v>0.7268974526453299</v>
      </c>
      <c r="CV263" s="247">
        <f t="shared" si="314"/>
        <v>4.5776685688013401E-2</v>
      </c>
      <c r="CW263" s="211">
        <f t="shared" si="315"/>
        <v>0.42120197743244142</v>
      </c>
      <c r="CY263" s="300">
        <v>3.0094582975064489E-2</v>
      </c>
      <c r="CZ263" s="300">
        <v>2.3411371237458192E-2</v>
      </c>
      <c r="DA263" s="300">
        <v>2.115541090317331E-2</v>
      </c>
      <c r="DB263" s="300">
        <v>2.5376685170499604E-2</v>
      </c>
      <c r="DC263" s="300">
        <v>2.790346907993967E-2</v>
      </c>
      <c r="DE263" s="332">
        <v>52</v>
      </c>
      <c r="DF263" s="332">
        <v>12</v>
      </c>
      <c r="DG263" s="332">
        <v>46</v>
      </c>
      <c r="DH263" s="332">
        <v>10</v>
      </c>
      <c r="DL263" s="212">
        <v>1163</v>
      </c>
      <c r="DM263" s="212">
        <v>35</v>
      </c>
      <c r="DN263" s="213">
        <v>3.0094582975064489E-2</v>
      </c>
      <c r="DO263" s="212">
        <v>379</v>
      </c>
      <c r="DP263" s="212">
        <v>27</v>
      </c>
      <c r="DQ263" s="213">
        <v>2.3215821152192607E-2</v>
      </c>
      <c r="DR263" s="214">
        <v>784</v>
      </c>
      <c r="DS263" s="214">
        <v>8</v>
      </c>
      <c r="DT263" s="213">
        <v>6.8787618228718832E-3</v>
      </c>
      <c r="DV263" s="215">
        <f t="shared" si="344"/>
        <v>2570</v>
      </c>
      <c r="DW263" s="216">
        <v>0.46153846153846156</v>
      </c>
      <c r="DX263" s="216">
        <v>0.42307692307692307</v>
      </c>
      <c r="DY263" s="216">
        <v>0.11538461538461539</v>
      </c>
      <c r="DZ263" s="216">
        <v>3.8461538461538464E-2</v>
      </c>
      <c r="EA263" s="216">
        <v>0</v>
      </c>
      <c r="EB263" s="216">
        <v>7.6923076923076927E-2</v>
      </c>
      <c r="EC263" s="217">
        <f t="shared" si="345"/>
        <v>1230</v>
      </c>
      <c r="ED263" s="218">
        <v>1100</v>
      </c>
      <c r="EE263" s="219">
        <f t="shared" si="346"/>
        <v>240</v>
      </c>
      <c r="EF263" s="219">
        <f t="shared" si="347"/>
        <v>40</v>
      </c>
      <c r="EG263" s="219">
        <f t="shared" si="348"/>
        <v>0</v>
      </c>
      <c r="EH263" s="219">
        <f t="shared" si="349"/>
        <v>200</v>
      </c>
      <c r="EI263" s="216">
        <v>0.08</v>
      </c>
      <c r="EJ263" s="511">
        <v>2.1725000000000001E-2</v>
      </c>
      <c r="EK263" s="3">
        <v>0.28999999999999998</v>
      </c>
      <c r="EL263" s="3">
        <v>0.47600000000000003</v>
      </c>
      <c r="EM263" s="496">
        <f t="shared" si="366"/>
        <v>0.23399999999999993</v>
      </c>
      <c r="EN263" s="528">
        <v>6.9457400000000002E-2</v>
      </c>
      <c r="EO263" s="545">
        <f t="shared" si="351"/>
        <v>2550</v>
      </c>
      <c r="EP263" s="314">
        <f t="shared" si="352"/>
        <v>670</v>
      </c>
      <c r="EQ263" s="542">
        <v>620</v>
      </c>
      <c r="ER263" s="543">
        <v>20</v>
      </c>
      <c r="ES263" s="544">
        <v>30</v>
      </c>
      <c r="ET263" s="242">
        <v>0</v>
      </c>
      <c r="EU263" s="242">
        <v>0</v>
      </c>
      <c r="EV263" s="314">
        <f t="shared" si="353"/>
        <v>30</v>
      </c>
      <c r="EW263" s="314">
        <f t="shared" si="354"/>
        <v>1050</v>
      </c>
      <c r="EX263" s="542">
        <v>520</v>
      </c>
      <c r="EY263" s="543">
        <v>410</v>
      </c>
      <c r="EZ263" s="544">
        <v>120</v>
      </c>
      <c r="FA263" s="242">
        <v>20</v>
      </c>
      <c r="FB263" s="242">
        <v>0</v>
      </c>
      <c r="FC263" s="314">
        <f t="shared" si="355"/>
        <v>100</v>
      </c>
      <c r="FD263" s="314">
        <f t="shared" si="356"/>
        <v>830</v>
      </c>
      <c r="FE263" s="542">
        <v>90</v>
      </c>
      <c r="FF263" s="543">
        <v>650</v>
      </c>
      <c r="FG263" s="544">
        <v>90</v>
      </c>
      <c r="FH263" s="242">
        <v>20</v>
      </c>
      <c r="FI263" s="242">
        <f>VLOOKUP($A263,'[3]Tabel 3'!$E$3350:$K$3691,7,FALSE)</f>
        <v>0</v>
      </c>
      <c r="FJ263" s="314">
        <f t="shared" si="357"/>
        <v>70</v>
      </c>
      <c r="FK263" s="545">
        <f t="shared" si="358"/>
        <v>2550</v>
      </c>
      <c r="FL263" s="314">
        <f t="shared" si="359"/>
        <v>650</v>
      </c>
      <c r="FM263" s="542">
        <v>610</v>
      </c>
      <c r="FN263" s="543">
        <v>20</v>
      </c>
      <c r="FO263" s="544">
        <v>20</v>
      </c>
      <c r="FP263" s="242">
        <v>0</v>
      </c>
      <c r="FQ263" s="242">
        <v>0</v>
      </c>
      <c r="FR263" s="314">
        <f t="shared" si="360"/>
        <v>20</v>
      </c>
      <c r="FS263" s="314">
        <f t="shared" si="361"/>
        <v>1040</v>
      </c>
      <c r="FT263" s="542">
        <v>500</v>
      </c>
      <c r="FU263" s="543">
        <v>400</v>
      </c>
      <c r="FV263" s="544">
        <v>140</v>
      </c>
      <c r="FW263" s="242">
        <v>30</v>
      </c>
      <c r="FX263" s="242">
        <v>0</v>
      </c>
      <c r="FY263" s="314">
        <f t="shared" si="362"/>
        <v>110</v>
      </c>
      <c r="FZ263" s="314">
        <f t="shared" si="363"/>
        <v>860</v>
      </c>
      <c r="GA263" s="542">
        <v>80</v>
      </c>
      <c r="GB263" s="543">
        <v>660</v>
      </c>
      <c r="GC263" s="544">
        <v>120</v>
      </c>
      <c r="GD263" s="242">
        <v>40</v>
      </c>
      <c r="GE263" s="242">
        <v>10</v>
      </c>
      <c r="GF263" s="314">
        <f t="shared" si="364"/>
        <v>70</v>
      </c>
    </row>
    <row r="264" spans="1:188" hidden="1" x14ac:dyDescent="0.25">
      <c r="A264" s="622" t="s">
        <v>404</v>
      </c>
      <c r="B264" s="622" t="s">
        <v>71</v>
      </c>
      <c r="C264" s="622" t="s">
        <v>72</v>
      </c>
      <c r="D264" s="1">
        <v>2.8</v>
      </c>
      <c r="E264" s="206">
        <v>24600</v>
      </c>
      <c r="F264" s="207">
        <v>0.113</v>
      </c>
      <c r="G264" s="208">
        <f>IF(AND(F264&gt;=$F$3-'Selectie Benchmark Gemeenten'!$D$7*'gemeenten info'!$F$7,F264&lt;=$F$3+'Selectie Benchmark Gemeenten'!$D$7*'gemeenten info'!$F$7),1,0)</f>
        <v>0</v>
      </c>
      <c r="H264" s="206">
        <v>55895</v>
      </c>
      <c r="I264" s="206">
        <v>477</v>
      </c>
      <c r="J264" s="209">
        <f t="shared" si="316"/>
        <v>6.8011958146487292E-2</v>
      </c>
      <c r="K264" s="208">
        <f>IF(AND(J264&gt;=$J$3-'Selectie Benchmark Gemeenten'!$D$8*'gemeenten info'!$J$7,J264&lt;=$J$3+'Selectie Benchmark Gemeenten'!$D$8*'gemeenten info'!$J$7),1,0)</f>
        <v>0</v>
      </c>
      <c r="L264" s="23">
        <v>1</v>
      </c>
      <c r="M264" s="210">
        <v>0.22841225626740946</v>
      </c>
      <c r="N264" s="208">
        <f>IF(AND(M264&gt;=$M$3-'Selectie Benchmark Gemeenten'!$D$9*'gemeenten info'!$M$7,M264&lt;=$M$3+'Selectie Benchmark Gemeenten'!$D$9*'gemeenten info'!$M$7),1,0)</f>
        <v>1</v>
      </c>
      <c r="O264" s="29">
        <f t="shared" ref="O264:O326" si="367">IF(A264=$A$3,0,IF(G264=1,1,0))</f>
        <v>0</v>
      </c>
      <c r="P264" s="29">
        <f t="shared" ref="P264:P326" si="368">IF(AND(O264=1,K264=1),1,0)</f>
        <v>0</v>
      </c>
      <c r="Q264" s="29">
        <f t="shared" ref="Q264:Q326" si="369">IF(AND(P264=1,N264=1),1,0)</f>
        <v>0</v>
      </c>
      <c r="S264" s="78">
        <v>8.0920000000000005</v>
      </c>
      <c r="T264" s="78">
        <v>-4.0439999999999996</v>
      </c>
      <c r="U264" s="211">
        <v>0.55700000000000005</v>
      </c>
      <c r="V264" s="211">
        <v>0.111</v>
      </c>
      <c r="X264" s="212">
        <v>4441</v>
      </c>
      <c r="Y264" s="212">
        <v>123</v>
      </c>
      <c r="Z264" s="341">
        <f t="shared" si="317"/>
        <v>2.7696464760189148E-2</v>
      </c>
      <c r="AA264" s="212">
        <v>1479</v>
      </c>
      <c r="AB264" s="212">
        <v>97</v>
      </c>
      <c r="AC264" s="212">
        <v>55</v>
      </c>
      <c r="AD264" s="212">
        <v>254</v>
      </c>
      <c r="AE264" s="212">
        <v>10</v>
      </c>
      <c r="AF264" s="372">
        <f t="shared" si="318"/>
        <v>0.18181818181818182</v>
      </c>
      <c r="AG264" s="212">
        <v>33</v>
      </c>
      <c r="AH264" s="372">
        <f t="shared" si="319"/>
        <v>0.12992125984251968</v>
      </c>
      <c r="AI264" s="212">
        <f t="shared" si="320"/>
        <v>1170</v>
      </c>
      <c r="AJ264" s="212">
        <f t="shared" si="321"/>
        <v>54</v>
      </c>
      <c r="AK264" s="372">
        <f t="shared" si="322"/>
        <v>4.6153846153846156E-2</v>
      </c>
      <c r="AL264" s="341">
        <f t="shared" si="323"/>
        <v>2.251745102454402E-3</v>
      </c>
      <c r="AM264" s="341">
        <f t="shared" si="324"/>
        <v>7.4307588380995273E-3</v>
      </c>
      <c r="AN264" s="341">
        <f t="shared" si="325"/>
        <v>1.2159423553253772E-2</v>
      </c>
      <c r="AO264" s="341">
        <f t="shared" si="326"/>
        <v>2.18419274938077E-2</v>
      </c>
      <c r="AP264" s="214">
        <v>2962</v>
      </c>
      <c r="AQ264" s="214">
        <v>26</v>
      </c>
      <c r="AR264" s="341">
        <f t="shared" si="327"/>
        <v>5.8545372663814455E-3</v>
      </c>
      <c r="AT264" s="1">
        <v>88</v>
      </c>
      <c r="AU264" s="1">
        <v>23</v>
      </c>
      <c r="AV264" s="1">
        <v>20</v>
      </c>
      <c r="AW264" s="1">
        <v>45</v>
      </c>
      <c r="AX264" s="1">
        <v>125</v>
      </c>
      <c r="AY264" s="1">
        <v>23</v>
      </c>
      <c r="AZ264" s="1">
        <v>17</v>
      </c>
      <c r="BA264" s="1">
        <v>85</v>
      </c>
      <c r="BB264" s="1">
        <v>108</v>
      </c>
      <c r="BC264" s="1">
        <v>45</v>
      </c>
      <c r="BD264" s="1">
        <v>19</v>
      </c>
      <c r="BE264" s="1">
        <v>44</v>
      </c>
      <c r="BF264" s="1">
        <v>103</v>
      </c>
      <c r="BG264" s="1">
        <v>35</v>
      </c>
      <c r="BH264" s="1">
        <v>13</v>
      </c>
      <c r="BI264" s="1">
        <v>55</v>
      </c>
      <c r="BJ264" s="1">
        <v>134</v>
      </c>
      <c r="BK264" s="1">
        <v>54</v>
      </c>
      <c r="BL264" s="1">
        <v>22</v>
      </c>
      <c r="BM264" s="1">
        <v>58</v>
      </c>
      <c r="BN264" s="125">
        <v>0.26136363636363635</v>
      </c>
      <c r="BO264" s="124">
        <v>0.22727272727272727</v>
      </c>
      <c r="BP264" s="126">
        <v>0.51136363636363635</v>
      </c>
      <c r="BQ264" s="125">
        <v>0.184</v>
      </c>
      <c r="BR264" s="124">
        <v>0.13600000000000001</v>
      </c>
      <c r="BS264" s="126">
        <v>0.68</v>
      </c>
      <c r="BT264" s="125">
        <v>0.41666666666666669</v>
      </c>
      <c r="BU264" s="124">
        <v>0.17592592592592593</v>
      </c>
      <c r="BV264" s="126">
        <v>0.40740740740740738</v>
      </c>
      <c r="BW264" s="125">
        <v>0.33980582524271846</v>
      </c>
      <c r="BX264" s="124">
        <v>0.12621359223300971</v>
      </c>
      <c r="BY264" s="126">
        <v>0.53398058252427183</v>
      </c>
      <c r="BZ264" s="125">
        <f t="shared" si="328"/>
        <v>0.40298507462686567</v>
      </c>
      <c r="CA264" s="124">
        <f t="shared" si="329"/>
        <v>0.16417910447761194</v>
      </c>
      <c r="CB264" s="126">
        <f t="shared" si="330"/>
        <v>0.43283582089552236</v>
      </c>
      <c r="CD264" s="215">
        <f t="shared" si="331"/>
        <v>7770</v>
      </c>
      <c r="CE264" s="216">
        <f t="shared" si="332"/>
        <v>0.58043758043758042</v>
      </c>
      <c r="CF264" s="216">
        <f t="shared" si="333"/>
        <v>0.32303732303732302</v>
      </c>
      <c r="CG264" s="216">
        <f t="shared" si="334"/>
        <v>9.6525096525096526E-2</v>
      </c>
      <c r="CH264" s="216">
        <f t="shared" si="335"/>
        <v>4.8906048906048903E-2</v>
      </c>
      <c r="CI264" s="216">
        <f t="shared" si="336"/>
        <v>6.4350064350064346E-3</v>
      </c>
      <c r="CJ264" s="216">
        <f t="shared" si="337"/>
        <v>4.1184041184041183E-2</v>
      </c>
      <c r="CK264" s="217">
        <f t="shared" si="338"/>
        <v>4510</v>
      </c>
      <c r="CL264" s="218">
        <f t="shared" si="339"/>
        <v>2510</v>
      </c>
      <c r="CM264" s="219">
        <f t="shared" si="340"/>
        <v>750</v>
      </c>
      <c r="CN264" s="219">
        <f t="shared" si="341"/>
        <v>380</v>
      </c>
      <c r="CO264" s="219">
        <f t="shared" si="342"/>
        <v>50</v>
      </c>
      <c r="CP264" s="219">
        <f t="shared" si="343"/>
        <v>320</v>
      </c>
      <c r="CR264" s="243">
        <v>3985.74</v>
      </c>
      <c r="CS264" s="243">
        <v>5241</v>
      </c>
      <c r="CT264" s="247">
        <f t="shared" ref="CT264:CT326" si="370">CR264/CS264</f>
        <v>0.76049227246708639</v>
      </c>
      <c r="CV264" s="247">
        <f t="shared" si="314"/>
        <v>3.6419127140292981E-2</v>
      </c>
      <c r="CW264" s="211">
        <f t="shared" si="315"/>
        <v>0.24510145805477121</v>
      </c>
      <c r="CY264" s="300">
        <v>2.9437609841827767E-2</v>
      </c>
      <c r="CZ264" s="300">
        <v>2.2088784044606475E-2</v>
      </c>
      <c r="DA264" s="300">
        <v>2.2594142259414227E-2</v>
      </c>
      <c r="DB264" s="300">
        <v>2.5447882736156353E-2</v>
      </c>
      <c r="DC264" s="300">
        <v>1.7667135113431039E-2</v>
      </c>
      <c r="DE264" s="332">
        <v>189</v>
      </c>
      <c r="DF264" s="332">
        <v>30</v>
      </c>
      <c r="DG264" s="332">
        <v>190</v>
      </c>
      <c r="DH264" s="332">
        <v>20</v>
      </c>
      <c r="DL264" s="212">
        <v>4552</v>
      </c>
      <c r="DM264" s="212">
        <v>134</v>
      </c>
      <c r="DN264" s="213">
        <v>2.9437609841827767E-2</v>
      </c>
      <c r="DO264" s="212">
        <v>1608</v>
      </c>
      <c r="DP264" s="212">
        <v>126</v>
      </c>
      <c r="DQ264" s="213">
        <v>2.7680140597539545E-2</v>
      </c>
      <c r="DR264" s="214">
        <v>2944</v>
      </c>
      <c r="DS264" s="214">
        <v>8</v>
      </c>
      <c r="DT264" s="213">
        <v>1.7574692442882249E-3</v>
      </c>
      <c r="DV264" s="215">
        <f t="shared" si="344"/>
        <v>7850</v>
      </c>
      <c r="DW264" s="216">
        <v>0.60759493670886078</v>
      </c>
      <c r="DX264" s="216">
        <v>0.30379746835443039</v>
      </c>
      <c r="DY264" s="216">
        <v>8.8607594936708861E-2</v>
      </c>
      <c r="DZ264" s="216">
        <v>5.0632911392405063E-2</v>
      </c>
      <c r="EA264" s="216">
        <v>0</v>
      </c>
      <c r="EB264" s="216">
        <v>3.7974683544303799E-2</v>
      </c>
      <c r="EC264" s="217">
        <f t="shared" si="345"/>
        <v>4760</v>
      </c>
      <c r="ED264" s="218">
        <v>2400</v>
      </c>
      <c r="EE264" s="219">
        <f t="shared" si="346"/>
        <v>690</v>
      </c>
      <c r="EF264" s="219">
        <f t="shared" si="347"/>
        <v>160</v>
      </c>
      <c r="EG264" s="219">
        <f t="shared" si="348"/>
        <v>20</v>
      </c>
      <c r="EH264" s="219">
        <f t="shared" si="349"/>
        <v>510</v>
      </c>
      <c r="EI264" s="216">
        <v>0.10126582278481013</v>
      </c>
      <c r="EJ264" s="511">
        <v>2.7675000000000002E-2</v>
      </c>
      <c r="EK264" s="3">
        <v>0.28899999999999998</v>
      </c>
      <c r="EL264" s="3">
        <v>0.46200000000000002</v>
      </c>
      <c r="EM264" s="496">
        <f t="shared" si="366"/>
        <v>0.24900000000000005</v>
      </c>
      <c r="EN264" s="528">
        <v>8.9537800000000001E-2</v>
      </c>
      <c r="EO264" s="545">
        <f t="shared" si="351"/>
        <v>7820</v>
      </c>
      <c r="EP264" s="314">
        <f t="shared" si="352"/>
        <v>2160</v>
      </c>
      <c r="EQ264" s="542">
        <v>2120</v>
      </c>
      <c r="ER264" s="543">
        <v>20</v>
      </c>
      <c r="ES264" s="544">
        <v>20</v>
      </c>
      <c r="ET264" s="242">
        <v>0</v>
      </c>
      <c r="EU264" s="242">
        <v>0</v>
      </c>
      <c r="EV264" s="314">
        <f t="shared" si="353"/>
        <v>20</v>
      </c>
      <c r="EW264" s="314">
        <f t="shared" si="354"/>
        <v>3310</v>
      </c>
      <c r="EX264" s="542">
        <v>2140</v>
      </c>
      <c r="EY264" s="543">
        <v>850</v>
      </c>
      <c r="EZ264" s="544">
        <v>320</v>
      </c>
      <c r="FA264" s="242">
        <v>80</v>
      </c>
      <c r="FB264" s="242">
        <v>10</v>
      </c>
      <c r="FC264" s="314">
        <f t="shared" si="355"/>
        <v>230</v>
      </c>
      <c r="FD264" s="314">
        <f t="shared" si="356"/>
        <v>2350</v>
      </c>
      <c r="FE264" s="542">
        <v>500</v>
      </c>
      <c r="FF264" s="543">
        <v>1500</v>
      </c>
      <c r="FG264" s="544">
        <v>350</v>
      </c>
      <c r="FH264" s="242">
        <v>80</v>
      </c>
      <c r="FI264" s="242">
        <f>VLOOKUP($A264,'[3]Tabel 3'!$E$3350:$K$3691,7,FALSE)</f>
        <v>10</v>
      </c>
      <c r="FJ264" s="314">
        <f t="shared" si="357"/>
        <v>260</v>
      </c>
      <c r="FK264" s="545">
        <f t="shared" si="358"/>
        <v>7770</v>
      </c>
      <c r="FL264" s="314">
        <f t="shared" si="359"/>
        <v>2060</v>
      </c>
      <c r="FM264" s="542">
        <v>2020</v>
      </c>
      <c r="FN264" s="543">
        <v>20</v>
      </c>
      <c r="FO264" s="544">
        <v>20</v>
      </c>
      <c r="FP264" s="242">
        <v>0</v>
      </c>
      <c r="FQ264" s="242">
        <v>0</v>
      </c>
      <c r="FR264" s="314">
        <f t="shared" si="360"/>
        <v>20</v>
      </c>
      <c r="FS264" s="314">
        <f t="shared" si="361"/>
        <v>3300</v>
      </c>
      <c r="FT264" s="542">
        <v>2000</v>
      </c>
      <c r="FU264" s="543">
        <v>940</v>
      </c>
      <c r="FV264" s="544">
        <v>360</v>
      </c>
      <c r="FW264" s="242">
        <v>170</v>
      </c>
      <c r="FX264" s="242">
        <v>30</v>
      </c>
      <c r="FY264" s="314">
        <f t="shared" si="362"/>
        <v>160</v>
      </c>
      <c r="FZ264" s="314">
        <f t="shared" si="363"/>
        <v>2410</v>
      </c>
      <c r="GA264" s="542">
        <v>490</v>
      </c>
      <c r="GB264" s="543">
        <v>1550</v>
      </c>
      <c r="GC264" s="544">
        <v>370</v>
      </c>
      <c r="GD264" s="242">
        <v>210</v>
      </c>
      <c r="GE264" s="242">
        <v>20</v>
      </c>
      <c r="GF264" s="314">
        <f t="shared" si="364"/>
        <v>140</v>
      </c>
    </row>
    <row r="265" spans="1:188" hidden="1" x14ac:dyDescent="0.25">
      <c r="A265" s="622" t="s">
        <v>405</v>
      </c>
      <c r="B265" s="622" t="s">
        <v>53</v>
      </c>
      <c r="C265" s="622" t="s">
        <v>87</v>
      </c>
      <c r="D265" s="1">
        <v>1.5</v>
      </c>
      <c r="E265" s="206">
        <v>20400</v>
      </c>
      <c r="F265" s="207">
        <v>7.0999999999999994E-2</v>
      </c>
      <c r="G265" s="208">
        <f>IF(AND(F265&gt;=$F$3-'Selectie Benchmark Gemeenten'!$D$7*'gemeenten info'!$F$7,F265&lt;=$F$3+'Selectie Benchmark Gemeenten'!$D$7*'gemeenten info'!$F$7),1,0)</f>
        <v>0</v>
      </c>
      <c r="H265" s="206">
        <v>47113</v>
      </c>
      <c r="I265" s="206">
        <v>1019</v>
      </c>
      <c r="J265" s="209">
        <f t="shared" si="316"/>
        <v>0.14902840059790731</v>
      </c>
      <c r="K265" s="208">
        <f>IF(AND(J265&gt;=$J$3-'Selectie Benchmark Gemeenten'!$D$8*'gemeenten info'!$J$7,J265&lt;=$J$3+'Selectie Benchmark Gemeenten'!$D$8*'gemeenten info'!$J$7),1,0)</f>
        <v>1</v>
      </c>
      <c r="L265" s="23">
        <v>0</v>
      </c>
      <c r="M265" s="210">
        <v>7.4752656650787841E-2</v>
      </c>
      <c r="N265" s="208">
        <f>IF(AND(M265&gt;=$M$3-'Selectie Benchmark Gemeenten'!$D$9*'gemeenten info'!$M$7,M265&lt;=$M$3+'Selectie Benchmark Gemeenten'!$D$9*'gemeenten info'!$M$7),1,0)</f>
        <v>1</v>
      </c>
      <c r="O265" s="29">
        <f t="shared" si="367"/>
        <v>0</v>
      </c>
      <c r="P265" s="29">
        <f t="shared" si="368"/>
        <v>0</v>
      </c>
      <c r="Q265" s="29">
        <f t="shared" si="369"/>
        <v>0</v>
      </c>
      <c r="S265" s="78">
        <v>8.6820000000000004</v>
      </c>
      <c r="T265" s="78">
        <v>16.302</v>
      </c>
      <c r="U265" s="211">
        <v>0.38300000000000001</v>
      </c>
      <c r="V265" s="211">
        <v>6.7000000000000004E-2</v>
      </c>
      <c r="X265" s="212">
        <v>3635</v>
      </c>
      <c r="Y265" s="212">
        <v>74</v>
      </c>
      <c r="Z265" s="341">
        <f t="shared" si="317"/>
        <v>2.0357634112792296E-2</v>
      </c>
      <c r="AA265" s="212">
        <v>905</v>
      </c>
      <c r="AB265" s="212">
        <v>65</v>
      </c>
      <c r="AC265" s="212">
        <v>25</v>
      </c>
      <c r="AD265" s="212">
        <v>144</v>
      </c>
      <c r="AE265" s="212">
        <v>0</v>
      </c>
      <c r="AF265" s="372">
        <f t="shared" si="318"/>
        <v>0</v>
      </c>
      <c r="AG265" s="212">
        <v>18</v>
      </c>
      <c r="AH265" s="372">
        <f t="shared" si="319"/>
        <v>0.125</v>
      </c>
      <c r="AI265" s="212">
        <f t="shared" si="320"/>
        <v>736</v>
      </c>
      <c r="AJ265" s="212">
        <f t="shared" si="321"/>
        <v>47</v>
      </c>
      <c r="AK265" s="372">
        <f t="shared" si="322"/>
        <v>6.3858695652173919E-2</v>
      </c>
      <c r="AL265" s="341">
        <f t="shared" si="323"/>
        <v>0</v>
      </c>
      <c r="AM265" s="341">
        <f t="shared" si="324"/>
        <v>4.9518569463548835E-3</v>
      </c>
      <c r="AN265" s="341">
        <f t="shared" si="325"/>
        <v>1.2929848693259973E-2</v>
      </c>
      <c r="AO265" s="341">
        <f t="shared" si="326"/>
        <v>1.7881705639614855E-2</v>
      </c>
      <c r="AP265" s="214">
        <v>2730</v>
      </c>
      <c r="AQ265" s="214">
        <v>9</v>
      </c>
      <c r="AR265" s="341">
        <f t="shared" si="327"/>
        <v>2.4759284731774417E-3</v>
      </c>
      <c r="AT265" s="1">
        <v>62</v>
      </c>
      <c r="AU265" s="1">
        <v>27</v>
      </c>
      <c r="AV265" s="1">
        <v>11</v>
      </c>
      <c r="AW265" s="1">
        <v>24</v>
      </c>
      <c r="AX265" s="1">
        <v>77</v>
      </c>
      <c r="AY265" s="1">
        <v>29</v>
      </c>
      <c r="AZ265" s="1">
        <v>21</v>
      </c>
      <c r="BA265" s="1">
        <v>27</v>
      </c>
      <c r="BB265" s="1">
        <v>56</v>
      </c>
      <c r="BC265" s="1">
        <v>22</v>
      </c>
      <c r="BD265" s="1">
        <v>14</v>
      </c>
      <c r="BE265" s="1">
        <v>20</v>
      </c>
      <c r="BF265" s="1">
        <v>66</v>
      </c>
      <c r="BG265" s="1">
        <v>21</v>
      </c>
      <c r="BH265" s="1">
        <v>15</v>
      </c>
      <c r="BI265" s="1">
        <v>30</v>
      </c>
      <c r="BJ265" s="1">
        <v>82</v>
      </c>
      <c r="BK265" s="1">
        <v>34</v>
      </c>
      <c r="BL265" s="1">
        <v>20</v>
      </c>
      <c r="BM265" s="1">
        <v>28</v>
      </c>
      <c r="BN265" s="125">
        <v>0.43548387096774194</v>
      </c>
      <c r="BO265" s="124">
        <v>0.17741935483870969</v>
      </c>
      <c r="BP265" s="126">
        <v>0.38709677419354838</v>
      </c>
      <c r="BQ265" s="125">
        <v>0.37662337662337664</v>
      </c>
      <c r="BR265" s="124">
        <v>0.27272727272727271</v>
      </c>
      <c r="BS265" s="126">
        <v>0.35064935064935066</v>
      </c>
      <c r="BT265" s="125">
        <v>0.39285714285714285</v>
      </c>
      <c r="BU265" s="124">
        <v>0.25</v>
      </c>
      <c r="BV265" s="126">
        <v>0.35714285714285715</v>
      </c>
      <c r="BW265" s="125">
        <v>0.31818181818181818</v>
      </c>
      <c r="BX265" s="124">
        <v>0.22727272727272727</v>
      </c>
      <c r="BY265" s="126">
        <v>0.45454545454545453</v>
      </c>
      <c r="BZ265" s="125">
        <f t="shared" si="328"/>
        <v>0.41463414634146339</v>
      </c>
      <c r="CA265" s="124">
        <f t="shared" si="329"/>
        <v>0.24390243902439024</v>
      </c>
      <c r="CB265" s="126">
        <f t="shared" si="330"/>
        <v>0.34146341463414637</v>
      </c>
      <c r="CD265" s="215">
        <f t="shared" si="331"/>
        <v>6300</v>
      </c>
      <c r="CE265" s="216">
        <f t="shared" si="332"/>
        <v>0.61269841269841274</v>
      </c>
      <c r="CF265" s="216">
        <f t="shared" si="333"/>
        <v>0.3126984126984127</v>
      </c>
      <c r="CG265" s="216">
        <f t="shared" si="334"/>
        <v>7.4603174603174602E-2</v>
      </c>
      <c r="CH265" s="216">
        <f t="shared" si="335"/>
        <v>2.3809523809523808E-2</v>
      </c>
      <c r="CI265" s="216">
        <f t="shared" si="336"/>
        <v>3.1746031746031746E-3</v>
      </c>
      <c r="CJ265" s="216">
        <f t="shared" si="337"/>
        <v>4.7619047619047616E-2</v>
      </c>
      <c r="CK265" s="217">
        <f t="shared" si="338"/>
        <v>3860</v>
      </c>
      <c r="CL265" s="218">
        <f t="shared" si="339"/>
        <v>1970</v>
      </c>
      <c r="CM265" s="219">
        <f t="shared" si="340"/>
        <v>470</v>
      </c>
      <c r="CN265" s="219">
        <f t="shared" si="341"/>
        <v>150</v>
      </c>
      <c r="CO265" s="219">
        <f t="shared" si="342"/>
        <v>20</v>
      </c>
      <c r="CP265" s="219">
        <f t="shared" si="343"/>
        <v>300</v>
      </c>
      <c r="CR265" s="243">
        <v>3596.68</v>
      </c>
      <c r="CS265" s="243">
        <v>4359</v>
      </c>
      <c r="CT265" s="247">
        <f t="shared" si="370"/>
        <v>0.82511585225969253</v>
      </c>
      <c r="CV265" s="247">
        <f t="shared" ref="CV265:CV328" si="371">Z265/CT265</f>
        <v>2.4672455458273082E-2</v>
      </c>
      <c r="CW265" s="211">
        <f t="shared" ref="CW265:CW330" si="372">Z265/F265</f>
        <v>0.28672724102524361</v>
      </c>
      <c r="CY265" s="300">
        <v>2.1972132904608789E-2</v>
      </c>
      <c r="CZ265" s="300">
        <v>1.7581246670218435E-2</v>
      </c>
      <c r="DA265" s="300">
        <v>1.4632871701071335E-2</v>
      </c>
      <c r="DB265" s="300">
        <v>1.9794344473007711E-2</v>
      </c>
      <c r="DC265" s="300">
        <v>1.5656565656565657E-2</v>
      </c>
      <c r="DE265" s="332">
        <v>76</v>
      </c>
      <c r="DF265" s="332">
        <v>23</v>
      </c>
      <c r="DG265" s="332">
        <v>62</v>
      </c>
      <c r="DH265" s="332">
        <v>19</v>
      </c>
      <c r="DL265" s="212">
        <v>3732</v>
      </c>
      <c r="DM265" s="212">
        <v>82</v>
      </c>
      <c r="DN265" s="213">
        <v>2.1972132904608789E-2</v>
      </c>
      <c r="DO265" s="212">
        <v>988</v>
      </c>
      <c r="DP265" s="212">
        <v>67</v>
      </c>
      <c r="DQ265" s="213">
        <v>1.795284030010718E-2</v>
      </c>
      <c r="DR265" s="214">
        <v>2744</v>
      </c>
      <c r="DS265" s="214">
        <v>15</v>
      </c>
      <c r="DT265" s="213">
        <v>4.0192926045016075E-3</v>
      </c>
      <c r="DV265" s="215">
        <f t="shared" si="344"/>
        <v>6270</v>
      </c>
      <c r="DW265" s="216">
        <v>0.63492063492063489</v>
      </c>
      <c r="DX265" s="216">
        <v>0.30158730158730157</v>
      </c>
      <c r="DY265" s="216">
        <v>6.3492063492063489E-2</v>
      </c>
      <c r="DZ265" s="216">
        <v>3.1746031746031744E-2</v>
      </c>
      <c r="EA265" s="216">
        <v>0</v>
      </c>
      <c r="EB265" s="216">
        <v>3.1746031746031744E-2</v>
      </c>
      <c r="EC265" s="217">
        <f t="shared" si="345"/>
        <v>3970</v>
      </c>
      <c r="ED265" s="218">
        <v>1900</v>
      </c>
      <c r="EE265" s="219">
        <f t="shared" si="346"/>
        <v>400</v>
      </c>
      <c r="EF265" s="219">
        <f t="shared" si="347"/>
        <v>90</v>
      </c>
      <c r="EG265" s="219">
        <f t="shared" si="348"/>
        <v>10</v>
      </c>
      <c r="EH265" s="219">
        <f t="shared" si="349"/>
        <v>300</v>
      </c>
      <c r="EI265" s="216">
        <v>6.4516129032258063E-2</v>
      </c>
      <c r="EJ265" s="511">
        <v>2.0324999999999999E-2</v>
      </c>
      <c r="EK265" s="3">
        <v>0.26</v>
      </c>
      <c r="EL265" s="3">
        <v>0.38600000000000001</v>
      </c>
      <c r="EM265" s="496">
        <f t="shared" si="366"/>
        <v>0.35399999999999998</v>
      </c>
      <c r="EN265" s="528">
        <v>6.4732600000000001E-2</v>
      </c>
      <c r="EO265" s="545">
        <f t="shared" si="351"/>
        <v>6230</v>
      </c>
      <c r="EP265" s="314">
        <f t="shared" si="352"/>
        <v>1730</v>
      </c>
      <c r="EQ265" s="542">
        <v>1700</v>
      </c>
      <c r="ER265" s="543">
        <v>20</v>
      </c>
      <c r="ES265" s="544">
        <v>10</v>
      </c>
      <c r="ET265" s="242">
        <v>0</v>
      </c>
      <c r="EU265" s="242">
        <v>0</v>
      </c>
      <c r="EV265" s="314">
        <f t="shared" si="353"/>
        <v>10</v>
      </c>
      <c r="EW265" s="314">
        <f t="shared" si="354"/>
        <v>2700</v>
      </c>
      <c r="EX265" s="542">
        <v>1850</v>
      </c>
      <c r="EY265" s="543">
        <v>660</v>
      </c>
      <c r="EZ265" s="544">
        <v>190</v>
      </c>
      <c r="FA265" s="242">
        <v>40</v>
      </c>
      <c r="FB265" s="242">
        <v>0</v>
      </c>
      <c r="FC265" s="314">
        <f t="shared" si="355"/>
        <v>150</v>
      </c>
      <c r="FD265" s="314">
        <f t="shared" si="356"/>
        <v>1800</v>
      </c>
      <c r="FE265" s="542">
        <v>420</v>
      </c>
      <c r="FF265" s="543">
        <v>1180</v>
      </c>
      <c r="FG265" s="544">
        <v>200</v>
      </c>
      <c r="FH265" s="242">
        <v>50</v>
      </c>
      <c r="FI265" s="242">
        <f>VLOOKUP($A265,'[3]Tabel 3'!$E$3350:$K$3691,7,FALSE)</f>
        <v>10</v>
      </c>
      <c r="FJ265" s="314">
        <f t="shared" si="357"/>
        <v>140</v>
      </c>
      <c r="FK265" s="545">
        <f t="shared" si="358"/>
        <v>6300</v>
      </c>
      <c r="FL265" s="314">
        <f t="shared" si="359"/>
        <v>1670</v>
      </c>
      <c r="FM265" s="542">
        <v>1620</v>
      </c>
      <c r="FN265" s="543">
        <v>30</v>
      </c>
      <c r="FO265" s="544">
        <v>20</v>
      </c>
      <c r="FP265" s="242">
        <v>0</v>
      </c>
      <c r="FQ265" s="242">
        <v>0</v>
      </c>
      <c r="FR265" s="314">
        <f t="shared" si="360"/>
        <v>20</v>
      </c>
      <c r="FS265" s="314">
        <f t="shared" si="361"/>
        <v>2700</v>
      </c>
      <c r="FT265" s="542">
        <v>1780</v>
      </c>
      <c r="FU265" s="543">
        <v>700</v>
      </c>
      <c r="FV265" s="544">
        <v>220</v>
      </c>
      <c r="FW265" s="242">
        <v>60</v>
      </c>
      <c r="FX265" s="242">
        <v>10</v>
      </c>
      <c r="FY265" s="314">
        <f t="shared" si="362"/>
        <v>150</v>
      </c>
      <c r="FZ265" s="314">
        <f t="shared" si="363"/>
        <v>1930</v>
      </c>
      <c r="GA265" s="542">
        <v>460</v>
      </c>
      <c r="GB265" s="543">
        <v>1240</v>
      </c>
      <c r="GC265" s="544">
        <v>230</v>
      </c>
      <c r="GD265" s="242">
        <v>90</v>
      </c>
      <c r="GE265" s="242">
        <v>10</v>
      </c>
      <c r="GF265" s="314">
        <f t="shared" si="364"/>
        <v>130</v>
      </c>
    </row>
    <row r="266" spans="1:188" hidden="1" x14ac:dyDescent="0.25">
      <c r="A266" s="622" t="s">
        <v>406</v>
      </c>
      <c r="B266" s="622" t="s">
        <v>124</v>
      </c>
      <c r="C266" s="622" t="s">
        <v>125</v>
      </c>
      <c r="D266" s="1">
        <v>0.5</v>
      </c>
      <c r="E266" s="206">
        <v>8100</v>
      </c>
      <c r="F266" s="207">
        <v>6.2E-2</v>
      </c>
      <c r="G266" s="208">
        <f>IF(AND(F266&gt;=$F$3-'Selectie Benchmark Gemeenten'!$D$7*'gemeenten info'!$F$7,F266&lt;=$F$3+'Selectie Benchmark Gemeenten'!$D$7*'gemeenten info'!$F$7),1,0)</f>
        <v>0</v>
      </c>
      <c r="H266" s="206">
        <v>19701</v>
      </c>
      <c r="I266" s="206">
        <v>246</v>
      </c>
      <c r="J266" s="209">
        <f t="shared" ref="J266:J330" si="373">(I266-$I$7)/($I$6-$I$7)</f>
        <v>3.3482810164424517E-2</v>
      </c>
      <c r="K266" s="208">
        <f>IF(AND(J266&gt;=$J$3-'Selectie Benchmark Gemeenten'!$D$8*'gemeenten info'!$J$7,J266&lt;=$J$3+'Selectie Benchmark Gemeenten'!$D$8*'gemeenten info'!$J$7),1,0)</f>
        <v>0</v>
      </c>
      <c r="L266" s="23">
        <v>0</v>
      </c>
      <c r="M266" s="210">
        <v>2.3417172593235037E-2</v>
      </c>
      <c r="N266" s="208">
        <f>IF(AND(M266&gt;=$M$3-'Selectie Benchmark Gemeenten'!$D$9*'gemeenten info'!$M$7,M266&lt;=$M$3+'Selectie Benchmark Gemeenten'!$D$9*'gemeenten info'!$M$7),1,0)</f>
        <v>0</v>
      </c>
      <c r="O266" s="29">
        <f t="shared" si="367"/>
        <v>0</v>
      </c>
      <c r="P266" s="29">
        <f t="shared" si="368"/>
        <v>0</v>
      </c>
      <c r="Q266" s="29">
        <f t="shared" si="369"/>
        <v>0</v>
      </c>
      <c r="S266" s="78">
        <v>7.0389999999999997</v>
      </c>
      <c r="T266" s="78">
        <v>-45.395000000000003</v>
      </c>
      <c r="U266" s="211">
        <v>0.59699999999999998</v>
      </c>
      <c r="V266" s="211">
        <v>9.9000000000000005E-2</v>
      </c>
      <c r="X266" s="212">
        <v>1150</v>
      </c>
      <c r="Y266" s="212">
        <v>25</v>
      </c>
      <c r="Z266" s="341">
        <f t="shared" ref="Z266:Z329" si="374">Y266/$X266</f>
        <v>2.1739130434782608E-2</v>
      </c>
      <c r="AA266" s="212">
        <v>448</v>
      </c>
      <c r="AB266" s="212">
        <v>20</v>
      </c>
      <c r="AC266" s="212">
        <v>5</v>
      </c>
      <c r="AD266" s="212">
        <v>68</v>
      </c>
      <c r="AE266" s="212">
        <v>0</v>
      </c>
      <c r="AF266" s="372">
        <f t="shared" ref="AF266:AF329" si="375">IFERROR(AE266/AC266,"")</f>
        <v>0</v>
      </c>
      <c r="AG266" s="212">
        <v>6</v>
      </c>
      <c r="AH266" s="372">
        <f t="shared" ref="AH266:AH329" si="376">IFERROR(AG266/AD266,"")</f>
        <v>8.8235294117647065E-2</v>
      </c>
      <c r="AI266" s="212">
        <f t="shared" ref="AI266:AI329" si="377">AA266-AC266-AD266</f>
        <v>375</v>
      </c>
      <c r="AJ266" s="212">
        <f t="shared" ref="AJ266:AJ329" si="378">(AB266-AE266-AG266)</f>
        <v>14</v>
      </c>
      <c r="AK266" s="372">
        <f t="shared" ref="AK266:AK329" si="379">IFERROR(AJ266/AI266,"")</f>
        <v>3.7333333333333336E-2</v>
      </c>
      <c r="AL266" s="341">
        <f t="shared" ref="AL266:AL329" si="380">AE266/X266</f>
        <v>0</v>
      </c>
      <c r="AM266" s="341">
        <f t="shared" ref="AM266:AM329" si="381">AG266/X266</f>
        <v>5.2173913043478265E-3</v>
      </c>
      <c r="AN266" s="341">
        <f t="shared" ref="AN266:AN329" si="382">(AB266-AE266-AG266)/X266</f>
        <v>1.2173913043478261E-2</v>
      </c>
      <c r="AO266" s="341">
        <f t="shared" ref="AO266:AO329" si="383">AB266/$X266</f>
        <v>1.7391304347826087E-2</v>
      </c>
      <c r="AP266" s="214">
        <v>702</v>
      </c>
      <c r="AQ266" s="214">
        <v>5</v>
      </c>
      <c r="AR266" s="341">
        <f t="shared" ref="AR266:AR329" si="384">AQ266/$X266</f>
        <v>4.3478260869565218E-3</v>
      </c>
      <c r="AT266" s="1">
        <v>24</v>
      </c>
      <c r="AU266" s="1">
        <v>14</v>
      </c>
      <c r="AV266" s="1">
        <v>0</v>
      </c>
      <c r="AW266" s="1">
        <v>10</v>
      </c>
      <c r="AX266" s="1">
        <v>13</v>
      </c>
      <c r="AY266" s="1">
        <v>9</v>
      </c>
      <c r="AZ266" s="1">
        <v>0</v>
      </c>
      <c r="BA266" s="1">
        <v>4</v>
      </c>
      <c r="BB266" s="1">
        <v>18</v>
      </c>
      <c r="BC266" s="1">
        <v>7</v>
      </c>
      <c r="BD266" s="1">
        <v>0</v>
      </c>
      <c r="BE266" s="1">
        <v>11</v>
      </c>
      <c r="BF266" s="1">
        <v>13</v>
      </c>
      <c r="BG266" s="1">
        <v>7</v>
      </c>
      <c r="BH266" s="1">
        <v>0</v>
      </c>
      <c r="BI266" s="1">
        <v>6</v>
      </c>
      <c r="BJ266" s="1">
        <v>20</v>
      </c>
      <c r="BK266" s="1">
        <v>10</v>
      </c>
      <c r="BL266" s="1">
        <v>5</v>
      </c>
      <c r="BM266" s="1">
        <v>5</v>
      </c>
      <c r="BN266" s="125">
        <v>0.58333333333333337</v>
      </c>
      <c r="BO266" s="124">
        <v>0</v>
      </c>
      <c r="BP266" s="126">
        <v>0.41666666666666669</v>
      </c>
      <c r="BQ266" s="125">
        <v>0.69230769230769229</v>
      </c>
      <c r="BR266" s="124">
        <v>0</v>
      </c>
      <c r="BS266" s="126">
        <v>0.30769230769230771</v>
      </c>
      <c r="BT266" s="125">
        <v>0.3888888888888889</v>
      </c>
      <c r="BU266" s="124">
        <v>0</v>
      </c>
      <c r="BV266" s="126">
        <v>0.61111111111111116</v>
      </c>
      <c r="BW266" s="125">
        <v>0.53846153846153844</v>
      </c>
      <c r="BX266" s="124">
        <v>0</v>
      </c>
      <c r="BY266" s="126">
        <v>0.46153846153846156</v>
      </c>
      <c r="BZ266" s="125">
        <f t="shared" ref="BZ266:BZ329" si="385">IFERROR(BK266/$BJ266,0)</f>
        <v>0.5</v>
      </c>
      <c r="CA266" s="124">
        <f t="shared" ref="CA266:CA329" si="386">IFERROR(BL266/$BJ266,0)</f>
        <v>0.25</v>
      </c>
      <c r="CB266" s="126">
        <f t="shared" ref="CB266:CB329" si="387">IFERROR(BM266/$BJ266,0)</f>
        <v>0.25</v>
      </c>
      <c r="CD266" s="215">
        <f t="shared" ref="CD266:CD329" si="388">FK266</f>
        <v>2680</v>
      </c>
      <c r="CE266" s="216">
        <f t="shared" ref="CE266:CE329" si="389">CK266/$CD266</f>
        <v>0.51119402985074625</v>
      </c>
      <c r="CF266" s="216">
        <f t="shared" ref="CF266:CF329" si="390">CL266/$CD266</f>
        <v>0.42537313432835822</v>
      </c>
      <c r="CG266" s="216">
        <f t="shared" ref="CG266:CG329" si="391">CM266/$CD266</f>
        <v>6.3432835820895525E-2</v>
      </c>
      <c r="CH266" s="216">
        <f t="shared" ref="CH266:CH329" si="392">CN266/$CD266</f>
        <v>2.6119402985074626E-2</v>
      </c>
      <c r="CI266" s="216">
        <f t="shared" ref="CI266:CI329" si="393">CO266/$CD266</f>
        <v>0</v>
      </c>
      <c r="CJ266" s="216">
        <f t="shared" ref="CJ266:CJ329" si="394">CP266/$CD266</f>
        <v>3.7313432835820892E-2</v>
      </c>
      <c r="CK266" s="217">
        <f t="shared" ref="CK266:CK329" si="395">FM266+FT266+GA266</f>
        <v>1370</v>
      </c>
      <c r="CL266" s="218">
        <f t="shared" ref="CL266:CL329" si="396">FN266+FU266+GB266</f>
        <v>1140</v>
      </c>
      <c r="CM266" s="219">
        <f t="shared" ref="CM266:CM329" si="397">FO266+FV266+GC266</f>
        <v>170</v>
      </c>
      <c r="CN266" s="219">
        <f t="shared" ref="CN266:CN329" si="398">FP266+FW266+GD266</f>
        <v>70</v>
      </c>
      <c r="CO266" s="219">
        <f t="shared" ref="CO266:CO329" si="399">FQ266+FX266+GE266</f>
        <v>0</v>
      </c>
      <c r="CP266" s="219">
        <f t="shared" ref="CP266:CP329" si="400">FR266+FY266+GF266</f>
        <v>100</v>
      </c>
      <c r="CR266" s="243">
        <v>851.86</v>
      </c>
      <c r="CS266" s="243">
        <v>1739</v>
      </c>
      <c r="CT266" s="247">
        <f t="shared" si="370"/>
        <v>0.48985623921794136</v>
      </c>
      <c r="CV266" s="247">
        <f t="shared" si="371"/>
        <v>4.4378592522347514E-2</v>
      </c>
      <c r="CW266" s="211">
        <f t="shared" si="372"/>
        <v>0.35063113604488078</v>
      </c>
      <c r="CY266" s="300">
        <v>1.65016501650165E-2</v>
      </c>
      <c r="CZ266" s="300">
        <v>9.8559514783927212E-3</v>
      </c>
      <c r="DA266" s="300">
        <v>1.2903225806451613E-2</v>
      </c>
      <c r="DB266" s="300">
        <v>8.8495575221238937E-3</v>
      </c>
      <c r="DC266" s="300">
        <v>1.6E-2</v>
      </c>
      <c r="DE266" s="332">
        <v>93</v>
      </c>
      <c r="DF266" s="332">
        <v>3</v>
      </c>
      <c r="DG266" s="332">
        <v>75</v>
      </c>
      <c r="DH266" s="332">
        <v>8</v>
      </c>
      <c r="DL266" s="212">
        <v>1212</v>
      </c>
      <c r="DM266" s="212">
        <v>20</v>
      </c>
      <c r="DN266" s="213">
        <v>1.65016501650165E-2</v>
      </c>
      <c r="DO266" s="212">
        <v>446</v>
      </c>
      <c r="DP266" s="212">
        <v>18</v>
      </c>
      <c r="DQ266" s="213">
        <v>1.4851485148514851E-2</v>
      </c>
      <c r="DR266" s="214">
        <v>766</v>
      </c>
      <c r="DS266" s="214">
        <v>2</v>
      </c>
      <c r="DT266" s="213">
        <v>1.6501650165016502E-3</v>
      </c>
      <c r="DV266" s="215">
        <f t="shared" ref="DV266:DV329" si="401">EC266+ED266+EE266</f>
        <v>2710</v>
      </c>
      <c r="DW266" s="216">
        <v>0.5357142857142857</v>
      </c>
      <c r="DX266" s="216">
        <v>0.39285714285714285</v>
      </c>
      <c r="DY266" s="216">
        <v>7.1428571428571425E-2</v>
      </c>
      <c r="DZ266" s="216">
        <v>3.5714285714285712E-2</v>
      </c>
      <c r="EA266" s="216">
        <v>0</v>
      </c>
      <c r="EB266" s="216">
        <v>3.5714285714285712E-2</v>
      </c>
      <c r="EC266" s="217">
        <f t="shared" ref="EC266:EC329" si="402">EQ266+EX266+FE266</f>
        <v>1450</v>
      </c>
      <c r="ED266" s="218">
        <v>1100</v>
      </c>
      <c r="EE266" s="219">
        <f t="shared" ref="EE266:EE329" si="403">ES266+EZ266+FG266</f>
        <v>160</v>
      </c>
      <c r="EF266" s="219">
        <f t="shared" ref="EF266:EF329" si="404">ET266+FA266+FH266</f>
        <v>40</v>
      </c>
      <c r="EG266" s="219">
        <f t="shared" ref="EG266:EG329" si="405">EU266+FB266+FI266</f>
        <v>0</v>
      </c>
      <c r="EH266" s="219">
        <f t="shared" ref="EH266:EH329" si="406">EV266+FC266+FJ266</f>
        <v>120</v>
      </c>
      <c r="EI266" s="216">
        <v>7.407407407407407E-2</v>
      </c>
      <c r="EJ266" s="511">
        <v>1.8749999999999999E-2</v>
      </c>
      <c r="EK266" s="3">
        <v>0.30599999999999999</v>
      </c>
      <c r="EL266" s="3">
        <v>0.46299999999999997</v>
      </c>
      <c r="EM266" s="496">
        <f t="shared" si="366"/>
        <v>0.23099999999999998</v>
      </c>
      <c r="EN266" s="528">
        <v>5.9417200000000003E-2</v>
      </c>
      <c r="EO266" s="545">
        <f t="shared" ref="EO266:EO329" si="407">EP266+EW266+FD266</f>
        <v>2680</v>
      </c>
      <c r="EP266" s="314">
        <f t="shared" ref="EP266:EP329" si="408">EQ266+ER266+ES266</f>
        <v>630</v>
      </c>
      <c r="EQ266" s="542">
        <v>610</v>
      </c>
      <c r="ER266" s="543">
        <v>10</v>
      </c>
      <c r="ES266" s="544">
        <v>10</v>
      </c>
      <c r="ET266" s="242">
        <v>0</v>
      </c>
      <c r="EU266" s="242">
        <v>0</v>
      </c>
      <c r="EV266" s="314">
        <f t="shared" ref="EV266:EV329" si="409">ES266-ET266-EU266</f>
        <v>10</v>
      </c>
      <c r="EW266" s="314">
        <f t="shared" ref="EW266:EW329" si="410">EX266+EY266+EZ266</f>
        <v>1110</v>
      </c>
      <c r="EX266" s="542">
        <v>670</v>
      </c>
      <c r="EY266" s="543">
        <v>360</v>
      </c>
      <c r="EZ266" s="544">
        <v>80</v>
      </c>
      <c r="FA266" s="242">
        <v>20</v>
      </c>
      <c r="FB266" s="242">
        <v>0</v>
      </c>
      <c r="FC266" s="314">
        <f t="shared" ref="FC266:FC329" si="411">EZ266-FA266-FB266</f>
        <v>60</v>
      </c>
      <c r="FD266" s="314">
        <f t="shared" ref="FD266:FD329" si="412">FE266+FF266+FG266</f>
        <v>940</v>
      </c>
      <c r="FE266" s="542">
        <v>170</v>
      </c>
      <c r="FF266" s="543">
        <v>700</v>
      </c>
      <c r="FG266" s="544">
        <v>70</v>
      </c>
      <c r="FH266" s="242">
        <v>20</v>
      </c>
      <c r="FI266" s="242">
        <f>VLOOKUP($A266,'[3]Tabel 3'!$E$3350:$K$3691,7,FALSE)</f>
        <v>0</v>
      </c>
      <c r="FJ266" s="314">
        <f t="shared" ref="FJ266:FJ329" si="413">FG266-FH266-FI266</f>
        <v>50</v>
      </c>
      <c r="FK266" s="545">
        <f t="shared" ref="FK266:FK329" si="414">FL266+FS266+FZ266</f>
        <v>2680</v>
      </c>
      <c r="FL266" s="314">
        <f t="shared" ref="FL266:FL329" si="415">FM266+FN266+FO266</f>
        <v>610</v>
      </c>
      <c r="FM266" s="542">
        <v>590</v>
      </c>
      <c r="FN266" s="543">
        <v>10</v>
      </c>
      <c r="FO266" s="544">
        <v>10</v>
      </c>
      <c r="FP266" s="242">
        <v>0</v>
      </c>
      <c r="FQ266" s="242">
        <v>0</v>
      </c>
      <c r="FR266" s="314">
        <f t="shared" ref="FR266:FR329" si="416">FO266-FP266-FQ266</f>
        <v>10</v>
      </c>
      <c r="FS266" s="314">
        <f t="shared" ref="FS266:FS329" si="417">FT266+FU266+FV266</f>
        <v>1120</v>
      </c>
      <c r="FT266" s="542">
        <v>650</v>
      </c>
      <c r="FU266" s="543">
        <v>390</v>
      </c>
      <c r="FV266" s="544">
        <v>80</v>
      </c>
      <c r="FW266" s="242">
        <v>30</v>
      </c>
      <c r="FX266" s="242">
        <v>0</v>
      </c>
      <c r="FY266" s="314">
        <f t="shared" ref="FY266:FY329" si="418">FV266-FW266-FX266</f>
        <v>50</v>
      </c>
      <c r="FZ266" s="314">
        <f t="shared" ref="FZ266:FZ329" si="419">GA266+GB266+GC266</f>
        <v>950</v>
      </c>
      <c r="GA266" s="542">
        <v>130</v>
      </c>
      <c r="GB266" s="543">
        <v>740</v>
      </c>
      <c r="GC266" s="544">
        <v>80</v>
      </c>
      <c r="GD266" s="242">
        <v>40</v>
      </c>
      <c r="GE266" s="242">
        <v>0</v>
      </c>
      <c r="GF266" s="314">
        <f t="shared" ref="GF266:GF329" si="420">GC266-GD266-GE266</f>
        <v>40</v>
      </c>
    </row>
    <row r="267" spans="1:188" hidden="1" x14ac:dyDescent="0.25">
      <c r="A267" s="622" t="s">
        <v>407</v>
      </c>
      <c r="B267" s="622" t="s">
        <v>124</v>
      </c>
      <c r="C267" s="622" t="s">
        <v>125</v>
      </c>
      <c r="D267" s="1">
        <v>0.4</v>
      </c>
      <c r="E267" s="206">
        <v>7400</v>
      </c>
      <c r="F267" s="207">
        <v>4.8000000000000001E-2</v>
      </c>
      <c r="G267" s="208">
        <f>IF(AND(F267&gt;=$F$3-'Selectie Benchmark Gemeenten'!$D$7*'gemeenten info'!$F$7,F267&lt;=$F$3+'Selectie Benchmark Gemeenten'!$D$7*'gemeenten info'!$F$7),1,0)</f>
        <v>0</v>
      </c>
      <c r="H267" s="206">
        <v>17775</v>
      </c>
      <c r="I267" s="206">
        <v>685</v>
      </c>
      <c r="J267" s="209">
        <f t="shared" si="373"/>
        <v>9.9103139013452912E-2</v>
      </c>
      <c r="K267" s="208">
        <f>IF(AND(J267&gt;=$J$3-'Selectie Benchmark Gemeenten'!$D$8*'gemeenten info'!$J$7,J267&lt;=$J$3+'Selectie Benchmark Gemeenten'!$D$8*'gemeenten info'!$J$7),1,0)</f>
        <v>0</v>
      </c>
      <c r="L267" s="23">
        <v>0</v>
      </c>
      <c r="M267" s="210">
        <v>2.1393466319745591E-2</v>
      </c>
      <c r="N267" s="208">
        <f>IF(AND(M267&gt;=$M$3-'Selectie Benchmark Gemeenten'!$D$9*'gemeenten info'!$M$7,M267&lt;=$M$3+'Selectie Benchmark Gemeenten'!$D$9*'gemeenten info'!$M$7),1,0)</f>
        <v>0</v>
      </c>
      <c r="O267" s="29">
        <f t="shared" si="367"/>
        <v>0</v>
      </c>
      <c r="P267" s="29">
        <f t="shared" si="368"/>
        <v>0</v>
      </c>
      <c r="Q267" s="29">
        <f t="shared" si="369"/>
        <v>0</v>
      </c>
      <c r="S267" s="78">
        <v>8.2949999999999999</v>
      </c>
      <c r="T267" s="78">
        <v>-17.097999999999999</v>
      </c>
      <c r="U267" s="211">
        <v>0.42</v>
      </c>
      <c r="V267" s="211">
        <v>4.2999999999999997E-2</v>
      </c>
      <c r="X267" s="212">
        <v>1344</v>
      </c>
      <c r="Y267" s="212">
        <v>27</v>
      </c>
      <c r="Z267" s="341">
        <f t="shared" si="374"/>
        <v>2.0089285714285716E-2</v>
      </c>
      <c r="AA267" s="212">
        <v>315</v>
      </c>
      <c r="AB267" s="212">
        <v>20</v>
      </c>
      <c r="AC267" s="212">
        <v>0</v>
      </c>
      <c r="AD267" s="212">
        <v>36</v>
      </c>
      <c r="AE267" s="212">
        <v>0</v>
      </c>
      <c r="AF267" s="372" t="str">
        <f t="shared" si="375"/>
        <v/>
      </c>
      <c r="AG267" s="212">
        <v>5</v>
      </c>
      <c r="AH267" s="372">
        <f t="shared" si="376"/>
        <v>0.1388888888888889</v>
      </c>
      <c r="AI267" s="212">
        <f t="shared" si="377"/>
        <v>279</v>
      </c>
      <c r="AJ267" s="212">
        <f t="shared" si="378"/>
        <v>15</v>
      </c>
      <c r="AK267" s="372">
        <f t="shared" si="379"/>
        <v>5.3763440860215055E-2</v>
      </c>
      <c r="AL267" s="341">
        <f t="shared" si="380"/>
        <v>0</v>
      </c>
      <c r="AM267" s="341">
        <f t="shared" si="381"/>
        <v>3.720238095238095E-3</v>
      </c>
      <c r="AN267" s="341">
        <f t="shared" si="382"/>
        <v>1.1160714285714286E-2</v>
      </c>
      <c r="AO267" s="341">
        <f t="shared" si="383"/>
        <v>1.488095238095238E-2</v>
      </c>
      <c r="AP267" s="214">
        <v>1029</v>
      </c>
      <c r="AQ267" s="214">
        <v>7</v>
      </c>
      <c r="AR267" s="341">
        <f t="shared" si="384"/>
        <v>5.208333333333333E-3</v>
      </c>
      <c r="AT267" s="1">
        <v>14</v>
      </c>
      <c r="AU267" s="1">
        <v>6</v>
      </c>
      <c r="AV267" s="1">
        <v>0</v>
      </c>
      <c r="AW267" s="1">
        <v>8</v>
      </c>
      <c r="AX267" s="1">
        <v>15</v>
      </c>
      <c r="AY267" s="1">
        <v>6</v>
      </c>
      <c r="AZ267" s="1">
        <v>5</v>
      </c>
      <c r="BA267" s="1">
        <v>4</v>
      </c>
      <c r="BB267" s="1">
        <v>20</v>
      </c>
      <c r="BC267" s="1">
        <v>9</v>
      </c>
      <c r="BD267" s="1">
        <v>7</v>
      </c>
      <c r="BE267" s="1">
        <v>4</v>
      </c>
      <c r="BF267" s="1">
        <v>21</v>
      </c>
      <c r="BG267" s="1">
        <v>8</v>
      </c>
      <c r="BH267" s="1">
        <v>5</v>
      </c>
      <c r="BI267" s="1">
        <v>8</v>
      </c>
      <c r="BJ267" s="1">
        <v>40</v>
      </c>
      <c r="BK267" s="1">
        <v>22</v>
      </c>
      <c r="BL267" s="1">
        <v>7</v>
      </c>
      <c r="BM267" s="1">
        <v>11</v>
      </c>
      <c r="BN267" s="125">
        <v>0.42857142857142855</v>
      </c>
      <c r="BO267" s="124">
        <v>0</v>
      </c>
      <c r="BP267" s="126">
        <v>0.5714285714285714</v>
      </c>
      <c r="BQ267" s="125">
        <v>0.4</v>
      </c>
      <c r="BR267" s="124">
        <v>0.33333333333333331</v>
      </c>
      <c r="BS267" s="126">
        <v>0.26666666666666666</v>
      </c>
      <c r="BT267" s="125">
        <v>0.45</v>
      </c>
      <c r="BU267" s="124">
        <v>0.35</v>
      </c>
      <c r="BV267" s="126">
        <v>0.2</v>
      </c>
      <c r="BW267" s="125">
        <v>0.38095238095238093</v>
      </c>
      <c r="BX267" s="124">
        <v>0.23809523809523808</v>
      </c>
      <c r="BY267" s="126">
        <v>0.38095238095238093</v>
      </c>
      <c r="BZ267" s="125">
        <f t="shared" si="385"/>
        <v>0.55000000000000004</v>
      </c>
      <c r="CA267" s="124">
        <f t="shared" si="386"/>
        <v>0.17499999999999999</v>
      </c>
      <c r="CB267" s="126">
        <f t="shared" si="387"/>
        <v>0.27500000000000002</v>
      </c>
      <c r="CD267" s="215">
        <f t="shared" si="388"/>
        <v>2240</v>
      </c>
      <c r="CE267" s="216">
        <f t="shared" si="389"/>
        <v>0.6294642857142857</v>
      </c>
      <c r="CF267" s="216">
        <f t="shared" si="390"/>
        <v>0.3080357142857143</v>
      </c>
      <c r="CG267" s="216">
        <f t="shared" si="391"/>
        <v>6.25E-2</v>
      </c>
      <c r="CH267" s="216">
        <f t="shared" si="392"/>
        <v>3.125E-2</v>
      </c>
      <c r="CI267" s="216">
        <f t="shared" si="393"/>
        <v>0</v>
      </c>
      <c r="CJ267" s="216">
        <f t="shared" si="394"/>
        <v>3.125E-2</v>
      </c>
      <c r="CK267" s="217">
        <f t="shared" si="395"/>
        <v>1410</v>
      </c>
      <c r="CL267" s="218">
        <f t="shared" si="396"/>
        <v>690</v>
      </c>
      <c r="CM267" s="219">
        <f t="shared" si="397"/>
        <v>140</v>
      </c>
      <c r="CN267" s="219">
        <f t="shared" si="398"/>
        <v>70</v>
      </c>
      <c r="CO267" s="219">
        <f t="shared" si="399"/>
        <v>0</v>
      </c>
      <c r="CP267" s="219">
        <f t="shared" si="400"/>
        <v>70</v>
      </c>
      <c r="CR267" s="243">
        <v>577.65</v>
      </c>
      <c r="CS267" s="243">
        <v>1826</v>
      </c>
      <c r="CT267" s="247">
        <f t="shared" si="370"/>
        <v>0.31634720700985758</v>
      </c>
      <c r="CV267" s="247">
        <f t="shared" si="371"/>
        <v>6.3503913640241882E-2</v>
      </c>
      <c r="CW267" s="211">
        <f t="shared" si="372"/>
        <v>0.41852678571428575</v>
      </c>
      <c r="CY267" s="300">
        <v>2.8673835125448029E-2</v>
      </c>
      <c r="CZ267" s="300">
        <v>1.5173410404624277E-2</v>
      </c>
      <c r="DA267" s="300">
        <v>1.4482259232440261E-2</v>
      </c>
      <c r="DB267" s="300">
        <v>1.0838150289017341E-2</v>
      </c>
      <c r="DC267" s="300">
        <v>9.8730606488011286E-3</v>
      </c>
      <c r="DE267" s="332" t="s">
        <v>640</v>
      </c>
      <c r="DF267" s="332" t="s">
        <v>640</v>
      </c>
      <c r="DG267" s="332" t="s">
        <v>640</v>
      </c>
      <c r="DH267" s="332" t="s">
        <v>640</v>
      </c>
      <c r="DL267" s="212">
        <v>1395</v>
      </c>
      <c r="DM267" s="212">
        <v>40</v>
      </c>
      <c r="DN267" s="213">
        <v>2.8673835125448029E-2</v>
      </c>
      <c r="DO267" s="212">
        <v>383</v>
      </c>
      <c r="DP267" s="212">
        <v>37</v>
      </c>
      <c r="DQ267" s="213">
        <v>2.6523297491039426E-2</v>
      </c>
      <c r="DR267" s="214">
        <v>1012</v>
      </c>
      <c r="DS267" s="214">
        <v>3</v>
      </c>
      <c r="DT267" s="213">
        <v>2.1505376344086021E-3</v>
      </c>
      <c r="DV267" s="215">
        <f t="shared" si="401"/>
        <v>2150</v>
      </c>
      <c r="DW267" s="216">
        <v>0.63636363636363635</v>
      </c>
      <c r="DX267" s="216">
        <v>0.27272727272727271</v>
      </c>
      <c r="DY267" s="216">
        <v>9.0909090909090912E-2</v>
      </c>
      <c r="DZ267" s="216">
        <v>4.5454545454545456E-2</v>
      </c>
      <c r="EA267" s="216">
        <v>0</v>
      </c>
      <c r="EB267" s="216">
        <v>4.5454545454545456E-2</v>
      </c>
      <c r="EC267" s="217">
        <f t="shared" si="402"/>
        <v>1430</v>
      </c>
      <c r="ED267" s="218">
        <v>600</v>
      </c>
      <c r="EE267" s="219">
        <f t="shared" si="403"/>
        <v>120</v>
      </c>
      <c r="EF267" s="219">
        <f t="shared" si="404"/>
        <v>40</v>
      </c>
      <c r="EG267" s="219">
        <f t="shared" si="405"/>
        <v>0</v>
      </c>
      <c r="EH267" s="219">
        <f t="shared" si="406"/>
        <v>80</v>
      </c>
      <c r="EI267" s="216">
        <v>4.5454545454545456E-2</v>
      </c>
      <c r="EJ267" s="511">
        <v>1.6300000000000002E-2</v>
      </c>
      <c r="EK267" s="3">
        <v>0.192</v>
      </c>
      <c r="EL267" s="3">
        <v>0.37799999999999995</v>
      </c>
      <c r="EM267" s="496">
        <f t="shared" si="366"/>
        <v>0.4300000000000001</v>
      </c>
      <c r="EN267" s="528">
        <v>5.1148800000000001E-2</v>
      </c>
      <c r="EO267" s="545">
        <f t="shared" si="407"/>
        <v>2200</v>
      </c>
      <c r="EP267" s="314">
        <f t="shared" si="408"/>
        <v>630</v>
      </c>
      <c r="EQ267" s="542">
        <v>620</v>
      </c>
      <c r="ER267" s="543">
        <v>10</v>
      </c>
      <c r="ES267" s="544">
        <v>0</v>
      </c>
      <c r="ET267" s="242">
        <v>0</v>
      </c>
      <c r="EU267" s="242">
        <v>0</v>
      </c>
      <c r="EV267" s="314">
        <f t="shared" si="409"/>
        <v>0</v>
      </c>
      <c r="EW267" s="314">
        <f t="shared" si="410"/>
        <v>960</v>
      </c>
      <c r="EX267" s="542">
        <v>680</v>
      </c>
      <c r="EY267" s="543">
        <v>230</v>
      </c>
      <c r="EZ267" s="544">
        <v>50</v>
      </c>
      <c r="FA267" s="242">
        <v>20</v>
      </c>
      <c r="FB267" s="242">
        <v>0</v>
      </c>
      <c r="FC267" s="314">
        <f t="shared" si="411"/>
        <v>30</v>
      </c>
      <c r="FD267" s="314">
        <f t="shared" si="412"/>
        <v>610</v>
      </c>
      <c r="FE267" s="542">
        <v>130</v>
      </c>
      <c r="FF267" s="543">
        <v>410</v>
      </c>
      <c r="FG267" s="544">
        <v>70</v>
      </c>
      <c r="FH267" s="242">
        <v>20</v>
      </c>
      <c r="FI267" s="242">
        <f>VLOOKUP($A267,'[3]Tabel 3'!$E$3350:$K$3691,7,FALSE)</f>
        <v>0</v>
      </c>
      <c r="FJ267" s="314">
        <f t="shared" si="413"/>
        <v>50</v>
      </c>
      <c r="FK267" s="545">
        <f t="shared" si="414"/>
        <v>2240</v>
      </c>
      <c r="FL267" s="314">
        <f t="shared" si="415"/>
        <v>640</v>
      </c>
      <c r="FM267" s="542">
        <v>620</v>
      </c>
      <c r="FN267" s="543">
        <v>10</v>
      </c>
      <c r="FO267" s="544">
        <v>10</v>
      </c>
      <c r="FP267" s="242">
        <v>0</v>
      </c>
      <c r="FQ267" s="242">
        <v>0</v>
      </c>
      <c r="FR267" s="314">
        <f t="shared" si="416"/>
        <v>10</v>
      </c>
      <c r="FS267" s="314">
        <f t="shared" si="417"/>
        <v>990</v>
      </c>
      <c r="FT267" s="542">
        <v>650</v>
      </c>
      <c r="FU267" s="543">
        <v>280</v>
      </c>
      <c r="FV267" s="544">
        <v>60</v>
      </c>
      <c r="FW267" s="242">
        <v>30</v>
      </c>
      <c r="FX267" s="242">
        <v>0</v>
      </c>
      <c r="FY267" s="314">
        <f t="shared" si="418"/>
        <v>30</v>
      </c>
      <c r="FZ267" s="314">
        <f t="shared" si="419"/>
        <v>610</v>
      </c>
      <c r="GA267" s="542">
        <v>140</v>
      </c>
      <c r="GB267" s="543">
        <v>400</v>
      </c>
      <c r="GC267" s="544">
        <v>70</v>
      </c>
      <c r="GD267" s="242">
        <v>40</v>
      </c>
      <c r="GE267" s="242">
        <v>0</v>
      </c>
      <c r="GF267" s="314">
        <f t="shared" si="420"/>
        <v>30</v>
      </c>
    </row>
    <row r="268" spans="1:188" hidden="1" x14ac:dyDescent="0.25">
      <c r="A268" s="622" t="s">
        <v>408</v>
      </c>
      <c r="B268" s="622" t="s">
        <v>61</v>
      </c>
      <c r="C268" s="622" t="s">
        <v>62</v>
      </c>
      <c r="D268" s="1">
        <v>1.7</v>
      </c>
      <c r="E268" s="206">
        <v>14300</v>
      </c>
      <c r="F268" s="207">
        <v>0.11900000000000001</v>
      </c>
      <c r="G268" s="208">
        <f>IF(AND(F268&gt;=$F$3-'Selectie Benchmark Gemeenten'!$D$7*'gemeenten info'!$F$7,F268&lt;=$F$3+'Selectie Benchmark Gemeenten'!$D$7*'gemeenten info'!$F$7),1,0)</f>
        <v>0</v>
      </c>
      <c r="H268" s="206">
        <v>31851</v>
      </c>
      <c r="I268" s="206">
        <v>271</v>
      </c>
      <c r="J268" s="209">
        <f t="shared" si="373"/>
        <v>3.7219730941704034E-2</v>
      </c>
      <c r="K268" s="208">
        <f>IF(AND(J268&gt;=$J$3-'Selectie Benchmark Gemeenten'!$D$8*'gemeenten info'!$J$7,J268&lt;=$J$3+'Selectie Benchmark Gemeenten'!$D$8*'gemeenten info'!$J$7),1,0)</f>
        <v>0</v>
      </c>
      <c r="L268" s="23">
        <v>0</v>
      </c>
      <c r="M268" s="210">
        <v>0.23442622950819672</v>
      </c>
      <c r="N268" s="208">
        <f>IF(AND(M268&gt;=$M$3-'Selectie Benchmark Gemeenten'!$D$9*'gemeenten info'!$M$7,M268&lt;=$M$3+'Selectie Benchmark Gemeenten'!$D$9*'gemeenten info'!$M$7),1,0)</f>
        <v>1</v>
      </c>
      <c r="O268" s="29">
        <f t="shared" si="367"/>
        <v>0</v>
      </c>
      <c r="P268" s="29">
        <f t="shared" si="368"/>
        <v>0</v>
      </c>
      <c r="Q268" s="29">
        <f t="shared" si="369"/>
        <v>0</v>
      </c>
      <c r="S268" s="78">
        <v>7.7119999999999997</v>
      </c>
      <c r="T268" s="78">
        <v>-27.402000000000001</v>
      </c>
      <c r="U268" s="211">
        <v>0.57799999999999996</v>
      </c>
      <c r="V268" s="211">
        <v>0.10199999999999999</v>
      </c>
      <c r="X268" s="212">
        <v>2307</v>
      </c>
      <c r="Y268" s="212">
        <v>61</v>
      </c>
      <c r="Z268" s="341">
        <f t="shared" si="374"/>
        <v>2.6441265713047248E-2</v>
      </c>
      <c r="AA268" s="212">
        <v>867</v>
      </c>
      <c r="AB268" s="212">
        <v>57</v>
      </c>
      <c r="AC268" s="212">
        <v>29</v>
      </c>
      <c r="AD268" s="212">
        <v>162</v>
      </c>
      <c r="AE268" s="212">
        <v>5</v>
      </c>
      <c r="AF268" s="372">
        <f t="shared" si="375"/>
        <v>0.17241379310344829</v>
      </c>
      <c r="AG268" s="212">
        <v>25</v>
      </c>
      <c r="AH268" s="372">
        <f t="shared" si="376"/>
        <v>0.15432098765432098</v>
      </c>
      <c r="AI268" s="212">
        <f t="shared" si="377"/>
        <v>676</v>
      </c>
      <c r="AJ268" s="212">
        <f t="shared" si="378"/>
        <v>27</v>
      </c>
      <c r="AK268" s="372">
        <f t="shared" si="379"/>
        <v>3.9940828402366867E-2</v>
      </c>
      <c r="AL268" s="341">
        <f t="shared" si="380"/>
        <v>2.1673168617251841E-3</v>
      </c>
      <c r="AM268" s="341">
        <f t="shared" si="381"/>
        <v>1.0836584308625921E-2</v>
      </c>
      <c r="AN268" s="341">
        <f t="shared" si="382"/>
        <v>1.1703511053315995E-2</v>
      </c>
      <c r="AO268" s="341">
        <f t="shared" si="383"/>
        <v>2.47074122236671E-2</v>
      </c>
      <c r="AP268" s="214">
        <v>1440</v>
      </c>
      <c r="AQ268" s="214">
        <v>4</v>
      </c>
      <c r="AR268" s="341">
        <f t="shared" si="384"/>
        <v>1.7338534893801473E-3</v>
      </c>
      <c r="AT268" s="1">
        <v>51</v>
      </c>
      <c r="AU268" s="1">
        <v>12</v>
      </c>
      <c r="AV268" s="1">
        <v>7</v>
      </c>
      <c r="AW268" s="1">
        <v>32</v>
      </c>
      <c r="AX268" s="1">
        <v>46</v>
      </c>
      <c r="AY268" s="1">
        <v>12</v>
      </c>
      <c r="AZ268" s="1">
        <v>12</v>
      </c>
      <c r="BA268" s="1">
        <v>22</v>
      </c>
      <c r="BB268" s="1">
        <v>39</v>
      </c>
      <c r="BC268" s="1">
        <v>8</v>
      </c>
      <c r="BD268" s="1">
        <v>14</v>
      </c>
      <c r="BE268" s="1">
        <v>17</v>
      </c>
      <c r="BF268" s="1">
        <v>63</v>
      </c>
      <c r="BG268" s="1">
        <v>19</v>
      </c>
      <c r="BH268" s="1">
        <v>14</v>
      </c>
      <c r="BI268" s="1">
        <v>30</v>
      </c>
      <c r="BJ268" s="1">
        <v>64</v>
      </c>
      <c r="BK268" s="1">
        <v>23</v>
      </c>
      <c r="BL268" s="1">
        <v>13</v>
      </c>
      <c r="BM268" s="1">
        <v>28</v>
      </c>
      <c r="BN268" s="125">
        <v>0.23529411764705882</v>
      </c>
      <c r="BO268" s="124">
        <v>0.13725490196078433</v>
      </c>
      <c r="BP268" s="126">
        <v>0.62745098039215685</v>
      </c>
      <c r="BQ268" s="125">
        <v>0.2608695652173913</v>
      </c>
      <c r="BR268" s="124">
        <v>0.2608695652173913</v>
      </c>
      <c r="BS268" s="126">
        <v>0.47826086956521741</v>
      </c>
      <c r="BT268" s="125">
        <v>0.20512820512820512</v>
      </c>
      <c r="BU268" s="124">
        <v>0.35897435897435898</v>
      </c>
      <c r="BV268" s="126">
        <v>0.4358974358974359</v>
      </c>
      <c r="BW268" s="125">
        <v>0.30158730158730157</v>
      </c>
      <c r="BX268" s="124">
        <v>0.22222222222222221</v>
      </c>
      <c r="BY268" s="126">
        <v>0.47619047619047616</v>
      </c>
      <c r="BZ268" s="125">
        <f t="shared" si="385"/>
        <v>0.359375</v>
      </c>
      <c r="CA268" s="124">
        <f t="shared" si="386"/>
        <v>0.203125</v>
      </c>
      <c r="CB268" s="126">
        <f t="shared" si="387"/>
        <v>0.4375</v>
      </c>
      <c r="CD268" s="215">
        <f t="shared" si="388"/>
        <v>4160</v>
      </c>
      <c r="CE268" s="216">
        <f t="shared" si="389"/>
        <v>0.55528846153846156</v>
      </c>
      <c r="CF268" s="216">
        <f t="shared" si="390"/>
        <v>0.35576923076923078</v>
      </c>
      <c r="CG268" s="216">
        <f t="shared" si="391"/>
        <v>8.8942307692307696E-2</v>
      </c>
      <c r="CH268" s="216">
        <f t="shared" si="392"/>
        <v>4.567307692307692E-2</v>
      </c>
      <c r="CI268" s="216">
        <f t="shared" si="393"/>
        <v>7.2115384615384619E-3</v>
      </c>
      <c r="CJ268" s="216">
        <f t="shared" si="394"/>
        <v>3.6057692307692304E-2</v>
      </c>
      <c r="CK268" s="217">
        <f t="shared" si="395"/>
        <v>2310</v>
      </c>
      <c r="CL268" s="218">
        <f t="shared" si="396"/>
        <v>1480</v>
      </c>
      <c r="CM268" s="219">
        <f t="shared" si="397"/>
        <v>370</v>
      </c>
      <c r="CN268" s="219">
        <f t="shared" si="398"/>
        <v>190</v>
      </c>
      <c r="CO268" s="219">
        <f t="shared" si="399"/>
        <v>30</v>
      </c>
      <c r="CP268" s="219">
        <f t="shared" si="400"/>
        <v>150</v>
      </c>
      <c r="CR268" s="243">
        <v>2693.78</v>
      </c>
      <c r="CS268" s="243">
        <v>2763</v>
      </c>
      <c r="CT268" s="247">
        <f t="shared" si="370"/>
        <v>0.97494752081071312</v>
      </c>
      <c r="CV268" s="247">
        <f t="shared" si="371"/>
        <v>2.7120706652046394E-2</v>
      </c>
      <c r="CW268" s="211">
        <f t="shared" si="372"/>
        <v>0.22219551019367434</v>
      </c>
      <c r="CY268" s="300">
        <v>2.7408993576017129E-2</v>
      </c>
      <c r="CZ268" s="300">
        <v>2.6326786460509819E-2</v>
      </c>
      <c r="DA268" s="300">
        <v>1.5757575757575758E-2</v>
      </c>
      <c r="DB268" s="300">
        <v>1.8181818181818181E-2</v>
      </c>
      <c r="DC268" s="300">
        <v>1.8916913946587538E-2</v>
      </c>
      <c r="DE268" s="332">
        <v>114</v>
      </c>
      <c r="DF268" s="332">
        <v>9</v>
      </c>
      <c r="DG268" s="332">
        <v>107</v>
      </c>
      <c r="DH268" s="332">
        <v>12</v>
      </c>
      <c r="DL268" s="212">
        <v>2335</v>
      </c>
      <c r="DM268" s="212">
        <v>64</v>
      </c>
      <c r="DN268" s="213">
        <v>2.7408993576017129E-2</v>
      </c>
      <c r="DO268" s="212">
        <v>905</v>
      </c>
      <c r="DP268" s="212">
        <v>56</v>
      </c>
      <c r="DQ268" s="213">
        <v>2.398286937901499E-2</v>
      </c>
      <c r="DR268" s="214">
        <v>1430</v>
      </c>
      <c r="DS268" s="214">
        <v>8</v>
      </c>
      <c r="DT268" s="213">
        <v>3.4261241970021412E-3</v>
      </c>
      <c r="DV268" s="215">
        <f t="shared" si="401"/>
        <v>4080</v>
      </c>
      <c r="DW268" s="216">
        <v>0.57499999999999996</v>
      </c>
      <c r="DX268" s="216">
        <v>0.35</v>
      </c>
      <c r="DY268" s="216">
        <v>7.4999999999999997E-2</v>
      </c>
      <c r="DZ268" s="216">
        <v>0.05</v>
      </c>
      <c r="EA268" s="216">
        <v>0</v>
      </c>
      <c r="EB268" s="216">
        <v>2.5000000000000001E-2</v>
      </c>
      <c r="EC268" s="217">
        <f t="shared" si="402"/>
        <v>2330</v>
      </c>
      <c r="ED268" s="218">
        <v>1400</v>
      </c>
      <c r="EE268" s="219">
        <f t="shared" si="403"/>
        <v>350</v>
      </c>
      <c r="EF268" s="219">
        <f t="shared" si="404"/>
        <v>70</v>
      </c>
      <c r="EG268" s="219">
        <f t="shared" si="405"/>
        <v>20</v>
      </c>
      <c r="EH268" s="219">
        <f t="shared" si="406"/>
        <v>260</v>
      </c>
      <c r="EI268" s="216">
        <v>7.4999999999999997E-2</v>
      </c>
      <c r="EJ268" s="511">
        <v>2.8725000000000001E-2</v>
      </c>
      <c r="EK268" s="3">
        <v>0.32600000000000001</v>
      </c>
      <c r="EL268" s="3">
        <v>0.50800000000000001</v>
      </c>
      <c r="EM268" s="496">
        <f t="shared" si="366"/>
        <v>0.16599999999999993</v>
      </c>
      <c r="EN268" s="528">
        <v>9.3081400000000009E-2</v>
      </c>
      <c r="EO268" s="545">
        <f t="shared" si="407"/>
        <v>4080</v>
      </c>
      <c r="EP268" s="314">
        <f t="shared" si="408"/>
        <v>1040</v>
      </c>
      <c r="EQ268" s="542">
        <v>1020</v>
      </c>
      <c r="ER268" s="543">
        <v>10</v>
      </c>
      <c r="ES268" s="544">
        <v>10</v>
      </c>
      <c r="ET268" s="242">
        <v>0</v>
      </c>
      <c r="EU268" s="242">
        <v>0</v>
      </c>
      <c r="EV268" s="314">
        <f t="shared" si="409"/>
        <v>10</v>
      </c>
      <c r="EW268" s="314">
        <f t="shared" si="410"/>
        <v>1780</v>
      </c>
      <c r="EX268" s="542">
        <v>1080</v>
      </c>
      <c r="EY268" s="543">
        <v>540</v>
      </c>
      <c r="EZ268" s="544">
        <v>160</v>
      </c>
      <c r="FA268" s="242">
        <v>30</v>
      </c>
      <c r="FB268" s="242">
        <v>20</v>
      </c>
      <c r="FC268" s="314">
        <f t="shared" si="411"/>
        <v>110</v>
      </c>
      <c r="FD268" s="314">
        <f t="shared" si="412"/>
        <v>1260</v>
      </c>
      <c r="FE268" s="542">
        <v>230</v>
      </c>
      <c r="FF268" s="543">
        <v>850</v>
      </c>
      <c r="FG268" s="544">
        <v>180</v>
      </c>
      <c r="FH268" s="242">
        <v>40</v>
      </c>
      <c r="FI268" s="242">
        <f>VLOOKUP($A268,'[3]Tabel 3'!$E$3350:$K$3691,7,FALSE)</f>
        <v>0</v>
      </c>
      <c r="FJ268" s="314">
        <f t="shared" si="413"/>
        <v>140</v>
      </c>
      <c r="FK268" s="545">
        <f t="shared" si="414"/>
        <v>4160</v>
      </c>
      <c r="FL268" s="314">
        <f t="shared" si="415"/>
        <v>1030</v>
      </c>
      <c r="FM268" s="542">
        <v>1010</v>
      </c>
      <c r="FN268" s="543">
        <v>10</v>
      </c>
      <c r="FO268" s="544">
        <v>10</v>
      </c>
      <c r="FP268" s="242">
        <v>0</v>
      </c>
      <c r="FQ268" s="242">
        <v>0</v>
      </c>
      <c r="FR268" s="314">
        <f t="shared" si="416"/>
        <v>10</v>
      </c>
      <c r="FS268" s="314">
        <f t="shared" si="417"/>
        <v>1820</v>
      </c>
      <c r="FT268" s="542">
        <v>1070</v>
      </c>
      <c r="FU268" s="543">
        <v>580</v>
      </c>
      <c r="FV268" s="544">
        <v>170</v>
      </c>
      <c r="FW268" s="242">
        <v>80</v>
      </c>
      <c r="FX268" s="242">
        <v>20</v>
      </c>
      <c r="FY268" s="314">
        <f t="shared" si="418"/>
        <v>70</v>
      </c>
      <c r="FZ268" s="314">
        <f t="shared" si="419"/>
        <v>1310</v>
      </c>
      <c r="GA268" s="542">
        <v>230</v>
      </c>
      <c r="GB268" s="543">
        <v>890</v>
      </c>
      <c r="GC268" s="544">
        <v>190</v>
      </c>
      <c r="GD268" s="242">
        <v>110</v>
      </c>
      <c r="GE268" s="242">
        <v>10</v>
      </c>
      <c r="GF268" s="314">
        <f t="shared" si="420"/>
        <v>70</v>
      </c>
    </row>
    <row r="269" spans="1:188" hidden="1" x14ac:dyDescent="0.25">
      <c r="A269" s="622" t="s">
        <v>409</v>
      </c>
      <c r="B269" s="622" t="s">
        <v>54</v>
      </c>
      <c r="C269" s="622" t="s">
        <v>79</v>
      </c>
      <c r="D269" s="1">
        <v>0.3</v>
      </c>
      <c r="E269" s="206">
        <v>6000</v>
      </c>
      <c r="F269" s="207">
        <v>4.5999999999999999E-2</v>
      </c>
      <c r="G269" s="208">
        <f>IF(AND(F269&gt;=$F$3-'Selectie Benchmark Gemeenten'!$D$7*'gemeenten info'!$F$7,F269&lt;=$F$3+'Selectie Benchmark Gemeenten'!$D$7*'gemeenten info'!$F$7),1,0)</f>
        <v>0</v>
      </c>
      <c r="H269" s="206">
        <v>17282</v>
      </c>
      <c r="I269" s="206">
        <v>129</v>
      </c>
      <c r="J269" s="209">
        <f t="shared" si="373"/>
        <v>1.5994020926756353E-2</v>
      </c>
      <c r="K269" s="208">
        <f>IF(AND(J269&gt;=$J$3-'Selectie Benchmark Gemeenten'!$D$8*'gemeenten info'!$J$7,J269&lt;=$J$3+'Selectie Benchmark Gemeenten'!$D$8*'gemeenten info'!$J$7),1,0)</f>
        <v>0</v>
      </c>
      <c r="L269" s="23">
        <v>0</v>
      </c>
      <c r="M269" s="210">
        <v>3.2171581769436998E-2</v>
      </c>
      <c r="N269" s="208">
        <f>IF(AND(M269&gt;=$M$3-'Selectie Benchmark Gemeenten'!$D$9*'gemeenten info'!$M$7,M269&lt;=$M$3+'Selectie Benchmark Gemeenten'!$D$9*'gemeenten info'!$M$7),1,0)</f>
        <v>0</v>
      </c>
      <c r="O269" s="29">
        <f t="shared" si="367"/>
        <v>0</v>
      </c>
      <c r="P269" s="29">
        <f t="shared" si="368"/>
        <v>0</v>
      </c>
      <c r="Q269" s="29">
        <f t="shared" si="369"/>
        <v>0</v>
      </c>
      <c r="S269" s="78">
        <v>7.8360000000000003</v>
      </c>
      <c r="T269" s="78">
        <v>-45.798000000000002</v>
      </c>
      <c r="U269" s="211">
        <v>0.623</v>
      </c>
      <c r="V269" s="211">
        <v>4.4999999999999998E-2</v>
      </c>
      <c r="X269" s="212">
        <v>1811</v>
      </c>
      <c r="Y269" s="212">
        <v>23</v>
      </c>
      <c r="Z269" s="341">
        <f t="shared" si="374"/>
        <v>1.2700165654334622E-2</v>
      </c>
      <c r="AA269" s="212">
        <v>642</v>
      </c>
      <c r="AB269" s="212">
        <v>21</v>
      </c>
      <c r="AC269" s="212">
        <v>10</v>
      </c>
      <c r="AD269" s="212">
        <v>139</v>
      </c>
      <c r="AE269" s="212">
        <v>0</v>
      </c>
      <c r="AF269" s="372">
        <f t="shared" si="375"/>
        <v>0</v>
      </c>
      <c r="AG269" s="212">
        <v>6</v>
      </c>
      <c r="AH269" s="372">
        <f t="shared" si="376"/>
        <v>4.3165467625899283E-2</v>
      </c>
      <c r="AI269" s="212">
        <f t="shared" si="377"/>
        <v>493</v>
      </c>
      <c r="AJ269" s="212">
        <f t="shared" si="378"/>
        <v>15</v>
      </c>
      <c r="AK269" s="372">
        <f t="shared" si="379"/>
        <v>3.0425963488843813E-2</v>
      </c>
      <c r="AL269" s="341">
        <f t="shared" si="380"/>
        <v>0</v>
      </c>
      <c r="AM269" s="341">
        <f t="shared" si="381"/>
        <v>3.3130866924351186E-3</v>
      </c>
      <c r="AN269" s="341">
        <f t="shared" si="382"/>
        <v>8.2827167310877969E-3</v>
      </c>
      <c r="AO269" s="341">
        <f t="shared" si="383"/>
        <v>1.1595803423522915E-2</v>
      </c>
      <c r="AP269" s="214">
        <v>1169</v>
      </c>
      <c r="AQ269" s="214">
        <v>2</v>
      </c>
      <c r="AR269" s="341">
        <f t="shared" si="384"/>
        <v>1.1043622308117063E-3</v>
      </c>
      <c r="AT269" s="1">
        <v>22</v>
      </c>
      <c r="AU269" s="1">
        <v>10</v>
      </c>
      <c r="AV269" s="1">
        <v>0</v>
      </c>
      <c r="AW269" s="1">
        <v>12</v>
      </c>
      <c r="AX269" s="1">
        <v>16</v>
      </c>
      <c r="AY269" s="1">
        <v>10</v>
      </c>
      <c r="AZ269" s="1">
        <v>0</v>
      </c>
      <c r="BA269" s="1">
        <v>6</v>
      </c>
      <c r="BB269" s="1">
        <v>21</v>
      </c>
      <c r="BC269" s="1">
        <v>12</v>
      </c>
      <c r="BD269" s="1">
        <v>7</v>
      </c>
      <c r="BE269" s="1">
        <v>2</v>
      </c>
      <c r="BF269" s="1">
        <v>14</v>
      </c>
      <c r="BG269" s="1">
        <v>8</v>
      </c>
      <c r="BH269" s="1">
        <v>0</v>
      </c>
      <c r="BI269" s="1">
        <v>6</v>
      </c>
      <c r="BJ269" s="1">
        <v>23</v>
      </c>
      <c r="BK269" s="1">
        <v>9</v>
      </c>
      <c r="BL269" s="1">
        <v>5</v>
      </c>
      <c r="BM269" s="1">
        <v>9</v>
      </c>
      <c r="BN269" s="125">
        <v>0.45454545454545453</v>
      </c>
      <c r="BO269" s="124">
        <v>0</v>
      </c>
      <c r="BP269" s="126">
        <v>0.54545454545454541</v>
      </c>
      <c r="BQ269" s="125">
        <v>0.625</v>
      </c>
      <c r="BR269" s="124">
        <v>0</v>
      </c>
      <c r="BS269" s="126">
        <v>0.375</v>
      </c>
      <c r="BT269" s="125">
        <v>0.5714285714285714</v>
      </c>
      <c r="BU269" s="124">
        <v>0.33333333333333331</v>
      </c>
      <c r="BV269" s="126">
        <v>9.5238095238095233E-2</v>
      </c>
      <c r="BW269" s="125">
        <v>0.5714285714285714</v>
      </c>
      <c r="BX269" s="124">
        <v>0</v>
      </c>
      <c r="BY269" s="126">
        <v>0.42857142857142855</v>
      </c>
      <c r="BZ269" s="125">
        <f t="shared" si="385"/>
        <v>0.39130434782608697</v>
      </c>
      <c r="CA269" s="124">
        <f t="shared" si="386"/>
        <v>0.21739130434782608</v>
      </c>
      <c r="CB269" s="126">
        <f t="shared" si="387"/>
        <v>0.39130434782608697</v>
      </c>
      <c r="CD269" s="215">
        <f t="shared" si="388"/>
        <v>3080</v>
      </c>
      <c r="CE269" s="216">
        <f t="shared" si="389"/>
        <v>0.52597402597402598</v>
      </c>
      <c r="CF269" s="216">
        <f t="shared" si="390"/>
        <v>0.42857142857142855</v>
      </c>
      <c r="CG269" s="216">
        <f t="shared" si="391"/>
        <v>4.5454545454545456E-2</v>
      </c>
      <c r="CH269" s="216">
        <f t="shared" si="392"/>
        <v>1.948051948051948E-2</v>
      </c>
      <c r="CI269" s="216">
        <f t="shared" si="393"/>
        <v>0</v>
      </c>
      <c r="CJ269" s="216">
        <f t="shared" si="394"/>
        <v>2.5974025974025976E-2</v>
      </c>
      <c r="CK269" s="217">
        <f t="shared" si="395"/>
        <v>1620</v>
      </c>
      <c r="CL269" s="218">
        <f t="shared" si="396"/>
        <v>1320</v>
      </c>
      <c r="CM269" s="219">
        <f t="shared" si="397"/>
        <v>140</v>
      </c>
      <c r="CN269" s="219">
        <f t="shared" si="398"/>
        <v>60</v>
      </c>
      <c r="CO269" s="219">
        <f t="shared" si="399"/>
        <v>0</v>
      </c>
      <c r="CP269" s="219">
        <f t="shared" si="400"/>
        <v>80</v>
      </c>
      <c r="CR269" s="243">
        <v>1269.79</v>
      </c>
      <c r="CS269" s="243">
        <v>2396</v>
      </c>
      <c r="CT269" s="247">
        <f t="shared" si="370"/>
        <v>0.5299624373956594</v>
      </c>
      <c r="CV269" s="247">
        <f t="shared" si="371"/>
        <v>2.3964275122489356E-2</v>
      </c>
      <c r="CW269" s="211">
        <f t="shared" si="372"/>
        <v>0.27609055770292656</v>
      </c>
      <c r="CY269" s="300">
        <v>1.2554585152838428E-2</v>
      </c>
      <c r="CZ269" s="300">
        <v>7.679648930334613E-3</v>
      </c>
      <c r="DA269" s="300">
        <v>1.1332973556395036E-2</v>
      </c>
      <c r="DB269" s="300">
        <v>8.4790673025967149E-3</v>
      </c>
      <c r="DC269" s="300">
        <v>1.1334363730036065E-2</v>
      </c>
      <c r="DE269" s="332">
        <v>43</v>
      </c>
      <c r="DF269" s="332">
        <v>2</v>
      </c>
      <c r="DG269" s="332">
        <v>46</v>
      </c>
      <c r="DH269" s="332">
        <v>0</v>
      </c>
      <c r="DL269" s="212">
        <v>1832</v>
      </c>
      <c r="DM269" s="212">
        <v>23</v>
      </c>
      <c r="DN269" s="213">
        <v>1.2554585152838428E-2</v>
      </c>
      <c r="DO269" s="212">
        <v>664</v>
      </c>
      <c r="DP269" s="212">
        <v>17</v>
      </c>
      <c r="DQ269" s="213">
        <v>9.2794759825327519E-3</v>
      </c>
      <c r="DR269" s="214">
        <v>1168</v>
      </c>
      <c r="DS269" s="214">
        <v>6</v>
      </c>
      <c r="DT269" s="213">
        <v>3.2751091703056767E-3</v>
      </c>
      <c r="DV269" s="215">
        <f t="shared" si="401"/>
        <v>2950</v>
      </c>
      <c r="DW269" s="216">
        <v>0.56666666666666665</v>
      </c>
      <c r="DX269" s="216">
        <v>0.4</v>
      </c>
      <c r="DY269" s="216">
        <v>3.3333333333333333E-2</v>
      </c>
      <c r="DZ269" s="216">
        <v>3.3333333333333333E-2</v>
      </c>
      <c r="EA269" s="216">
        <v>0</v>
      </c>
      <c r="EB269" s="216">
        <v>0</v>
      </c>
      <c r="EC269" s="217">
        <f t="shared" si="402"/>
        <v>1660</v>
      </c>
      <c r="ED269" s="218">
        <v>1200</v>
      </c>
      <c r="EE269" s="219">
        <f t="shared" si="403"/>
        <v>90</v>
      </c>
      <c r="EF269" s="219">
        <f t="shared" si="404"/>
        <v>30</v>
      </c>
      <c r="EG269" s="219">
        <f t="shared" si="405"/>
        <v>0</v>
      </c>
      <c r="EH269" s="219">
        <f t="shared" si="406"/>
        <v>60</v>
      </c>
      <c r="EI269" s="216">
        <v>3.3333333333333333E-2</v>
      </c>
      <c r="EJ269" s="511">
        <v>1.5949999999999999E-2</v>
      </c>
      <c r="EK269" s="3">
        <v>0.32200000000000001</v>
      </c>
      <c r="EL269" s="3">
        <v>0.50900000000000001</v>
      </c>
      <c r="EM269" s="496">
        <f t="shared" si="366"/>
        <v>0.16899999999999993</v>
      </c>
      <c r="EN269" s="528">
        <v>4.9967600000000001E-2</v>
      </c>
      <c r="EO269" s="545">
        <f t="shared" si="407"/>
        <v>2970</v>
      </c>
      <c r="EP269" s="314">
        <f t="shared" si="408"/>
        <v>800</v>
      </c>
      <c r="EQ269" s="542">
        <v>790</v>
      </c>
      <c r="ER269" s="543">
        <v>10</v>
      </c>
      <c r="ES269" s="544">
        <v>0</v>
      </c>
      <c r="ET269" s="242">
        <v>0</v>
      </c>
      <c r="EU269" s="242">
        <v>0</v>
      </c>
      <c r="EV269" s="314">
        <f t="shared" si="409"/>
        <v>0</v>
      </c>
      <c r="EW269" s="314">
        <f t="shared" si="410"/>
        <v>1330</v>
      </c>
      <c r="EX269" s="542">
        <v>750</v>
      </c>
      <c r="EY269" s="543">
        <v>530</v>
      </c>
      <c r="EZ269" s="544">
        <v>50</v>
      </c>
      <c r="FA269" s="242">
        <v>20</v>
      </c>
      <c r="FB269" s="242">
        <v>0</v>
      </c>
      <c r="FC269" s="314">
        <f t="shared" si="411"/>
        <v>30</v>
      </c>
      <c r="FD269" s="314">
        <f t="shared" si="412"/>
        <v>840</v>
      </c>
      <c r="FE269" s="542">
        <v>120</v>
      </c>
      <c r="FF269" s="543">
        <v>680</v>
      </c>
      <c r="FG269" s="544">
        <v>40</v>
      </c>
      <c r="FH269" s="242">
        <v>10</v>
      </c>
      <c r="FI269" s="242">
        <f>VLOOKUP($A269,'[3]Tabel 3'!$E$3350:$K$3691,7,FALSE)</f>
        <v>0</v>
      </c>
      <c r="FJ269" s="314">
        <f t="shared" si="413"/>
        <v>30</v>
      </c>
      <c r="FK269" s="545">
        <f t="shared" si="414"/>
        <v>3080</v>
      </c>
      <c r="FL269" s="314">
        <f t="shared" si="415"/>
        <v>780</v>
      </c>
      <c r="FM269" s="542">
        <v>760</v>
      </c>
      <c r="FN269" s="543">
        <v>10</v>
      </c>
      <c r="FO269" s="544">
        <v>10</v>
      </c>
      <c r="FP269" s="242">
        <v>0</v>
      </c>
      <c r="FQ269" s="242">
        <v>0</v>
      </c>
      <c r="FR269" s="314">
        <f t="shared" si="416"/>
        <v>10</v>
      </c>
      <c r="FS269" s="314">
        <f t="shared" si="417"/>
        <v>1370</v>
      </c>
      <c r="FT269" s="542">
        <v>740</v>
      </c>
      <c r="FU269" s="543">
        <v>560</v>
      </c>
      <c r="FV269" s="544">
        <v>70</v>
      </c>
      <c r="FW269" s="242">
        <v>30</v>
      </c>
      <c r="FX269" s="242">
        <v>0</v>
      </c>
      <c r="FY269" s="314">
        <f t="shared" si="418"/>
        <v>40</v>
      </c>
      <c r="FZ269" s="314">
        <f t="shared" si="419"/>
        <v>930</v>
      </c>
      <c r="GA269" s="542">
        <v>120</v>
      </c>
      <c r="GB269" s="543">
        <v>750</v>
      </c>
      <c r="GC269" s="544">
        <v>60</v>
      </c>
      <c r="GD269" s="242">
        <v>30</v>
      </c>
      <c r="GE269" s="242">
        <v>0</v>
      </c>
      <c r="GF269" s="314">
        <f t="shared" si="420"/>
        <v>30</v>
      </c>
    </row>
    <row r="270" spans="1:188" hidden="1" x14ac:dyDescent="0.25">
      <c r="A270" s="622" t="s">
        <v>410</v>
      </c>
      <c r="B270" s="622" t="s">
        <v>98</v>
      </c>
      <c r="C270" s="622" t="s">
        <v>99</v>
      </c>
      <c r="D270" s="1">
        <v>0.5</v>
      </c>
      <c r="E270" s="206">
        <v>9200</v>
      </c>
      <c r="F270" s="207">
        <v>0.06</v>
      </c>
      <c r="G270" s="208">
        <f>IF(AND(F270&gt;=$F$3-'Selectie Benchmark Gemeenten'!$D$7*'gemeenten info'!$F$7,F270&lt;=$F$3+'Selectie Benchmark Gemeenten'!$D$7*'gemeenten info'!$F$7),1,0)</f>
        <v>0</v>
      </c>
      <c r="H270" s="206">
        <v>21947</v>
      </c>
      <c r="I270" s="206">
        <v>1515</v>
      </c>
      <c r="J270" s="209">
        <f t="shared" si="373"/>
        <v>0.22316890881913304</v>
      </c>
      <c r="K270" s="208">
        <f>IF(AND(J270&gt;=$J$3-'Selectie Benchmark Gemeenten'!$D$8*'gemeenten info'!$J$7,J270&lt;=$J$3+'Selectie Benchmark Gemeenten'!$D$8*'gemeenten info'!$J$7),1,0)</f>
        <v>1</v>
      </c>
      <c r="L270" s="23">
        <v>0</v>
      </c>
      <c r="M270" s="210">
        <v>9.9674972914409535E-2</v>
      </c>
      <c r="N270" s="208">
        <f>IF(AND(M270&gt;=$M$3-'Selectie Benchmark Gemeenten'!$D$9*'gemeenten info'!$M$7,M270&lt;=$M$3+'Selectie Benchmark Gemeenten'!$D$9*'gemeenten info'!$M$7),1,0)</f>
        <v>1</v>
      </c>
      <c r="O270" s="29">
        <f t="shared" si="367"/>
        <v>0</v>
      </c>
      <c r="P270" s="29">
        <f t="shared" si="368"/>
        <v>0</v>
      </c>
      <c r="Q270" s="29">
        <f t="shared" si="369"/>
        <v>0</v>
      </c>
      <c r="S270" s="78">
        <v>7.2960000000000003</v>
      </c>
      <c r="T270" s="78">
        <v>-15.278</v>
      </c>
      <c r="U270" s="211">
        <v>0.57999999999999996</v>
      </c>
      <c r="V270" s="211">
        <v>9.0999999999999998E-2</v>
      </c>
      <c r="X270" s="212">
        <v>1647</v>
      </c>
      <c r="Y270" s="212">
        <v>51</v>
      </c>
      <c r="Z270" s="341">
        <f t="shared" si="374"/>
        <v>3.0965391621129327E-2</v>
      </c>
      <c r="AA270" s="212">
        <v>557</v>
      </c>
      <c r="AB270" s="212">
        <v>42</v>
      </c>
      <c r="AC270" s="212">
        <v>14</v>
      </c>
      <c r="AD270" s="212">
        <v>120</v>
      </c>
      <c r="AE270" s="212">
        <v>0</v>
      </c>
      <c r="AF270" s="372">
        <f t="shared" si="375"/>
        <v>0</v>
      </c>
      <c r="AG270" s="212">
        <v>16</v>
      </c>
      <c r="AH270" s="372">
        <f t="shared" si="376"/>
        <v>0.13333333333333333</v>
      </c>
      <c r="AI270" s="212">
        <f t="shared" si="377"/>
        <v>423</v>
      </c>
      <c r="AJ270" s="212">
        <f t="shared" si="378"/>
        <v>26</v>
      </c>
      <c r="AK270" s="372">
        <f t="shared" si="379"/>
        <v>6.1465721040189124E-2</v>
      </c>
      <c r="AL270" s="341">
        <f t="shared" si="380"/>
        <v>0</v>
      </c>
      <c r="AM270" s="341">
        <f t="shared" si="381"/>
        <v>9.7146326654523382E-3</v>
      </c>
      <c r="AN270" s="341">
        <f t="shared" si="382"/>
        <v>1.5786278081360048E-2</v>
      </c>
      <c r="AO270" s="341">
        <f t="shared" si="383"/>
        <v>2.5500910746812388E-2</v>
      </c>
      <c r="AP270" s="214">
        <v>1090</v>
      </c>
      <c r="AQ270" s="214">
        <v>9</v>
      </c>
      <c r="AR270" s="341">
        <f t="shared" si="384"/>
        <v>5.4644808743169399E-3</v>
      </c>
      <c r="AT270" s="1">
        <v>37</v>
      </c>
      <c r="AU270" s="1">
        <v>10</v>
      </c>
      <c r="AV270" s="1">
        <v>9</v>
      </c>
      <c r="AW270" s="1">
        <v>18</v>
      </c>
      <c r="AX270" s="1">
        <v>37</v>
      </c>
      <c r="AY270" s="1">
        <v>10</v>
      </c>
      <c r="AZ270" s="1">
        <v>8</v>
      </c>
      <c r="BA270" s="1">
        <v>19</v>
      </c>
      <c r="BB270" s="1">
        <v>32</v>
      </c>
      <c r="BC270" s="1">
        <v>15</v>
      </c>
      <c r="BD270" s="1">
        <v>9</v>
      </c>
      <c r="BE270" s="1">
        <v>8</v>
      </c>
      <c r="BF270" s="1">
        <v>36</v>
      </c>
      <c r="BG270" s="1">
        <v>13</v>
      </c>
      <c r="BH270" s="1">
        <v>8</v>
      </c>
      <c r="BI270" s="1">
        <v>15</v>
      </c>
      <c r="BJ270" s="1">
        <v>47</v>
      </c>
      <c r="BK270" s="1">
        <v>24</v>
      </c>
      <c r="BL270" s="1">
        <v>0</v>
      </c>
      <c r="BM270" s="1">
        <v>23</v>
      </c>
      <c r="BN270" s="125">
        <v>0.27027027027027029</v>
      </c>
      <c r="BO270" s="124">
        <v>0.24324324324324326</v>
      </c>
      <c r="BP270" s="126">
        <v>0.48648648648648651</v>
      </c>
      <c r="BQ270" s="125">
        <v>0.27027027027027029</v>
      </c>
      <c r="BR270" s="124">
        <v>0.21621621621621623</v>
      </c>
      <c r="BS270" s="126">
        <v>0.51351351351351349</v>
      </c>
      <c r="BT270" s="125">
        <v>0.46875</v>
      </c>
      <c r="BU270" s="124">
        <v>0.28125</v>
      </c>
      <c r="BV270" s="126">
        <v>0.25</v>
      </c>
      <c r="BW270" s="125">
        <v>0.3611111111111111</v>
      </c>
      <c r="BX270" s="124">
        <v>0.22222222222222221</v>
      </c>
      <c r="BY270" s="126">
        <v>0.41666666666666669</v>
      </c>
      <c r="BZ270" s="125">
        <f t="shared" si="385"/>
        <v>0.51063829787234039</v>
      </c>
      <c r="CA270" s="124">
        <f t="shared" si="386"/>
        <v>0</v>
      </c>
      <c r="CB270" s="126">
        <f t="shared" si="387"/>
        <v>0.48936170212765956</v>
      </c>
      <c r="CD270" s="215">
        <f t="shared" si="388"/>
        <v>3090</v>
      </c>
      <c r="CE270" s="216">
        <f t="shared" si="389"/>
        <v>0.55987055016181231</v>
      </c>
      <c r="CF270" s="216">
        <f t="shared" si="390"/>
        <v>0.36569579288025889</v>
      </c>
      <c r="CG270" s="216">
        <f t="shared" si="391"/>
        <v>7.4433656957928807E-2</v>
      </c>
      <c r="CH270" s="216">
        <f t="shared" si="392"/>
        <v>2.9126213592233011E-2</v>
      </c>
      <c r="CI270" s="216">
        <f t="shared" si="393"/>
        <v>3.2362459546925568E-3</v>
      </c>
      <c r="CJ270" s="216">
        <f t="shared" si="394"/>
        <v>4.2071197411003236E-2</v>
      </c>
      <c r="CK270" s="217">
        <f t="shared" si="395"/>
        <v>1730</v>
      </c>
      <c r="CL270" s="218">
        <f t="shared" si="396"/>
        <v>1130</v>
      </c>
      <c r="CM270" s="219">
        <f t="shared" si="397"/>
        <v>230</v>
      </c>
      <c r="CN270" s="219">
        <f t="shared" si="398"/>
        <v>90</v>
      </c>
      <c r="CO270" s="219">
        <f t="shared" si="399"/>
        <v>10</v>
      </c>
      <c r="CP270" s="219">
        <f t="shared" si="400"/>
        <v>130</v>
      </c>
      <c r="CR270" s="243">
        <v>1885.57</v>
      </c>
      <c r="CS270" s="243">
        <v>2126</v>
      </c>
      <c r="CT270" s="247">
        <f t="shared" si="370"/>
        <v>0.8869096895578551</v>
      </c>
      <c r="CV270" s="247">
        <f t="shared" si="371"/>
        <v>3.4913804624872556E-2</v>
      </c>
      <c r="CW270" s="211">
        <f t="shared" si="372"/>
        <v>0.51608986035215543</v>
      </c>
      <c r="CY270" s="300">
        <v>2.7679623085983509E-2</v>
      </c>
      <c r="CZ270" s="300">
        <v>2.1364985163204748E-2</v>
      </c>
      <c r="DA270" s="300">
        <v>1.8465089440276975E-2</v>
      </c>
      <c r="DB270" s="300">
        <v>2.0521353300055462E-2</v>
      </c>
      <c r="DC270" s="300">
        <v>2.0032485110990796E-2</v>
      </c>
      <c r="DE270" s="332">
        <v>80</v>
      </c>
      <c r="DF270" s="332">
        <v>13</v>
      </c>
      <c r="DG270" s="332">
        <v>97</v>
      </c>
      <c r="DH270" s="332">
        <v>19</v>
      </c>
      <c r="DL270" s="212">
        <v>1698</v>
      </c>
      <c r="DM270" s="212">
        <v>47</v>
      </c>
      <c r="DN270" s="213">
        <v>2.7679623085983509E-2</v>
      </c>
      <c r="DO270" s="212">
        <v>591</v>
      </c>
      <c r="DP270" s="212">
        <v>41</v>
      </c>
      <c r="DQ270" s="213">
        <v>2.4146054181389872E-2</v>
      </c>
      <c r="DR270" s="214">
        <v>1107</v>
      </c>
      <c r="DS270" s="214">
        <v>6</v>
      </c>
      <c r="DT270" s="213">
        <v>3.5335689045936395E-3</v>
      </c>
      <c r="DV270" s="215">
        <f t="shared" si="401"/>
        <v>3100</v>
      </c>
      <c r="DW270" s="216">
        <v>0.58064516129032262</v>
      </c>
      <c r="DX270" s="216">
        <v>0.35483870967741937</v>
      </c>
      <c r="DY270" s="216">
        <v>6.4516129032258063E-2</v>
      </c>
      <c r="DZ270" s="216">
        <v>3.2258064516129031E-2</v>
      </c>
      <c r="EA270" s="216">
        <v>0</v>
      </c>
      <c r="EB270" s="216">
        <v>3.2258064516129031E-2</v>
      </c>
      <c r="EC270" s="217">
        <f t="shared" si="402"/>
        <v>1820</v>
      </c>
      <c r="ED270" s="218">
        <v>1100</v>
      </c>
      <c r="EE270" s="219">
        <f t="shared" si="403"/>
        <v>180</v>
      </c>
      <c r="EF270" s="219">
        <f t="shared" si="404"/>
        <v>50</v>
      </c>
      <c r="EG270" s="219">
        <f t="shared" si="405"/>
        <v>10</v>
      </c>
      <c r="EH270" s="219">
        <f t="shared" si="406"/>
        <v>120</v>
      </c>
      <c r="EI270" s="216">
        <v>6.4516129032258063E-2</v>
      </c>
      <c r="EJ270" s="511">
        <v>1.84E-2</v>
      </c>
      <c r="EK270" s="3">
        <v>0.34499999999999997</v>
      </c>
      <c r="EL270" s="3">
        <v>0.46799999999999997</v>
      </c>
      <c r="EM270" s="496">
        <f t="shared" si="366"/>
        <v>0.18700000000000006</v>
      </c>
      <c r="EN270" s="528">
        <v>5.8236000000000003E-2</v>
      </c>
      <c r="EO270" s="545">
        <f t="shared" si="407"/>
        <v>3060</v>
      </c>
      <c r="EP270" s="314">
        <f t="shared" si="408"/>
        <v>790</v>
      </c>
      <c r="EQ270" s="542">
        <v>780</v>
      </c>
      <c r="ER270" s="543">
        <v>10</v>
      </c>
      <c r="ES270" s="544">
        <v>0</v>
      </c>
      <c r="ET270" s="242">
        <v>0</v>
      </c>
      <c r="EU270" s="242">
        <v>0</v>
      </c>
      <c r="EV270" s="314">
        <f t="shared" si="409"/>
        <v>0</v>
      </c>
      <c r="EW270" s="314">
        <f t="shared" si="410"/>
        <v>1350</v>
      </c>
      <c r="EX270" s="542">
        <v>850</v>
      </c>
      <c r="EY270" s="543">
        <v>410</v>
      </c>
      <c r="EZ270" s="544">
        <v>90</v>
      </c>
      <c r="FA270" s="242">
        <v>20</v>
      </c>
      <c r="FB270" s="242">
        <v>10</v>
      </c>
      <c r="FC270" s="314">
        <f t="shared" si="411"/>
        <v>60</v>
      </c>
      <c r="FD270" s="314">
        <f t="shared" si="412"/>
        <v>920</v>
      </c>
      <c r="FE270" s="542">
        <v>190</v>
      </c>
      <c r="FF270" s="543">
        <v>640</v>
      </c>
      <c r="FG270" s="544">
        <v>90</v>
      </c>
      <c r="FH270" s="242">
        <v>30</v>
      </c>
      <c r="FI270" s="242">
        <f>VLOOKUP($A270,'[3]Tabel 3'!$E$3350:$K$3691,7,FALSE)</f>
        <v>0</v>
      </c>
      <c r="FJ270" s="314">
        <f t="shared" si="413"/>
        <v>60</v>
      </c>
      <c r="FK270" s="545">
        <f t="shared" si="414"/>
        <v>3090</v>
      </c>
      <c r="FL270" s="314">
        <f t="shared" si="415"/>
        <v>740</v>
      </c>
      <c r="FM270" s="542">
        <v>720</v>
      </c>
      <c r="FN270" s="543">
        <v>10</v>
      </c>
      <c r="FO270" s="544">
        <v>10</v>
      </c>
      <c r="FP270" s="242">
        <v>0</v>
      </c>
      <c r="FQ270" s="242">
        <v>0</v>
      </c>
      <c r="FR270" s="314">
        <f t="shared" si="416"/>
        <v>10</v>
      </c>
      <c r="FS270" s="314">
        <f t="shared" si="417"/>
        <v>1360</v>
      </c>
      <c r="FT270" s="542">
        <v>820</v>
      </c>
      <c r="FU270" s="543">
        <v>430</v>
      </c>
      <c r="FV270" s="544">
        <v>110</v>
      </c>
      <c r="FW270" s="242">
        <v>30</v>
      </c>
      <c r="FX270" s="242">
        <v>10</v>
      </c>
      <c r="FY270" s="314">
        <f t="shared" si="418"/>
        <v>70</v>
      </c>
      <c r="FZ270" s="314">
        <f t="shared" si="419"/>
        <v>990</v>
      </c>
      <c r="GA270" s="542">
        <v>190</v>
      </c>
      <c r="GB270" s="543">
        <v>690</v>
      </c>
      <c r="GC270" s="544">
        <v>110</v>
      </c>
      <c r="GD270" s="242">
        <v>60</v>
      </c>
      <c r="GE270" s="242">
        <v>0</v>
      </c>
      <c r="GF270" s="314">
        <f t="shared" si="420"/>
        <v>50</v>
      </c>
    </row>
    <row r="271" spans="1:188" hidden="1" x14ac:dyDescent="0.25">
      <c r="A271" s="622" t="s">
        <v>411</v>
      </c>
      <c r="B271" s="622" t="s">
        <v>119</v>
      </c>
      <c r="C271" s="622" t="s">
        <v>120</v>
      </c>
      <c r="D271" s="1">
        <v>0.7</v>
      </c>
      <c r="E271" s="206">
        <v>10600</v>
      </c>
      <c r="F271" s="207">
        <v>6.8000000000000005E-2</v>
      </c>
      <c r="G271" s="208">
        <f>IF(AND(F271&gt;=$F$3-'Selectie Benchmark Gemeenten'!$D$7*'gemeenten info'!$F$7,F271&lt;=$F$3+'Selectie Benchmark Gemeenten'!$D$7*'gemeenten info'!$F$7),1,0)</f>
        <v>0</v>
      </c>
      <c r="H271" s="206">
        <v>24333</v>
      </c>
      <c r="I271" s="206">
        <v>166</v>
      </c>
      <c r="J271" s="209">
        <f t="shared" si="373"/>
        <v>2.1524663677130046E-2</v>
      </c>
      <c r="K271" s="208">
        <f>IF(AND(J271&gt;=$J$3-'Selectie Benchmark Gemeenten'!$D$8*'gemeenten info'!$J$7,J271&lt;=$J$3+'Selectie Benchmark Gemeenten'!$D$8*'gemeenten info'!$J$7),1,0)</f>
        <v>0</v>
      </c>
      <c r="L271" s="23">
        <v>0</v>
      </c>
      <c r="M271" s="210">
        <v>3.4248788368336024E-2</v>
      </c>
      <c r="N271" s="208">
        <f>IF(AND(M271&gt;=$M$3-'Selectie Benchmark Gemeenten'!$D$9*'gemeenten info'!$M$7,M271&lt;=$M$3+'Selectie Benchmark Gemeenten'!$D$9*'gemeenten info'!$M$7),1,0)</f>
        <v>0</v>
      </c>
      <c r="O271" s="29">
        <f t="shared" si="367"/>
        <v>0</v>
      </c>
      <c r="P271" s="29">
        <f t="shared" si="368"/>
        <v>0</v>
      </c>
      <c r="Q271" s="29">
        <f t="shared" si="369"/>
        <v>0</v>
      </c>
      <c r="S271" s="78">
        <v>7.6950000000000003</v>
      </c>
      <c r="T271" s="78">
        <v>-1.345</v>
      </c>
      <c r="U271" s="211">
        <v>0.52600000000000002</v>
      </c>
      <c r="V271" s="211">
        <v>7.9000000000000001E-2</v>
      </c>
      <c r="X271" s="212">
        <v>1635</v>
      </c>
      <c r="Y271" s="212">
        <v>48</v>
      </c>
      <c r="Z271" s="341">
        <f t="shared" si="374"/>
        <v>2.9357798165137616E-2</v>
      </c>
      <c r="AA271" s="212">
        <v>545</v>
      </c>
      <c r="AB271" s="212">
        <v>42</v>
      </c>
      <c r="AC271" s="212">
        <v>17</v>
      </c>
      <c r="AD271" s="212">
        <v>90</v>
      </c>
      <c r="AE271" s="212">
        <v>9</v>
      </c>
      <c r="AF271" s="372">
        <f t="shared" si="375"/>
        <v>0.52941176470588236</v>
      </c>
      <c r="AG271" s="212">
        <v>12</v>
      </c>
      <c r="AH271" s="372">
        <f t="shared" si="376"/>
        <v>0.13333333333333333</v>
      </c>
      <c r="AI271" s="212">
        <f t="shared" si="377"/>
        <v>438</v>
      </c>
      <c r="AJ271" s="212">
        <f t="shared" si="378"/>
        <v>21</v>
      </c>
      <c r="AK271" s="372">
        <f t="shared" si="379"/>
        <v>4.7945205479452052E-2</v>
      </c>
      <c r="AL271" s="341">
        <f t="shared" si="380"/>
        <v>5.5045871559633031E-3</v>
      </c>
      <c r="AM271" s="341">
        <f t="shared" si="381"/>
        <v>7.3394495412844041E-3</v>
      </c>
      <c r="AN271" s="341">
        <f t="shared" si="382"/>
        <v>1.2844036697247707E-2</v>
      </c>
      <c r="AO271" s="341">
        <f t="shared" si="383"/>
        <v>2.5688073394495414E-2</v>
      </c>
      <c r="AP271" s="214">
        <v>1090</v>
      </c>
      <c r="AQ271" s="214">
        <v>6</v>
      </c>
      <c r="AR271" s="341">
        <f t="shared" si="384"/>
        <v>3.669724770642202E-3</v>
      </c>
      <c r="AT271" s="1">
        <v>19</v>
      </c>
      <c r="AU271" s="1">
        <v>10</v>
      </c>
      <c r="AV271" s="1">
        <v>0</v>
      </c>
      <c r="AW271" s="1">
        <v>9</v>
      </c>
      <c r="AX271" s="1">
        <v>36</v>
      </c>
      <c r="AY271" s="1">
        <v>15</v>
      </c>
      <c r="AZ271" s="1">
        <v>0</v>
      </c>
      <c r="BA271" s="1">
        <v>21</v>
      </c>
      <c r="BB271" s="1">
        <v>19</v>
      </c>
      <c r="BC271" s="1">
        <v>8</v>
      </c>
      <c r="BD271" s="1">
        <v>5</v>
      </c>
      <c r="BE271" s="1">
        <v>6</v>
      </c>
      <c r="BF271" s="1">
        <v>33</v>
      </c>
      <c r="BG271" s="1">
        <v>12</v>
      </c>
      <c r="BH271" s="1">
        <v>10</v>
      </c>
      <c r="BI271" s="1">
        <v>11</v>
      </c>
      <c r="BJ271" s="1">
        <v>33</v>
      </c>
      <c r="BK271" s="1">
        <v>20</v>
      </c>
      <c r="BL271" s="1">
        <v>6</v>
      </c>
      <c r="BM271" s="1">
        <v>7</v>
      </c>
      <c r="BN271" s="125">
        <v>0.52631578947368418</v>
      </c>
      <c r="BO271" s="124">
        <v>0</v>
      </c>
      <c r="BP271" s="126">
        <v>0.47368421052631576</v>
      </c>
      <c r="BQ271" s="125">
        <v>0.41666666666666669</v>
      </c>
      <c r="BR271" s="124">
        <v>0</v>
      </c>
      <c r="BS271" s="126">
        <v>0.58333333333333337</v>
      </c>
      <c r="BT271" s="125">
        <v>0.42105263157894735</v>
      </c>
      <c r="BU271" s="124">
        <v>0.26315789473684209</v>
      </c>
      <c r="BV271" s="126">
        <v>0.31578947368421051</v>
      </c>
      <c r="BW271" s="125">
        <v>0.36363636363636365</v>
      </c>
      <c r="BX271" s="124">
        <v>0.30303030303030304</v>
      </c>
      <c r="BY271" s="126">
        <v>0.33333333333333331</v>
      </c>
      <c r="BZ271" s="125">
        <f t="shared" si="385"/>
        <v>0.60606060606060608</v>
      </c>
      <c r="CA271" s="124">
        <f t="shared" si="386"/>
        <v>0.18181818181818182</v>
      </c>
      <c r="CB271" s="126">
        <f t="shared" si="387"/>
        <v>0.21212121212121213</v>
      </c>
      <c r="CD271" s="215">
        <f t="shared" si="388"/>
        <v>3120</v>
      </c>
      <c r="CE271" s="216">
        <f t="shared" si="389"/>
        <v>0.51923076923076927</v>
      </c>
      <c r="CF271" s="216">
        <f t="shared" si="390"/>
        <v>0.40064102564102566</v>
      </c>
      <c r="CG271" s="216">
        <f t="shared" si="391"/>
        <v>8.0128205128205135E-2</v>
      </c>
      <c r="CH271" s="216">
        <f t="shared" si="392"/>
        <v>2.564102564102564E-2</v>
      </c>
      <c r="CI271" s="216">
        <f t="shared" si="393"/>
        <v>3.205128205128205E-3</v>
      </c>
      <c r="CJ271" s="216">
        <f t="shared" si="394"/>
        <v>5.128205128205128E-2</v>
      </c>
      <c r="CK271" s="217">
        <f t="shared" si="395"/>
        <v>1620</v>
      </c>
      <c r="CL271" s="218">
        <f t="shared" si="396"/>
        <v>1250</v>
      </c>
      <c r="CM271" s="219">
        <f t="shared" si="397"/>
        <v>250</v>
      </c>
      <c r="CN271" s="219">
        <f t="shared" si="398"/>
        <v>80</v>
      </c>
      <c r="CO271" s="219">
        <f t="shared" si="399"/>
        <v>10</v>
      </c>
      <c r="CP271" s="219">
        <f t="shared" si="400"/>
        <v>160</v>
      </c>
      <c r="CR271" s="243">
        <v>1372.91</v>
      </c>
      <c r="CS271" s="243">
        <v>1924</v>
      </c>
      <c r="CT271" s="247">
        <f t="shared" si="370"/>
        <v>0.71357068607068608</v>
      </c>
      <c r="CV271" s="247">
        <f t="shared" si="371"/>
        <v>4.1142102300751521E-2</v>
      </c>
      <c r="CW271" s="211">
        <f t="shared" si="372"/>
        <v>0.43173232595790612</v>
      </c>
      <c r="CY271" s="300">
        <v>1.9772318753744758E-2</v>
      </c>
      <c r="CZ271" s="300">
        <v>1.9689737470167064E-2</v>
      </c>
      <c r="DA271" s="300">
        <v>1.1356843992827256E-2</v>
      </c>
      <c r="DB271" s="300">
        <v>2.0618556701030927E-2</v>
      </c>
      <c r="DC271" s="300">
        <v>1.0596765197992191E-2</v>
      </c>
      <c r="DE271" s="332">
        <v>43</v>
      </c>
      <c r="DF271" s="332">
        <v>2</v>
      </c>
      <c r="DG271" s="332">
        <v>28</v>
      </c>
      <c r="DH271" s="332">
        <v>2</v>
      </c>
      <c r="DL271" s="212">
        <v>1669</v>
      </c>
      <c r="DM271" s="212">
        <v>33</v>
      </c>
      <c r="DN271" s="213">
        <v>1.9772318753744758E-2</v>
      </c>
      <c r="DO271" s="212">
        <v>599</v>
      </c>
      <c r="DP271" s="212">
        <v>31</v>
      </c>
      <c r="DQ271" s="213">
        <v>1.8573996405032954E-2</v>
      </c>
      <c r="DR271" s="214">
        <v>1070</v>
      </c>
      <c r="DS271" s="214">
        <v>2</v>
      </c>
      <c r="DT271" s="213">
        <v>1.1983223487118035E-3</v>
      </c>
      <c r="DV271" s="215">
        <f t="shared" si="401"/>
        <v>3190</v>
      </c>
      <c r="DW271" s="216">
        <v>0.53125</v>
      </c>
      <c r="DX271" s="216">
        <v>0.40625</v>
      </c>
      <c r="DY271" s="216">
        <v>6.25E-2</v>
      </c>
      <c r="DZ271" s="216">
        <v>3.125E-2</v>
      </c>
      <c r="EA271" s="216">
        <v>0</v>
      </c>
      <c r="EB271" s="216">
        <v>3.125E-2</v>
      </c>
      <c r="EC271" s="217">
        <f t="shared" si="402"/>
        <v>1660</v>
      </c>
      <c r="ED271" s="218">
        <v>1300</v>
      </c>
      <c r="EE271" s="219">
        <f t="shared" si="403"/>
        <v>230</v>
      </c>
      <c r="EF271" s="219">
        <f t="shared" si="404"/>
        <v>40</v>
      </c>
      <c r="EG271" s="219">
        <f t="shared" si="405"/>
        <v>0</v>
      </c>
      <c r="EH271" s="219">
        <f t="shared" si="406"/>
        <v>190</v>
      </c>
      <c r="EI271" s="216">
        <v>9.6774193548387094E-2</v>
      </c>
      <c r="EJ271" s="511">
        <v>1.9800000000000002E-2</v>
      </c>
      <c r="EK271" s="3">
        <v>0.29299999999999998</v>
      </c>
      <c r="EL271" s="3">
        <v>0.47600000000000003</v>
      </c>
      <c r="EM271" s="496">
        <f t="shared" si="366"/>
        <v>0.23100000000000004</v>
      </c>
      <c r="EN271" s="528">
        <v>6.2960800000000011E-2</v>
      </c>
      <c r="EO271" s="545">
        <f t="shared" si="407"/>
        <v>3160</v>
      </c>
      <c r="EP271" s="314">
        <f t="shared" si="408"/>
        <v>770</v>
      </c>
      <c r="EQ271" s="542">
        <v>770</v>
      </c>
      <c r="ER271" s="543">
        <v>0</v>
      </c>
      <c r="ES271" s="544">
        <v>0</v>
      </c>
      <c r="ET271" s="242">
        <v>0</v>
      </c>
      <c r="EU271" s="242">
        <v>0</v>
      </c>
      <c r="EV271" s="314">
        <f t="shared" si="409"/>
        <v>0</v>
      </c>
      <c r="EW271" s="314">
        <f t="shared" si="410"/>
        <v>1300</v>
      </c>
      <c r="EX271" s="542">
        <v>740</v>
      </c>
      <c r="EY271" s="543">
        <v>450</v>
      </c>
      <c r="EZ271" s="544">
        <v>110</v>
      </c>
      <c r="FA271" s="242">
        <v>20</v>
      </c>
      <c r="FB271" s="242">
        <v>0</v>
      </c>
      <c r="FC271" s="314">
        <f t="shared" si="411"/>
        <v>90</v>
      </c>
      <c r="FD271" s="314">
        <f t="shared" si="412"/>
        <v>1090</v>
      </c>
      <c r="FE271" s="542">
        <v>150</v>
      </c>
      <c r="FF271" s="543">
        <v>820</v>
      </c>
      <c r="FG271" s="544">
        <v>120</v>
      </c>
      <c r="FH271" s="242">
        <v>20</v>
      </c>
      <c r="FI271" s="242">
        <f>VLOOKUP($A271,'[3]Tabel 3'!$E$3350:$K$3691,7,FALSE)</f>
        <v>0</v>
      </c>
      <c r="FJ271" s="314">
        <f t="shared" si="413"/>
        <v>100</v>
      </c>
      <c r="FK271" s="545">
        <f t="shared" si="414"/>
        <v>3120</v>
      </c>
      <c r="FL271" s="314">
        <f t="shared" si="415"/>
        <v>730</v>
      </c>
      <c r="FM271" s="542">
        <v>710</v>
      </c>
      <c r="FN271" s="543">
        <v>10</v>
      </c>
      <c r="FO271" s="544">
        <v>10</v>
      </c>
      <c r="FP271" s="242">
        <v>0</v>
      </c>
      <c r="FQ271" s="242">
        <v>0</v>
      </c>
      <c r="FR271" s="314">
        <f t="shared" si="416"/>
        <v>10</v>
      </c>
      <c r="FS271" s="314">
        <f t="shared" si="417"/>
        <v>1310</v>
      </c>
      <c r="FT271" s="542">
        <v>740</v>
      </c>
      <c r="FU271" s="543">
        <v>460</v>
      </c>
      <c r="FV271" s="544">
        <v>110</v>
      </c>
      <c r="FW271" s="242">
        <v>30</v>
      </c>
      <c r="FX271" s="242">
        <v>0</v>
      </c>
      <c r="FY271" s="314">
        <f t="shared" si="418"/>
        <v>80</v>
      </c>
      <c r="FZ271" s="314">
        <f t="shared" si="419"/>
        <v>1080</v>
      </c>
      <c r="GA271" s="542">
        <v>170</v>
      </c>
      <c r="GB271" s="543">
        <v>780</v>
      </c>
      <c r="GC271" s="544">
        <v>130</v>
      </c>
      <c r="GD271" s="242">
        <v>50</v>
      </c>
      <c r="GE271" s="242">
        <v>10</v>
      </c>
      <c r="GF271" s="314">
        <f t="shared" si="420"/>
        <v>70</v>
      </c>
    </row>
    <row r="272" spans="1:188" hidden="1" x14ac:dyDescent="0.25">
      <c r="A272" s="622" t="s">
        <v>412</v>
      </c>
      <c r="B272" s="622" t="s">
        <v>54</v>
      </c>
      <c r="C272" s="622" t="s">
        <v>79</v>
      </c>
      <c r="D272" s="1">
        <v>1.6</v>
      </c>
      <c r="E272" s="206">
        <v>19400</v>
      </c>
      <c r="F272" s="207">
        <v>8.199999999999999E-2</v>
      </c>
      <c r="G272" s="208">
        <f>IF(AND(F272&gt;=$F$3-'Selectie Benchmark Gemeenten'!$D$7*'gemeenten info'!$F$7,F272&lt;=$F$3+'Selectie Benchmark Gemeenten'!$D$7*'gemeenten info'!$F$7),1,0)</f>
        <v>0</v>
      </c>
      <c r="H272" s="206">
        <v>44741</v>
      </c>
      <c r="I272" s="206">
        <v>155</v>
      </c>
      <c r="J272" s="209">
        <f t="shared" si="373"/>
        <v>1.9880418535127054E-2</v>
      </c>
      <c r="K272" s="208">
        <f>IF(AND(J272&gt;=$J$3-'Selectie Benchmark Gemeenten'!$D$8*'gemeenten info'!$J$7,J272&lt;=$J$3+'Selectie Benchmark Gemeenten'!$D$8*'gemeenten info'!$J$7),1,0)</f>
        <v>0</v>
      </c>
      <c r="L272" s="23">
        <v>0</v>
      </c>
      <c r="M272" s="210">
        <v>0.10402144772117962</v>
      </c>
      <c r="N272" s="208">
        <f>IF(AND(M272&gt;=$M$3-'Selectie Benchmark Gemeenten'!$D$9*'gemeenten info'!$M$7,M272&lt;=$M$3+'Selectie Benchmark Gemeenten'!$D$9*'gemeenten info'!$M$7),1,0)</f>
        <v>1</v>
      </c>
      <c r="O272" s="29">
        <f t="shared" si="367"/>
        <v>0</v>
      </c>
      <c r="P272" s="29">
        <f t="shared" si="368"/>
        <v>0</v>
      </c>
      <c r="Q272" s="29">
        <f t="shared" si="369"/>
        <v>0</v>
      </c>
      <c r="S272" s="78">
        <v>7.6559999999999997</v>
      </c>
      <c r="T272" s="78">
        <v>1.552</v>
      </c>
      <c r="U272" s="211">
        <v>0.60299999999999998</v>
      </c>
      <c r="V272" s="211">
        <v>7.6999999999999999E-2</v>
      </c>
      <c r="X272" s="212">
        <v>3442</v>
      </c>
      <c r="Y272" s="212">
        <v>94</v>
      </c>
      <c r="Z272" s="341">
        <f t="shared" si="374"/>
        <v>2.7309703660662404E-2</v>
      </c>
      <c r="AA272" s="212">
        <v>1297</v>
      </c>
      <c r="AB272" s="212">
        <v>81</v>
      </c>
      <c r="AC272" s="212">
        <v>13</v>
      </c>
      <c r="AD272" s="212">
        <v>241</v>
      </c>
      <c r="AE272" s="212">
        <v>5</v>
      </c>
      <c r="AF272" s="372">
        <f t="shared" si="375"/>
        <v>0.38461538461538464</v>
      </c>
      <c r="AG272" s="212">
        <v>30</v>
      </c>
      <c r="AH272" s="372">
        <f t="shared" si="376"/>
        <v>0.12448132780082988</v>
      </c>
      <c r="AI272" s="212">
        <f t="shared" si="377"/>
        <v>1043</v>
      </c>
      <c r="AJ272" s="212">
        <f t="shared" si="378"/>
        <v>46</v>
      </c>
      <c r="AK272" s="372">
        <f t="shared" si="379"/>
        <v>4.4103547459252157E-2</v>
      </c>
      <c r="AL272" s="341">
        <f t="shared" si="380"/>
        <v>1.452643811737362E-3</v>
      </c>
      <c r="AM272" s="341">
        <f t="shared" si="381"/>
        <v>8.7158628704241715E-3</v>
      </c>
      <c r="AN272" s="341">
        <f t="shared" si="382"/>
        <v>1.3364323067983731E-2</v>
      </c>
      <c r="AO272" s="341">
        <f t="shared" si="383"/>
        <v>2.3532829750145264E-2</v>
      </c>
      <c r="AP272" s="214">
        <v>2145</v>
      </c>
      <c r="AQ272" s="214">
        <v>13</v>
      </c>
      <c r="AR272" s="341">
        <f t="shared" si="384"/>
        <v>3.7768739105171413E-3</v>
      </c>
      <c r="AT272" s="1">
        <v>78</v>
      </c>
      <c r="AU272" s="1">
        <v>20</v>
      </c>
      <c r="AV272" s="1">
        <v>24</v>
      </c>
      <c r="AW272" s="1">
        <v>34</v>
      </c>
      <c r="AX272" s="1">
        <v>79</v>
      </c>
      <c r="AY272" s="1">
        <v>26</v>
      </c>
      <c r="AZ272" s="1">
        <v>19</v>
      </c>
      <c r="BA272" s="1">
        <v>34</v>
      </c>
      <c r="BB272" s="1">
        <v>71</v>
      </c>
      <c r="BC272" s="1">
        <v>25</v>
      </c>
      <c r="BD272" s="1">
        <v>20</v>
      </c>
      <c r="BE272" s="1">
        <v>26</v>
      </c>
      <c r="BF272" s="1">
        <v>75</v>
      </c>
      <c r="BG272" s="1">
        <v>29</v>
      </c>
      <c r="BH272" s="1">
        <v>20</v>
      </c>
      <c r="BI272" s="1">
        <v>26</v>
      </c>
      <c r="BJ272" s="1">
        <v>95</v>
      </c>
      <c r="BK272" s="1">
        <v>41</v>
      </c>
      <c r="BL272" s="1">
        <v>19</v>
      </c>
      <c r="BM272" s="1">
        <v>35</v>
      </c>
      <c r="BN272" s="125">
        <v>0.25641025641025639</v>
      </c>
      <c r="BO272" s="124">
        <v>0.30769230769230771</v>
      </c>
      <c r="BP272" s="126">
        <v>0.4358974358974359</v>
      </c>
      <c r="BQ272" s="125">
        <v>0.32911392405063289</v>
      </c>
      <c r="BR272" s="124">
        <v>0.24050632911392406</v>
      </c>
      <c r="BS272" s="126">
        <v>0.43037974683544306</v>
      </c>
      <c r="BT272" s="125">
        <v>0.352112676056338</v>
      </c>
      <c r="BU272" s="124">
        <v>0.28169014084507044</v>
      </c>
      <c r="BV272" s="126">
        <v>0.36619718309859156</v>
      </c>
      <c r="BW272" s="125">
        <v>0.38666666666666666</v>
      </c>
      <c r="BX272" s="124">
        <v>0.26666666666666666</v>
      </c>
      <c r="BY272" s="126">
        <v>0.34666666666666668</v>
      </c>
      <c r="BZ272" s="125">
        <f t="shared" si="385"/>
        <v>0.43157894736842106</v>
      </c>
      <c r="CA272" s="124">
        <f t="shared" si="386"/>
        <v>0.2</v>
      </c>
      <c r="CB272" s="126">
        <f t="shared" si="387"/>
        <v>0.36842105263157893</v>
      </c>
      <c r="CD272" s="215">
        <f t="shared" si="388"/>
        <v>6090</v>
      </c>
      <c r="CE272" s="216">
        <f t="shared" si="389"/>
        <v>0.56321839080459768</v>
      </c>
      <c r="CF272" s="216">
        <f t="shared" si="390"/>
        <v>0.36617405582922824</v>
      </c>
      <c r="CG272" s="216">
        <f t="shared" si="391"/>
        <v>7.0607553366174053E-2</v>
      </c>
      <c r="CH272" s="216">
        <f t="shared" si="392"/>
        <v>3.1198686371100164E-2</v>
      </c>
      <c r="CI272" s="216">
        <f t="shared" si="393"/>
        <v>1.6420361247947454E-3</v>
      </c>
      <c r="CJ272" s="216">
        <f t="shared" si="394"/>
        <v>3.7766830870279149E-2</v>
      </c>
      <c r="CK272" s="217">
        <f t="shared" si="395"/>
        <v>3430</v>
      </c>
      <c r="CL272" s="218">
        <f t="shared" si="396"/>
        <v>2230</v>
      </c>
      <c r="CM272" s="219">
        <f t="shared" si="397"/>
        <v>430</v>
      </c>
      <c r="CN272" s="219">
        <f t="shared" si="398"/>
        <v>190</v>
      </c>
      <c r="CO272" s="219">
        <f t="shared" si="399"/>
        <v>10</v>
      </c>
      <c r="CP272" s="219">
        <f t="shared" si="400"/>
        <v>230</v>
      </c>
      <c r="CR272" s="243">
        <v>2861.66</v>
      </c>
      <c r="CS272" s="243">
        <v>4134</v>
      </c>
      <c r="CT272" s="247">
        <f t="shared" si="370"/>
        <v>0.69222544750846637</v>
      </c>
      <c r="CV272" s="247">
        <f t="shared" si="371"/>
        <v>3.945203655681611E-2</v>
      </c>
      <c r="CW272" s="211">
        <f t="shared" si="372"/>
        <v>0.33304516659344402</v>
      </c>
      <c r="CY272" s="300">
        <v>2.6889329181998302E-2</v>
      </c>
      <c r="CZ272" s="300">
        <v>2.0347259902333152E-2</v>
      </c>
      <c r="DA272" s="300">
        <v>1.8431983385254414E-2</v>
      </c>
      <c r="DB272" s="300">
        <v>1.9934393136512744E-2</v>
      </c>
      <c r="DC272" s="300">
        <v>1.9226029085531181E-2</v>
      </c>
      <c r="DE272" s="332">
        <v>83</v>
      </c>
      <c r="DF272" s="332">
        <v>9</v>
      </c>
      <c r="DG272" s="332">
        <v>81</v>
      </c>
      <c r="DH272" s="332">
        <v>11</v>
      </c>
      <c r="DL272" s="212">
        <v>3533</v>
      </c>
      <c r="DM272" s="212">
        <v>95</v>
      </c>
      <c r="DN272" s="213">
        <v>2.6889329181998302E-2</v>
      </c>
      <c r="DO272" s="212">
        <v>1367</v>
      </c>
      <c r="DP272" s="212">
        <v>81</v>
      </c>
      <c r="DQ272" s="213">
        <v>2.2926691197282762E-2</v>
      </c>
      <c r="DR272" s="214">
        <v>2166</v>
      </c>
      <c r="DS272" s="214">
        <v>14</v>
      </c>
      <c r="DT272" s="213">
        <v>3.9626379847155389E-3</v>
      </c>
      <c r="DV272" s="215">
        <f t="shared" si="401"/>
        <v>5950</v>
      </c>
      <c r="DW272" s="216">
        <v>0.58333333333333337</v>
      </c>
      <c r="DX272" s="216">
        <v>0.35</v>
      </c>
      <c r="DY272" s="216">
        <v>6.6666666666666666E-2</v>
      </c>
      <c r="DZ272" s="216">
        <v>3.3333333333333333E-2</v>
      </c>
      <c r="EA272" s="216">
        <v>0</v>
      </c>
      <c r="EB272" s="216">
        <v>3.3333333333333333E-2</v>
      </c>
      <c r="EC272" s="217">
        <f t="shared" si="402"/>
        <v>3510</v>
      </c>
      <c r="ED272" s="218">
        <v>2100</v>
      </c>
      <c r="EE272" s="219">
        <f t="shared" si="403"/>
        <v>340</v>
      </c>
      <c r="EF272" s="219">
        <f t="shared" si="404"/>
        <v>70</v>
      </c>
      <c r="EG272" s="219">
        <f t="shared" si="405"/>
        <v>10</v>
      </c>
      <c r="EH272" s="219">
        <f t="shared" si="406"/>
        <v>260</v>
      </c>
      <c r="EI272" s="216">
        <v>6.5573770491803282E-2</v>
      </c>
      <c r="EJ272" s="511">
        <v>2.2249999999999999E-2</v>
      </c>
      <c r="EK272" s="3">
        <v>0.27200000000000002</v>
      </c>
      <c r="EL272" s="3">
        <v>0.48399999999999999</v>
      </c>
      <c r="EM272" s="496">
        <f t="shared" si="366"/>
        <v>0.24399999999999999</v>
      </c>
      <c r="EN272" s="528">
        <v>7.1229199999999993E-2</v>
      </c>
      <c r="EO272" s="545">
        <f t="shared" si="407"/>
        <v>5930</v>
      </c>
      <c r="EP272" s="314">
        <f t="shared" si="408"/>
        <v>1580</v>
      </c>
      <c r="EQ272" s="542">
        <v>1550</v>
      </c>
      <c r="ER272" s="543">
        <v>20</v>
      </c>
      <c r="ES272" s="544">
        <v>10</v>
      </c>
      <c r="ET272" s="242">
        <v>0</v>
      </c>
      <c r="EU272" s="242">
        <v>0</v>
      </c>
      <c r="EV272" s="314">
        <f t="shared" si="409"/>
        <v>10</v>
      </c>
      <c r="EW272" s="314">
        <f t="shared" si="410"/>
        <v>2660</v>
      </c>
      <c r="EX272" s="542">
        <v>1640</v>
      </c>
      <c r="EY272" s="543">
        <v>870</v>
      </c>
      <c r="EZ272" s="544">
        <v>150</v>
      </c>
      <c r="FA272" s="242">
        <v>30</v>
      </c>
      <c r="FB272" s="242">
        <v>10</v>
      </c>
      <c r="FC272" s="314">
        <f t="shared" si="411"/>
        <v>110</v>
      </c>
      <c r="FD272" s="314">
        <f t="shared" si="412"/>
        <v>1690</v>
      </c>
      <c r="FE272" s="542">
        <v>320</v>
      </c>
      <c r="FF272" s="543">
        <v>1190</v>
      </c>
      <c r="FG272" s="544">
        <v>180</v>
      </c>
      <c r="FH272" s="242">
        <v>40</v>
      </c>
      <c r="FI272" s="242">
        <f>VLOOKUP($A272,'[3]Tabel 3'!$E$3350:$K$3691,7,FALSE)</f>
        <v>0</v>
      </c>
      <c r="FJ272" s="314">
        <f t="shared" si="413"/>
        <v>140</v>
      </c>
      <c r="FK272" s="545">
        <f t="shared" si="414"/>
        <v>6090</v>
      </c>
      <c r="FL272" s="314">
        <f t="shared" si="415"/>
        <v>1550</v>
      </c>
      <c r="FM272" s="542">
        <v>1510</v>
      </c>
      <c r="FN272" s="543">
        <v>20</v>
      </c>
      <c r="FO272" s="544">
        <v>20</v>
      </c>
      <c r="FP272" s="242">
        <v>0</v>
      </c>
      <c r="FQ272" s="242">
        <v>0</v>
      </c>
      <c r="FR272" s="314">
        <f t="shared" si="416"/>
        <v>20</v>
      </c>
      <c r="FS272" s="314">
        <f t="shared" si="417"/>
        <v>2710</v>
      </c>
      <c r="FT272" s="542">
        <v>1600</v>
      </c>
      <c r="FU272" s="543">
        <v>900</v>
      </c>
      <c r="FV272" s="544">
        <v>210</v>
      </c>
      <c r="FW272" s="242">
        <v>80</v>
      </c>
      <c r="FX272" s="242">
        <v>0</v>
      </c>
      <c r="FY272" s="314">
        <f t="shared" si="418"/>
        <v>130</v>
      </c>
      <c r="FZ272" s="314">
        <f t="shared" si="419"/>
        <v>1830</v>
      </c>
      <c r="GA272" s="542">
        <v>320</v>
      </c>
      <c r="GB272" s="543">
        <v>1310</v>
      </c>
      <c r="GC272" s="544">
        <v>200</v>
      </c>
      <c r="GD272" s="242">
        <v>110</v>
      </c>
      <c r="GE272" s="242">
        <v>10</v>
      </c>
      <c r="GF272" s="314">
        <f t="shared" si="420"/>
        <v>80</v>
      </c>
    </row>
    <row r="273" spans="1:188" hidden="1" x14ac:dyDescent="0.25">
      <c r="A273" s="622" t="s">
        <v>413</v>
      </c>
      <c r="B273" s="622" t="s">
        <v>128</v>
      </c>
      <c r="C273" s="622" t="s">
        <v>129</v>
      </c>
      <c r="D273" s="1">
        <v>0.7</v>
      </c>
      <c r="E273" s="206">
        <v>11300</v>
      </c>
      <c r="F273" s="207">
        <v>6.5000000000000002E-2</v>
      </c>
      <c r="G273" s="208">
        <f>IF(AND(F273&gt;=$F$3-'Selectie Benchmark Gemeenten'!$D$7*'gemeenten info'!$F$7,F273&lt;=$F$3+'Selectie Benchmark Gemeenten'!$D$7*'gemeenten info'!$F$7),1,0)</f>
        <v>0</v>
      </c>
      <c r="H273" s="206">
        <v>24803</v>
      </c>
      <c r="I273" s="206">
        <v>1185</v>
      </c>
      <c r="J273" s="209">
        <f t="shared" si="373"/>
        <v>0.17384155455904335</v>
      </c>
      <c r="K273" s="208">
        <f>IF(AND(J273&gt;=$J$3-'Selectie Benchmark Gemeenten'!$D$8*'gemeenten info'!$J$7,J273&lt;=$J$3+'Selectie Benchmark Gemeenten'!$D$8*'gemeenten info'!$J$7),1,0)</f>
        <v>1</v>
      </c>
      <c r="L273" s="23">
        <v>0</v>
      </c>
      <c r="M273" s="210">
        <v>4.1090909090909088E-2</v>
      </c>
      <c r="N273" s="208">
        <f>IF(AND(M273&gt;=$M$3-'Selectie Benchmark Gemeenten'!$D$9*'gemeenten info'!$M$7,M273&lt;=$M$3+'Selectie Benchmark Gemeenten'!$D$9*'gemeenten info'!$M$7),1,0)</f>
        <v>0</v>
      </c>
      <c r="O273" s="29">
        <f t="shared" si="367"/>
        <v>0</v>
      </c>
      <c r="P273" s="29">
        <f t="shared" si="368"/>
        <v>0</v>
      </c>
      <c r="Q273" s="29">
        <f t="shared" si="369"/>
        <v>0</v>
      </c>
      <c r="S273" s="78">
        <v>8.16</v>
      </c>
      <c r="T273" s="78">
        <v>-20.745000000000001</v>
      </c>
      <c r="U273" s="211">
        <v>0.47899999999999998</v>
      </c>
      <c r="V273" s="211">
        <v>8.7999999999999995E-2</v>
      </c>
      <c r="X273" s="212">
        <v>1305</v>
      </c>
      <c r="Y273" s="212">
        <v>26</v>
      </c>
      <c r="Z273" s="341">
        <f t="shared" si="374"/>
        <v>1.9923371647509579E-2</v>
      </c>
      <c r="AA273" s="212">
        <v>374</v>
      </c>
      <c r="AB273" s="212">
        <v>21</v>
      </c>
      <c r="AC273" s="212">
        <v>5</v>
      </c>
      <c r="AD273" s="212">
        <v>47</v>
      </c>
      <c r="AE273" s="212">
        <v>0</v>
      </c>
      <c r="AF273" s="372">
        <f t="shared" si="375"/>
        <v>0</v>
      </c>
      <c r="AG273" s="212">
        <v>7</v>
      </c>
      <c r="AH273" s="372">
        <f t="shared" si="376"/>
        <v>0.14893617021276595</v>
      </c>
      <c r="AI273" s="212">
        <f t="shared" si="377"/>
        <v>322</v>
      </c>
      <c r="AJ273" s="212">
        <f t="shared" si="378"/>
        <v>14</v>
      </c>
      <c r="AK273" s="372">
        <f t="shared" si="379"/>
        <v>4.3478260869565216E-2</v>
      </c>
      <c r="AL273" s="341">
        <f t="shared" si="380"/>
        <v>0</v>
      </c>
      <c r="AM273" s="341">
        <f t="shared" si="381"/>
        <v>5.3639846743295016E-3</v>
      </c>
      <c r="AN273" s="341">
        <f t="shared" si="382"/>
        <v>1.0727969348659003E-2</v>
      </c>
      <c r="AO273" s="341">
        <f t="shared" si="383"/>
        <v>1.6091954022988506E-2</v>
      </c>
      <c r="AP273" s="214">
        <v>931</v>
      </c>
      <c r="AQ273" s="214">
        <v>5</v>
      </c>
      <c r="AR273" s="341">
        <f t="shared" si="384"/>
        <v>3.8314176245210726E-3</v>
      </c>
      <c r="AT273" s="1">
        <v>23</v>
      </c>
      <c r="AU273" s="1">
        <v>5</v>
      </c>
      <c r="AV273" s="1">
        <v>8</v>
      </c>
      <c r="AW273" s="1">
        <v>10</v>
      </c>
      <c r="AX273" s="1">
        <v>19</v>
      </c>
      <c r="AY273" s="1">
        <v>0</v>
      </c>
      <c r="AZ273" s="1">
        <v>7</v>
      </c>
      <c r="BA273" s="1">
        <v>12</v>
      </c>
      <c r="BB273" s="1">
        <v>16</v>
      </c>
      <c r="BC273" s="1">
        <v>11</v>
      </c>
      <c r="BD273" s="1">
        <v>0</v>
      </c>
      <c r="BE273" s="1">
        <v>5</v>
      </c>
      <c r="BF273" s="1">
        <v>28</v>
      </c>
      <c r="BG273" s="1">
        <v>10</v>
      </c>
      <c r="BH273" s="1">
        <v>6</v>
      </c>
      <c r="BI273" s="1">
        <v>12</v>
      </c>
      <c r="BJ273" s="1">
        <v>41</v>
      </c>
      <c r="BK273" s="1">
        <v>16</v>
      </c>
      <c r="BL273" s="1">
        <v>12</v>
      </c>
      <c r="BM273" s="1">
        <v>13</v>
      </c>
      <c r="BN273" s="125">
        <v>0.21739130434782608</v>
      </c>
      <c r="BO273" s="124">
        <v>0.34782608695652173</v>
      </c>
      <c r="BP273" s="126">
        <v>0.43478260869565216</v>
      </c>
      <c r="BQ273" s="125">
        <v>0</v>
      </c>
      <c r="BR273" s="124">
        <v>0.36842105263157893</v>
      </c>
      <c r="BS273" s="126">
        <v>0.63157894736842102</v>
      </c>
      <c r="BT273" s="125">
        <v>0.6875</v>
      </c>
      <c r="BU273" s="124">
        <v>0</v>
      </c>
      <c r="BV273" s="126">
        <v>0.3125</v>
      </c>
      <c r="BW273" s="125">
        <v>0.35714285714285715</v>
      </c>
      <c r="BX273" s="124">
        <v>0.21428571428571427</v>
      </c>
      <c r="BY273" s="126">
        <v>0.42857142857142855</v>
      </c>
      <c r="BZ273" s="125">
        <f t="shared" si="385"/>
        <v>0.3902439024390244</v>
      </c>
      <c r="CA273" s="124">
        <f t="shared" si="386"/>
        <v>0.29268292682926828</v>
      </c>
      <c r="CB273" s="126">
        <f t="shared" si="387"/>
        <v>0.31707317073170732</v>
      </c>
      <c r="CD273" s="215">
        <f t="shared" si="388"/>
        <v>2870</v>
      </c>
      <c r="CE273" s="216">
        <f t="shared" si="389"/>
        <v>0.58188153310104529</v>
      </c>
      <c r="CF273" s="216">
        <f t="shared" si="390"/>
        <v>0.33449477351916379</v>
      </c>
      <c r="CG273" s="216">
        <f t="shared" si="391"/>
        <v>8.3623693379790948E-2</v>
      </c>
      <c r="CH273" s="216">
        <f t="shared" si="392"/>
        <v>3.1358885017421602E-2</v>
      </c>
      <c r="CI273" s="216">
        <f t="shared" si="393"/>
        <v>0</v>
      </c>
      <c r="CJ273" s="216">
        <f t="shared" si="394"/>
        <v>5.2264808362369339E-2</v>
      </c>
      <c r="CK273" s="217">
        <f t="shared" si="395"/>
        <v>1670</v>
      </c>
      <c r="CL273" s="218">
        <f t="shared" si="396"/>
        <v>960</v>
      </c>
      <c r="CM273" s="219">
        <f t="shared" si="397"/>
        <v>240</v>
      </c>
      <c r="CN273" s="219">
        <f t="shared" si="398"/>
        <v>90</v>
      </c>
      <c r="CO273" s="219">
        <f t="shared" si="399"/>
        <v>0</v>
      </c>
      <c r="CP273" s="219">
        <f t="shared" si="400"/>
        <v>150</v>
      </c>
      <c r="CR273" s="243">
        <v>897.22</v>
      </c>
      <c r="CS273" s="243">
        <v>1656</v>
      </c>
      <c r="CT273" s="247">
        <f t="shared" si="370"/>
        <v>0.5417995169082126</v>
      </c>
      <c r="CV273" s="247">
        <f t="shared" si="371"/>
        <v>3.6772590276939729E-2</v>
      </c>
      <c r="CW273" s="211">
        <f t="shared" si="372"/>
        <v>0.3065134099616858</v>
      </c>
      <c r="CY273" s="300">
        <v>3.0303030303030304E-2</v>
      </c>
      <c r="CZ273" s="300">
        <v>1.9417475728155338E-2</v>
      </c>
      <c r="DA273" s="300">
        <v>1.0638297872340425E-2</v>
      </c>
      <c r="DB273" s="300">
        <v>1.2337662337662338E-2</v>
      </c>
      <c r="DC273" s="300">
        <v>1.4857881136950904E-2</v>
      </c>
      <c r="DE273" s="332">
        <v>90</v>
      </c>
      <c r="DF273" s="332">
        <v>14</v>
      </c>
      <c r="DG273" s="332">
        <v>112</v>
      </c>
      <c r="DH273" s="332">
        <v>19</v>
      </c>
      <c r="DL273" s="212">
        <v>1353</v>
      </c>
      <c r="DM273" s="212">
        <v>41</v>
      </c>
      <c r="DN273" s="213">
        <v>3.0303030303030304E-2</v>
      </c>
      <c r="DO273" s="212">
        <v>418</v>
      </c>
      <c r="DP273" s="212">
        <v>33</v>
      </c>
      <c r="DQ273" s="213">
        <v>2.4390243902439025E-2</v>
      </c>
      <c r="DR273" s="214">
        <v>935</v>
      </c>
      <c r="DS273" s="214">
        <v>8</v>
      </c>
      <c r="DT273" s="213">
        <v>5.9127864005912786E-3</v>
      </c>
      <c r="DV273" s="215">
        <f t="shared" si="401"/>
        <v>2850</v>
      </c>
      <c r="DW273" s="216">
        <v>0.6071428571428571</v>
      </c>
      <c r="DX273" s="216">
        <v>0.32142857142857145</v>
      </c>
      <c r="DY273" s="216">
        <v>7.1428571428571425E-2</v>
      </c>
      <c r="DZ273" s="216">
        <v>3.5714285714285712E-2</v>
      </c>
      <c r="EA273" s="216">
        <v>0</v>
      </c>
      <c r="EB273" s="216">
        <v>3.5714285714285712E-2</v>
      </c>
      <c r="EC273" s="217">
        <f t="shared" si="402"/>
        <v>1740</v>
      </c>
      <c r="ED273" s="218">
        <v>900</v>
      </c>
      <c r="EE273" s="219">
        <f t="shared" si="403"/>
        <v>210</v>
      </c>
      <c r="EF273" s="219">
        <f t="shared" si="404"/>
        <v>40</v>
      </c>
      <c r="EG273" s="219">
        <f t="shared" si="405"/>
        <v>0</v>
      </c>
      <c r="EH273" s="219">
        <f t="shared" si="406"/>
        <v>170</v>
      </c>
      <c r="EI273" s="216">
        <v>7.1428571428571425E-2</v>
      </c>
      <c r="EJ273" s="511">
        <v>1.9275E-2</v>
      </c>
      <c r="EK273" s="3">
        <v>0.32700000000000001</v>
      </c>
      <c r="EL273" s="3">
        <v>0.433</v>
      </c>
      <c r="EM273" s="496">
        <f t="shared" si="366"/>
        <v>0.24000000000000005</v>
      </c>
      <c r="EN273" s="528">
        <v>6.1189E-2</v>
      </c>
      <c r="EO273" s="545">
        <f t="shared" si="407"/>
        <v>2840</v>
      </c>
      <c r="EP273" s="314">
        <f t="shared" si="408"/>
        <v>790</v>
      </c>
      <c r="EQ273" s="542">
        <v>740</v>
      </c>
      <c r="ER273" s="543">
        <v>30</v>
      </c>
      <c r="ES273" s="544">
        <v>20</v>
      </c>
      <c r="ET273" s="242">
        <v>0</v>
      </c>
      <c r="EU273" s="242">
        <v>0</v>
      </c>
      <c r="EV273" s="314">
        <f t="shared" si="409"/>
        <v>20</v>
      </c>
      <c r="EW273" s="314">
        <f t="shared" si="410"/>
        <v>1220</v>
      </c>
      <c r="EX273" s="542">
        <v>810</v>
      </c>
      <c r="EY273" s="543">
        <v>310</v>
      </c>
      <c r="EZ273" s="544">
        <v>100</v>
      </c>
      <c r="FA273" s="242">
        <v>20</v>
      </c>
      <c r="FB273" s="242">
        <v>0</v>
      </c>
      <c r="FC273" s="314">
        <f t="shared" si="411"/>
        <v>80</v>
      </c>
      <c r="FD273" s="314">
        <f t="shared" si="412"/>
        <v>830</v>
      </c>
      <c r="FE273" s="542">
        <v>190</v>
      </c>
      <c r="FF273" s="543">
        <v>550</v>
      </c>
      <c r="FG273" s="544">
        <v>90</v>
      </c>
      <c r="FH273" s="242">
        <v>20</v>
      </c>
      <c r="FI273" s="242">
        <f>VLOOKUP($A273,'[3]Tabel 3'!$E$3350:$K$3691,7,FALSE)</f>
        <v>0</v>
      </c>
      <c r="FJ273" s="314">
        <f t="shared" si="413"/>
        <v>70</v>
      </c>
      <c r="FK273" s="545">
        <f t="shared" si="414"/>
        <v>2870</v>
      </c>
      <c r="FL273" s="314">
        <f t="shared" si="415"/>
        <v>760</v>
      </c>
      <c r="FM273" s="542">
        <v>720</v>
      </c>
      <c r="FN273" s="543">
        <v>20</v>
      </c>
      <c r="FO273" s="544">
        <v>20</v>
      </c>
      <c r="FP273" s="242">
        <v>0</v>
      </c>
      <c r="FQ273" s="242">
        <v>0</v>
      </c>
      <c r="FR273" s="314">
        <f t="shared" si="416"/>
        <v>20</v>
      </c>
      <c r="FS273" s="314">
        <f t="shared" si="417"/>
        <v>1210</v>
      </c>
      <c r="FT273" s="542">
        <v>760</v>
      </c>
      <c r="FU273" s="543">
        <v>340</v>
      </c>
      <c r="FV273" s="544">
        <v>110</v>
      </c>
      <c r="FW273" s="242">
        <v>40</v>
      </c>
      <c r="FX273" s="242">
        <v>0</v>
      </c>
      <c r="FY273" s="314">
        <f t="shared" si="418"/>
        <v>70</v>
      </c>
      <c r="FZ273" s="314">
        <f t="shared" si="419"/>
        <v>900</v>
      </c>
      <c r="GA273" s="542">
        <v>190</v>
      </c>
      <c r="GB273" s="543">
        <v>600</v>
      </c>
      <c r="GC273" s="544">
        <v>110</v>
      </c>
      <c r="GD273" s="242">
        <v>50</v>
      </c>
      <c r="GE273" s="242">
        <v>0</v>
      </c>
      <c r="GF273" s="314">
        <f t="shared" si="420"/>
        <v>60</v>
      </c>
    </row>
    <row r="274" spans="1:188" hidden="1" x14ac:dyDescent="0.25">
      <c r="A274" s="622" t="s">
        <v>414</v>
      </c>
      <c r="B274" s="622" t="s">
        <v>92</v>
      </c>
      <c r="C274" s="622" t="s">
        <v>93</v>
      </c>
      <c r="D274" s="1">
        <v>1.7</v>
      </c>
      <c r="E274" s="206">
        <v>27800</v>
      </c>
      <c r="F274" s="207">
        <v>0.06</v>
      </c>
      <c r="G274" s="208">
        <f>IF(AND(F274&gt;=$F$3-'Selectie Benchmark Gemeenten'!$D$7*'gemeenten info'!$F$7,F274&lt;=$F$3+'Selectie Benchmark Gemeenten'!$D$7*'gemeenten info'!$F$7),1,0)</f>
        <v>0</v>
      </c>
      <c r="H274" s="206">
        <v>65240</v>
      </c>
      <c r="I274" s="206">
        <v>679</v>
      </c>
      <c r="J274" s="209">
        <f t="shared" si="373"/>
        <v>9.8206278026905833E-2</v>
      </c>
      <c r="K274" s="208">
        <f>IF(AND(J274&gt;=$J$3-'Selectie Benchmark Gemeenten'!$D$8*'gemeenten info'!$J$7,J274&lt;=$J$3+'Selectie Benchmark Gemeenten'!$D$8*'gemeenten info'!$J$7),1,0)</f>
        <v>0</v>
      </c>
      <c r="L274" s="23">
        <v>0</v>
      </c>
      <c r="M274" s="210">
        <v>6.7230955259975814E-2</v>
      </c>
      <c r="N274" s="208">
        <f>IF(AND(M274&gt;=$M$3-'Selectie Benchmark Gemeenten'!$D$9*'gemeenten info'!$M$7,M274&lt;=$M$3+'Selectie Benchmark Gemeenten'!$D$9*'gemeenten info'!$M$7),1,0)</f>
        <v>0</v>
      </c>
      <c r="O274" s="29">
        <f t="shared" si="367"/>
        <v>0</v>
      </c>
      <c r="P274" s="29">
        <f t="shared" si="368"/>
        <v>0</v>
      </c>
      <c r="Q274" s="29">
        <f t="shared" si="369"/>
        <v>0</v>
      </c>
      <c r="S274" s="78">
        <v>8.5389999999999997</v>
      </c>
      <c r="T274" s="78">
        <v>3.5670000000000002</v>
      </c>
      <c r="U274" s="211">
        <v>0.41099999999999998</v>
      </c>
      <c r="V274" s="211">
        <v>4.4999999999999998E-2</v>
      </c>
      <c r="X274" s="212">
        <v>4954</v>
      </c>
      <c r="Y274" s="212">
        <v>85</v>
      </c>
      <c r="Z274" s="341">
        <f t="shared" si="374"/>
        <v>1.7157852240613645E-2</v>
      </c>
      <c r="AA274" s="212">
        <v>1150</v>
      </c>
      <c r="AB274" s="212">
        <v>65</v>
      </c>
      <c r="AC274" s="212">
        <v>18</v>
      </c>
      <c r="AD274" s="212">
        <v>215</v>
      </c>
      <c r="AE274" s="212">
        <v>0</v>
      </c>
      <c r="AF274" s="372">
        <f t="shared" si="375"/>
        <v>0</v>
      </c>
      <c r="AG274" s="212">
        <v>19</v>
      </c>
      <c r="AH274" s="372">
        <f t="shared" si="376"/>
        <v>8.8372093023255813E-2</v>
      </c>
      <c r="AI274" s="212">
        <f t="shared" si="377"/>
        <v>917</v>
      </c>
      <c r="AJ274" s="212">
        <f t="shared" si="378"/>
        <v>46</v>
      </c>
      <c r="AK274" s="372">
        <f t="shared" si="379"/>
        <v>5.0163576881134132E-2</v>
      </c>
      <c r="AL274" s="341">
        <f t="shared" si="380"/>
        <v>0</v>
      </c>
      <c r="AM274" s="341">
        <f t="shared" si="381"/>
        <v>3.835284618490109E-3</v>
      </c>
      <c r="AN274" s="341">
        <f t="shared" si="382"/>
        <v>9.2854259184497381E-3</v>
      </c>
      <c r="AO274" s="341">
        <f t="shared" si="383"/>
        <v>1.3120710536939846E-2</v>
      </c>
      <c r="AP274" s="214">
        <v>3804</v>
      </c>
      <c r="AQ274" s="214">
        <v>20</v>
      </c>
      <c r="AR274" s="341">
        <f t="shared" si="384"/>
        <v>4.0371417036737991E-3</v>
      </c>
      <c r="AT274" s="1">
        <v>86</v>
      </c>
      <c r="AU274" s="1">
        <v>26</v>
      </c>
      <c r="AV274" s="1">
        <v>33</v>
      </c>
      <c r="AW274" s="1">
        <v>27</v>
      </c>
      <c r="AX274" s="1">
        <v>75</v>
      </c>
      <c r="AY274" s="1">
        <v>27</v>
      </c>
      <c r="AZ274" s="1">
        <v>21</v>
      </c>
      <c r="BA274" s="1">
        <v>27</v>
      </c>
      <c r="BB274" s="1">
        <v>76</v>
      </c>
      <c r="BC274" s="1">
        <v>36</v>
      </c>
      <c r="BD274" s="1">
        <v>12</v>
      </c>
      <c r="BE274" s="1">
        <v>28</v>
      </c>
      <c r="BF274" s="1">
        <v>55</v>
      </c>
      <c r="BG274" s="1">
        <v>17</v>
      </c>
      <c r="BH274" s="1">
        <v>12</v>
      </c>
      <c r="BI274" s="1">
        <v>26</v>
      </c>
      <c r="BJ274" s="1">
        <v>80</v>
      </c>
      <c r="BK274" s="1">
        <v>34</v>
      </c>
      <c r="BL274" s="1">
        <v>18</v>
      </c>
      <c r="BM274" s="1">
        <v>28</v>
      </c>
      <c r="BN274" s="125">
        <v>0.30232558139534882</v>
      </c>
      <c r="BO274" s="124">
        <v>0.38372093023255816</v>
      </c>
      <c r="BP274" s="126">
        <v>0.31395348837209303</v>
      </c>
      <c r="BQ274" s="125">
        <v>0.36</v>
      </c>
      <c r="BR274" s="124">
        <v>0.28000000000000003</v>
      </c>
      <c r="BS274" s="126">
        <v>0.36</v>
      </c>
      <c r="BT274" s="125">
        <v>0.47368421052631576</v>
      </c>
      <c r="BU274" s="124">
        <v>0.15789473684210525</v>
      </c>
      <c r="BV274" s="126">
        <v>0.36842105263157893</v>
      </c>
      <c r="BW274" s="125">
        <v>0.30909090909090908</v>
      </c>
      <c r="BX274" s="124">
        <v>0.21818181818181817</v>
      </c>
      <c r="BY274" s="126">
        <v>0.47272727272727272</v>
      </c>
      <c r="BZ274" s="125">
        <f t="shared" si="385"/>
        <v>0.42499999999999999</v>
      </c>
      <c r="CA274" s="124">
        <f t="shared" si="386"/>
        <v>0.22500000000000001</v>
      </c>
      <c r="CB274" s="126">
        <f t="shared" si="387"/>
        <v>0.35</v>
      </c>
      <c r="CD274" s="215">
        <f t="shared" si="388"/>
        <v>8110</v>
      </c>
      <c r="CE274" s="216">
        <f t="shared" si="389"/>
        <v>0.62145499383477187</v>
      </c>
      <c r="CF274" s="216">
        <f t="shared" si="390"/>
        <v>0.30456226880394577</v>
      </c>
      <c r="CG274" s="216">
        <f t="shared" si="391"/>
        <v>7.3982737361282372E-2</v>
      </c>
      <c r="CH274" s="216">
        <f t="shared" si="392"/>
        <v>1.9728729963008632E-2</v>
      </c>
      <c r="CI274" s="216">
        <f t="shared" si="393"/>
        <v>0</v>
      </c>
      <c r="CJ274" s="216">
        <f t="shared" si="394"/>
        <v>5.4254007398273733E-2</v>
      </c>
      <c r="CK274" s="217">
        <f t="shared" si="395"/>
        <v>5040</v>
      </c>
      <c r="CL274" s="218">
        <f t="shared" si="396"/>
        <v>2470</v>
      </c>
      <c r="CM274" s="219">
        <f t="shared" si="397"/>
        <v>600</v>
      </c>
      <c r="CN274" s="219">
        <f t="shared" si="398"/>
        <v>160</v>
      </c>
      <c r="CO274" s="219">
        <f t="shared" si="399"/>
        <v>0</v>
      </c>
      <c r="CP274" s="219">
        <f t="shared" si="400"/>
        <v>440</v>
      </c>
      <c r="CR274" s="243">
        <v>3657.64</v>
      </c>
      <c r="CS274" s="243">
        <v>6621</v>
      </c>
      <c r="CT274" s="247">
        <f t="shared" si="370"/>
        <v>0.55243014650354927</v>
      </c>
      <c r="CV274" s="247">
        <f t="shared" si="371"/>
        <v>3.1058863005955468E-2</v>
      </c>
      <c r="CW274" s="211">
        <f t="shared" si="372"/>
        <v>0.28596420401022743</v>
      </c>
      <c r="CY274" s="300">
        <v>1.6155088852988692E-2</v>
      </c>
      <c r="CZ274" s="300">
        <v>1.1147142278070531E-2</v>
      </c>
      <c r="DA274" s="300">
        <v>1.504652544050683E-2</v>
      </c>
      <c r="DB274" s="300">
        <v>1.4737669483199057E-2</v>
      </c>
      <c r="DC274" s="300">
        <v>1.6909162406606372E-2</v>
      </c>
      <c r="DE274" s="332">
        <v>203</v>
      </c>
      <c r="DF274" s="332">
        <v>50</v>
      </c>
      <c r="DG274" s="332">
        <v>190</v>
      </c>
      <c r="DH274" s="332">
        <v>39</v>
      </c>
      <c r="DL274" s="212">
        <v>4952</v>
      </c>
      <c r="DM274" s="212">
        <v>80</v>
      </c>
      <c r="DN274" s="213">
        <v>1.6155088852988692E-2</v>
      </c>
      <c r="DO274" s="212">
        <v>1172</v>
      </c>
      <c r="DP274" s="212">
        <v>54</v>
      </c>
      <c r="DQ274" s="213">
        <v>1.0904684975767368E-2</v>
      </c>
      <c r="DR274" s="214">
        <v>3780</v>
      </c>
      <c r="DS274" s="214">
        <v>26</v>
      </c>
      <c r="DT274" s="213">
        <v>5.2504038772213249E-3</v>
      </c>
      <c r="DV274" s="215">
        <f t="shared" si="401"/>
        <v>8130</v>
      </c>
      <c r="DW274" s="216">
        <v>0.62195121951219512</v>
      </c>
      <c r="DX274" s="216">
        <v>0.3048780487804878</v>
      </c>
      <c r="DY274" s="216">
        <v>7.3170731707317069E-2</v>
      </c>
      <c r="DZ274" s="216">
        <v>2.4390243902439025E-2</v>
      </c>
      <c r="EA274" s="216">
        <v>0</v>
      </c>
      <c r="EB274" s="216">
        <v>4.878048780487805E-2</v>
      </c>
      <c r="EC274" s="217">
        <f t="shared" si="402"/>
        <v>5120</v>
      </c>
      <c r="ED274" s="218">
        <v>2500</v>
      </c>
      <c r="EE274" s="219">
        <f t="shared" si="403"/>
        <v>510</v>
      </c>
      <c r="EF274" s="219">
        <f t="shared" si="404"/>
        <v>80</v>
      </c>
      <c r="EG274" s="219">
        <f t="shared" si="405"/>
        <v>10</v>
      </c>
      <c r="EH274" s="219">
        <f t="shared" si="406"/>
        <v>420</v>
      </c>
      <c r="EI274" s="216">
        <v>7.2289156626506021E-2</v>
      </c>
      <c r="EJ274" s="511">
        <v>1.84E-2</v>
      </c>
      <c r="EK274" s="3">
        <v>0.249</v>
      </c>
      <c r="EL274" s="3">
        <v>0.38900000000000001</v>
      </c>
      <c r="EM274" s="496">
        <f t="shared" si="366"/>
        <v>0.36199999999999999</v>
      </c>
      <c r="EN274" s="528">
        <v>5.8236000000000003E-2</v>
      </c>
      <c r="EO274" s="545">
        <f t="shared" si="407"/>
        <v>8110</v>
      </c>
      <c r="EP274" s="314">
        <f t="shared" si="408"/>
        <v>2290</v>
      </c>
      <c r="EQ274" s="542">
        <v>2240</v>
      </c>
      <c r="ER274" s="543">
        <v>20</v>
      </c>
      <c r="ES274" s="544">
        <v>30</v>
      </c>
      <c r="ET274" s="242">
        <v>0</v>
      </c>
      <c r="EU274" s="242">
        <v>0</v>
      </c>
      <c r="EV274" s="314">
        <f t="shared" si="409"/>
        <v>30</v>
      </c>
      <c r="EW274" s="314">
        <f t="shared" si="410"/>
        <v>3430</v>
      </c>
      <c r="EX274" s="542">
        <v>2310</v>
      </c>
      <c r="EY274" s="543">
        <v>880</v>
      </c>
      <c r="EZ274" s="544">
        <v>240</v>
      </c>
      <c r="FA274" s="242">
        <v>40</v>
      </c>
      <c r="FB274" s="242">
        <v>0</v>
      </c>
      <c r="FC274" s="314">
        <f t="shared" si="411"/>
        <v>200</v>
      </c>
      <c r="FD274" s="314">
        <f t="shared" si="412"/>
        <v>2390</v>
      </c>
      <c r="FE274" s="542">
        <v>570</v>
      </c>
      <c r="FF274" s="543">
        <v>1580</v>
      </c>
      <c r="FG274" s="544">
        <v>240</v>
      </c>
      <c r="FH274" s="242">
        <v>40</v>
      </c>
      <c r="FI274" s="242">
        <f>VLOOKUP($A274,'[3]Tabel 3'!$E$3350:$K$3691,7,FALSE)</f>
        <v>10</v>
      </c>
      <c r="FJ274" s="314">
        <f t="shared" si="413"/>
        <v>190</v>
      </c>
      <c r="FK274" s="545">
        <f t="shared" si="414"/>
        <v>8110</v>
      </c>
      <c r="FL274" s="314">
        <f t="shared" si="415"/>
        <v>2320</v>
      </c>
      <c r="FM274" s="542">
        <v>2250</v>
      </c>
      <c r="FN274" s="543">
        <v>40</v>
      </c>
      <c r="FO274" s="544">
        <v>30</v>
      </c>
      <c r="FP274" s="242">
        <v>0</v>
      </c>
      <c r="FQ274" s="242">
        <v>0</v>
      </c>
      <c r="FR274" s="314">
        <f t="shared" si="416"/>
        <v>30</v>
      </c>
      <c r="FS274" s="314">
        <f t="shared" si="417"/>
        <v>3400</v>
      </c>
      <c r="FT274" s="542">
        <v>2250</v>
      </c>
      <c r="FU274" s="543">
        <v>880</v>
      </c>
      <c r="FV274" s="544">
        <v>270</v>
      </c>
      <c r="FW274" s="242">
        <v>50</v>
      </c>
      <c r="FX274" s="242">
        <v>0</v>
      </c>
      <c r="FY274" s="314">
        <f t="shared" si="418"/>
        <v>220</v>
      </c>
      <c r="FZ274" s="314">
        <f t="shared" si="419"/>
        <v>2390</v>
      </c>
      <c r="GA274" s="542">
        <v>540</v>
      </c>
      <c r="GB274" s="543">
        <v>1550</v>
      </c>
      <c r="GC274" s="544">
        <v>300</v>
      </c>
      <c r="GD274" s="242">
        <v>110</v>
      </c>
      <c r="GE274" s="242">
        <v>0</v>
      </c>
      <c r="GF274" s="314">
        <f t="shared" si="420"/>
        <v>190</v>
      </c>
    </row>
    <row r="275" spans="1:188" hidden="1" x14ac:dyDescent="0.25">
      <c r="A275" s="622" t="s">
        <v>415</v>
      </c>
      <c r="B275" s="622" t="s">
        <v>69</v>
      </c>
      <c r="C275" s="622" t="s">
        <v>70</v>
      </c>
      <c r="D275" s="1">
        <v>3.8</v>
      </c>
      <c r="E275" s="206">
        <v>39700</v>
      </c>
      <c r="F275" s="207">
        <v>9.6000000000000002E-2</v>
      </c>
      <c r="G275" s="208">
        <f>IF(AND(F275&gt;=$F$3-'Selectie Benchmark Gemeenten'!$D$7*'gemeenten info'!$F$7,F275&lt;=$F$3+'Selectie Benchmark Gemeenten'!$D$7*'gemeenten info'!$F$7),1,0)</f>
        <v>1</v>
      </c>
      <c r="H275" s="206">
        <v>90300</v>
      </c>
      <c r="I275" s="206">
        <v>173</v>
      </c>
      <c r="J275" s="209">
        <f t="shared" si="373"/>
        <v>2.257100149476831E-2</v>
      </c>
      <c r="K275" s="208">
        <f>IF(AND(J275&gt;=$J$3-'Selectie Benchmark Gemeenten'!$D$8*'gemeenten info'!$J$7,J275&lt;=$J$3+'Selectie Benchmark Gemeenten'!$D$8*'gemeenten info'!$J$7),1,0)</f>
        <v>0</v>
      </c>
      <c r="L275" s="23">
        <v>1</v>
      </c>
      <c r="M275" s="210">
        <v>0.64343598055105344</v>
      </c>
      <c r="N275" s="208">
        <f>IF(AND(M275&gt;=$M$3-'Selectie Benchmark Gemeenten'!$D$9*'gemeenten info'!$M$7,M275&lt;=$M$3+'Selectie Benchmark Gemeenten'!$D$9*'gemeenten info'!$M$7),1,0)</f>
        <v>0</v>
      </c>
      <c r="O275" s="29">
        <f t="shared" si="367"/>
        <v>1</v>
      </c>
      <c r="P275" s="29">
        <f t="shared" si="368"/>
        <v>0</v>
      </c>
      <c r="Q275" s="29">
        <f t="shared" si="369"/>
        <v>0</v>
      </c>
      <c r="S275" s="78">
        <v>7.6849999999999996</v>
      </c>
      <c r="T275" s="78">
        <v>-19.341000000000001</v>
      </c>
      <c r="U275" s="211">
        <v>0.55400000000000005</v>
      </c>
      <c r="V275" s="211">
        <v>7.1999999999999995E-2</v>
      </c>
      <c r="X275" s="212">
        <v>7472</v>
      </c>
      <c r="Y275" s="212">
        <v>165</v>
      </c>
      <c r="Z275" s="341">
        <f t="shared" si="374"/>
        <v>2.2082441113490364E-2</v>
      </c>
      <c r="AA275" s="212">
        <v>2640</v>
      </c>
      <c r="AB275" s="212">
        <v>142</v>
      </c>
      <c r="AC275" s="212">
        <v>119</v>
      </c>
      <c r="AD275" s="212">
        <v>384</v>
      </c>
      <c r="AE275" s="212">
        <v>21</v>
      </c>
      <c r="AF275" s="372">
        <f t="shared" si="375"/>
        <v>0.17647058823529413</v>
      </c>
      <c r="AG275" s="212">
        <v>44</v>
      </c>
      <c r="AH275" s="372">
        <f t="shared" si="376"/>
        <v>0.11458333333333333</v>
      </c>
      <c r="AI275" s="212">
        <f t="shared" si="377"/>
        <v>2137</v>
      </c>
      <c r="AJ275" s="212">
        <f t="shared" si="378"/>
        <v>77</v>
      </c>
      <c r="AK275" s="372">
        <f t="shared" si="379"/>
        <v>3.6031820308844172E-2</v>
      </c>
      <c r="AL275" s="341">
        <f t="shared" si="380"/>
        <v>2.810492505353319E-3</v>
      </c>
      <c r="AM275" s="341">
        <f t="shared" si="381"/>
        <v>5.8886509635974306E-3</v>
      </c>
      <c r="AN275" s="341">
        <f t="shared" si="382"/>
        <v>1.0305139186295503E-2</v>
      </c>
      <c r="AO275" s="341">
        <f t="shared" si="383"/>
        <v>1.9004282655246254E-2</v>
      </c>
      <c r="AP275" s="214">
        <v>4832</v>
      </c>
      <c r="AQ275" s="214">
        <v>23</v>
      </c>
      <c r="AR275" s="341">
        <f t="shared" si="384"/>
        <v>3.0781584582441112E-3</v>
      </c>
      <c r="AT275" s="1">
        <v>110</v>
      </c>
      <c r="AU275" s="1">
        <v>31</v>
      </c>
      <c r="AV275" s="1">
        <v>33</v>
      </c>
      <c r="AW275" s="1">
        <v>46</v>
      </c>
      <c r="AX275" s="1">
        <v>137</v>
      </c>
      <c r="AY275" s="1">
        <v>37</v>
      </c>
      <c r="AZ275" s="1">
        <v>32</v>
      </c>
      <c r="BA275" s="1">
        <v>68</v>
      </c>
      <c r="BB275" s="1">
        <v>93</v>
      </c>
      <c r="BC275" s="1">
        <v>32</v>
      </c>
      <c r="BD275" s="1">
        <v>26</v>
      </c>
      <c r="BE275" s="1">
        <v>35</v>
      </c>
      <c r="BF275" s="1">
        <v>112</v>
      </c>
      <c r="BG275" s="1">
        <v>32</v>
      </c>
      <c r="BH275" s="1">
        <v>21</v>
      </c>
      <c r="BI275" s="1">
        <v>59</v>
      </c>
      <c r="BJ275" s="1">
        <v>142</v>
      </c>
      <c r="BK275" s="1">
        <v>46</v>
      </c>
      <c r="BL275" s="1">
        <v>34</v>
      </c>
      <c r="BM275" s="1">
        <v>62</v>
      </c>
      <c r="BN275" s="125">
        <v>0.2818181818181818</v>
      </c>
      <c r="BO275" s="124">
        <v>0.3</v>
      </c>
      <c r="BP275" s="126">
        <v>0.41818181818181815</v>
      </c>
      <c r="BQ275" s="125">
        <v>0.27007299270072993</v>
      </c>
      <c r="BR275" s="124">
        <v>0.23357664233576642</v>
      </c>
      <c r="BS275" s="126">
        <v>0.49635036496350365</v>
      </c>
      <c r="BT275" s="125">
        <v>0.34408602150537637</v>
      </c>
      <c r="BU275" s="124">
        <v>0.27956989247311825</v>
      </c>
      <c r="BV275" s="126">
        <v>0.37634408602150538</v>
      </c>
      <c r="BW275" s="125">
        <v>0.2857142857142857</v>
      </c>
      <c r="BX275" s="124">
        <v>0.1875</v>
      </c>
      <c r="BY275" s="126">
        <v>0.5267857142857143</v>
      </c>
      <c r="BZ275" s="125">
        <f t="shared" si="385"/>
        <v>0.323943661971831</v>
      </c>
      <c r="CA275" s="124">
        <f t="shared" si="386"/>
        <v>0.23943661971830985</v>
      </c>
      <c r="CB275" s="126">
        <f t="shared" si="387"/>
        <v>0.43661971830985913</v>
      </c>
      <c r="CD275" s="215">
        <f t="shared" si="388"/>
        <v>12230</v>
      </c>
      <c r="CE275" s="216">
        <f t="shared" si="389"/>
        <v>0.59852820932134099</v>
      </c>
      <c r="CF275" s="216">
        <f t="shared" si="390"/>
        <v>0.33278822567457073</v>
      </c>
      <c r="CG275" s="216">
        <f t="shared" si="391"/>
        <v>6.8683565004088301E-2</v>
      </c>
      <c r="CH275" s="216">
        <f t="shared" si="392"/>
        <v>3.025347506132461E-2</v>
      </c>
      <c r="CI275" s="216">
        <f t="shared" si="393"/>
        <v>2.4529844644317253E-3</v>
      </c>
      <c r="CJ275" s="216">
        <f t="shared" si="394"/>
        <v>3.5977105478331974E-2</v>
      </c>
      <c r="CK275" s="217">
        <f t="shared" si="395"/>
        <v>7320</v>
      </c>
      <c r="CL275" s="218">
        <f t="shared" si="396"/>
        <v>4070</v>
      </c>
      <c r="CM275" s="219">
        <f t="shared" si="397"/>
        <v>840</v>
      </c>
      <c r="CN275" s="219">
        <f t="shared" si="398"/>
        <v>370</v>
      </c>
      <c r="CO275" s="219">
        <f t="shared" si="399"/>
        <v>30</v>
      </c>
      <c r="CP275" s="219">
        <f t="shared" si="400"/>
        <v>440</v>
      </c>
      <c r="CR275" s="243">
        <v>5192.05</v>
      </c>
      <c r="CS275" s="243">
        <v>8297</v>
      </c>
      <c r="CT275" s="247">
        <f t="shared" si="370"/>
        <v>0.62577437628058341</v>
      </c>
      <c r="CV275" s="247">
        <f t="shared" si="371"/>
        <v>3.5288183649739416E-2</v>
      </c>
      <c r="CW275" s="211">
        <f t="shared" si="372"/>
        <v>0.23002542826552463</v>
      </c>
      <c r="CY275" s="300">
        <v>1.8427199584739165E-2</v>
      </c>
      <c r="CZ275" s="300">
        <v>1.4189788420119092E-2</v>
      </c>
      <c r="DA275" s="300">
        <v>1.1444745262121586E-2</v>
      </c>
      <c r="DB275" s="300">
        <v>1.6401292948641205E-2</v>
      </c>
      <c r="DC275" s="300">
        <v>1.2996219281663515E-2</v>
      </c>
      <c r="DE275" s="332">
        <v>319</v>
      </c>
      <c r="DF275" s="332">
        <v>26</v>
      </c>
      <c r="DG275" s="332">
        <v>298</v>
      </c>
      <c r="DH275" s="332">
        <v>23</v>
      </c>
      <c r="DL275" s="212">
        <v>7706</v>
      </c>
      <c r="DM275" s="212">
        <v>142</v>
      </c>
      <c r="DN275" s="213">
        <v>1.8427199584739165E-2</v>
      </c>
      <c r="DO275" s="212">
        <v>2725</v>
      </c>
      <c r="DP275" s="212">
        <v>129</v>
      </c>
      <c r="DQ275" s="213">
        <v>1.674020243965741E-2</v>
      </c>
      <c r="DR275" s="214">
        <v>4981</v>
      </c>
      <c r="DS275" s="214">
        <v>13</v>
      </c>
      <c r="DT275" s="213">
        <v>1.6869971450817545E-3</v>
      </c>
      <c r="DV275" s="215">
        <f t="shared" si="401"/>
        <v>12050</v>
      </c>
      <c r="DW275" s="216">
        <v>0.625</v>
      </c>
      <c r="DX275" s="216">
        <v>0.30833333333333335</v>
      </c>
      <c r="DY275" s="216">
        <v>6.6666666666666666E-2</v>
      </c>
      <c r="DZ275" s="216">
        <v>3.3333333333333333E-2</v>
      </c>
      <c r="EA275" s="216">
        <v>0</v>
      </c>
      <c r="EB275" s="216">
        <v>3.3333333333333333E-2</v>
      </c>
      <c r="EC275" s="217">
        <f t="shared" si="402"/>
        <v>7540</v>
      </c>
      <c r="ED275" s="218">
        <v>3700</v>
      </c>
      <c r="EE275" s="219">
        <f t="shared" si="403"/>
        <v>810</v>
      </c>
      <c r="EF275" s="219">
        <f t="shared" si="404"/>
        <v>140</v>
      </c>
      <c r="EG275" s="219">
        <f t="shared" si="405"/>
        <v>40</v>
      </c>
      <c r="EH275" s="219">
        <f t="shared" si="406"/>
        <v>630</v>
      </c>
      <c r="EI275" s="216">
        <v>6.6115702479338845E-2</v>
      </c>
      <c r="EJ275" s="511">
        <v>2.47E-2</v>
      </c>
      <c r="EK275" s="3">
        <v>0.26700000000000002</v>
      </c>
      <c r="EL275" s="3">
        <v>0.47700000000000004</v>
      </c>
      <c r="EM275" s="496">
        <f t="shared" si="366"/>
        <v>0.25599999999999995</v>
      </c>
      <c r="EN275" s="528">
        <v>7.9497600000000002E-2</v>
      </c>
      <c r="EO275" s="545">
        <f t="shared" si="407"/>
        <v>12110</v>
      </c>
      <c r="EP275" s="314">
        <f t="shared" si="408"/>
        <v>3400</v>
      </c>
      <c r="EQ275" s="542">
        <v>3350</v>
      </c>
      <c r="ER275" s="543">
        <v>30</v>
      </c>
      <c r="ES275" s="544">
        <v>20</v>
      </c>
      <c r="ET275" s="242">
        <v>0</v>
      </c>
      <c r="EU275" s="242">
        <v>0</v>
      </c>
      <c r="EV275" s="314">
        <f t="shared" si="409"/>
        <v>20</v>
      </c>
      <c r="EW275" s="314">
        <f t="shared" si="410"/>
        <v>5290</v>
      </c>
      <c r="EX275" s="542">
        <v>3510</v>
      </c>
      <c r="EY275" s="543">
        <v>1390</v>
      </c>
      <c r="EZ275" s="544">
        <v>390</v>
      </c>
      <c r="FA275" s="242">
        <v>60</v>
      </c>
      <c r="FB275" s="242">
        <v>20</v>
      </c>
      <c r="FC275" s="314">
        <f t="shared" si="411"/>
        <v>310</v>
      </c>
      <c r="FD275" s="314">
        <f t="shared" si="412"/>
        <v>3420</v>
      </c>
      <c r="FE275" s="542">
        <v>680</v>
      </c>
      <c r="FF275" s="543">
        <v>2340</v>
      </c>
      <c r="FG275" s="544">
        <v>400</v>
      </c>
      <c r="FH275" s="242">
        <v>80</v>
      </c>
      <c r="FI275" s="242">
        <f>VLOOKUP($A275,'[3]Tabel 3'!$E$3350:$K$3691,7,FALSE)</f>
        <v>20</v>
      </c>
      <c r="FJ275" s="314">
        <f t="shared" si="413"/>
        <v>300</v>
      </c>
      <c r="FK275" s="545">
        <f t="shared" si="414"/>
        <v>12230</v>
      </c>
      <c r="FL275" s="314">
        <f t="shared" si="415"/>
        <v>3380</v>
      </c>
      <c r="FM275" s="542">
        <v>3330</v>
      </c>
      <c r="FN275" s="543">
        <v>30</v>
      </c>
      <c r="FO275" s="544">
        <v>20</v>
      </c>
      <c r="FP275" s="242">
        <v>0</v>
      </c>
      <c r="FQ275" s="242">
        <v>0</v>
      </c>
      <c r="FR275" s="314">
        <f t="shared" si="416"/>
        <v>20</v>
      </c>
      <c r="FS275" s="314">
        <f t="shared" si="417"/>
        <v>5340</v>
      </c>
      <c r="FT275" s="542">
        <v>3300</v>
      </c>
      <c r="FU275" s="543">
        <v>1610</v>
      </c>
      <c r="FV275" s="544">
        <v>430</v>
      </c>
      <c r="FW275" s="242">
        <v>170</v>
      </c>
      <c r="FX275" s="242">
        <v>20</v>
      </c>
      <c r="FY275" s="314">
        <f t="shared" si="418"/>
        <v>240</v>
      </c>
      <c r="FZ275" s="314">
        <f t="shared" si="419"/>
        <v>3510</v>
      </c>
      <c r="GA275" s="542">
        <v>690</v>
      </c>
      <c r="GB275" s="543">
        <v>2430</v>
      </c>
      <c r="GC275" s="544">
        <v>390</v>
      </c>
      <c r="GD275" s="242">
        <v>200</v>
      </c>
      <c r="GE275" s="242">
        <v>10</v>
      </c>
      <c r="GF275" s="314">
        <f t="shared" si="420"/>
        <v>180</v>
      </c>
    </row>
    <row r="276" spans="1:188" hidden="1" x14ac:dyDescent="0.25">
      <c r="A276" s="622" t="s">
        <v>416</v>
      </c>
      <c r="B276" s="622" t="s">
        <v>117</v>
      </c>
      <c r="C276" s="622" t="s">
        <v>118</v>
      </c>
      <c r="D276" s="1">
        <v>2.1</v>
      </c>
      <c r="E276" s="206">
        <v>24500</v>
      </c>
      <c r="F276" s="207">
        <v>8.5000000000000006E-2</v>
      </c>
      <c r="G276" s="208">
        <f>IF(AND(F276&gt;=$F$3-'Selectie Benchmark Gemeenten'!$D$7*'gemeenten info'!$F$7,F276&lt;=$F$3+'Selectie Benchmark Gemeenten'!$D$7*'gemeenten info'!$F$7),1,0)</f>
        <v>0</v>
      </c>
      <c r="H276" s="206">
        <v>54501</v>
      </c>
      <c r="I276" s="206">
        <v>218</v>
      </c>
      <c r="J276" s="209">
        <f t="shared" si="373"/>
        <v>2.9297458893871451E-2</v>
      </c>
      <c r="K276" s="208">
        <f>IF(AND(J276&gt;=$J$3-'Selectie Benchmark Gemeenten'!$D$8*'gemeenten info'!$J$7,J276&lt;=$J$3+'Selectie Benchmark Gemeenten'!$D$8*'gemeenten info'!$J$7),1,0)</f>
        <v>0</v>
      </c>
      <c r="L276" s="23">
        <v>1</v>
      </c>
      <c r="M276" s="210">
        <v>0.52127659574468088</v>
      </c>
      <c r="N276" s="208">
        <f>IF(AND(M276&gt;=$M$3-'Selectie Benchmark Gemeenten'!$D$9*'gemeenten info'!$M$7,M276&lt;=$M$3+'Selectie Benchmark Gemeenten'!$D$9*'gemeenten info'!$M$7),1,0)</f>
        <v>0</v>
      </c>
      <c r="O276" s="29">
        <f t="shared" si="367"/>
        <v>0</v>
      </c>
      <c r="P276" s="29">
        <f t="shared" si="368"/>
        <v>0</v>
      </c>
      <c r="Q276" s="29">
        <f t="shared" si="369"/>
        <v>0</v>
      </c>
      <c r="S276" s="78">
        <v>8.0440000000000005</v>
      </c>
      <c r="T276" s="78">
        <v>-1.147</v>
      </c>
      <c r="U276" s="211">
        <v>0.53700000000000003</v>
      </c>
      <c r="V276" s="211">
        <v>0.10299999999999999</v>
      </c>
      <c r="X276" s="212">
        <v>3278</v>
      </c>
      <c r="Y276" s="212">
        <v>103</v>
      </c>
      <c r="Z276" s="341">
        <f t="shared" si="374"/>
        <v>3.1421598535692492E-2</v>
      </c>
      <c r="AA276" s="212">
        <v>1049</v>
      </c>
      <c r="AB276" s="212">
        <v>82</v>
      </c>
      <c r="AC276" s="212">
        <v>54</v>
      </c>
      <c r="AD276" s="212">
        <v>175</v>
      </c>
      <c r="AE276" s="212">
        <v>14</v>
      </c>
      <c r="AF276" s="372">
        <f t="shared" si="375"/>
        <v>0.25925925925925924</v>
      </c>
      <c r="AG276" s="212">
        <v>26</v>
      </c>
      <c r="AH276" s="372">
        <f t="shared" si="376"/>
        <v>0.14857142857142858</v>
      </c>
      <c r="AI276" s="212">
        <f t="shared" si="377"/>
        <v>820</v>
      </c>
      <c r="AJ276" s="212">
        <f t="shared" si="378"/>
        <v>42</v>
      </c>
      <c r="AK276" s="372">
        <f t="shared" si="379"/>
        <v>5.1219512195121948E-2</v>
      </c>
      <c r="AL276" s="341">
        <f t="shared" si="380"/>
        <v>4.2708968883465532E-3</v>
      </c>
      <c r="AM276" s="341">
        <f t="shared" si="381"/>
        <v>7.9316656497864547E-3</v>
      </c>
      <c r="AN276" s="341">
        <f t="shared" si="382"/>
        <v>1.2812690665039659E-2</v>
      </c>
      <c r="AO276" s="341">
        <f t="shared" si="383"/>
        <v>2.5015253203172667E-2</v>
      </c>
      <c r="AP276" s="214">
        <v>2229</v>
      </c>
      <c r="AQ276" s="214">
        <v>21</v>
      </c>
      <c r="AR276" s="341">
        <f t="shared" si="384"/>
        <v>6.4063453325198293E-3</v>
      </c>
      <c r="AT276" s="1">
        <v>92</v>
      </c>
      <c r="AU276" s="1">
        <v>38</v>
      </c>
      <c r="AV276" s="1">
        <v>13</v>
      </c>
      <c r="AW276" s="1">
        <v>41</v>
      </c>
      <c r="AX276" s="1">
        <v>89</v>
      </c>
      <c r="AY276" s="1">
        <v>23</v>
      </c>
      <c r="AZ276" s="1">
        <v>25</v>
      </c>
      <c r="BA276" s="1">
        <v>41</v>
      </c>
      <c r="BB276" s="1">
        <v>76</v>
      </c>
      <c r="BC276" s="1">
        <v>31</v>
      </c>
      <c r="BD276" s="1">
        <v>20</v>
      </c>
      <c r="BE276" s="1">
        <v>25</v>
      </c>
      <c r="BF276" s="1">
        <v>79</v>
      </c>
      <c r="BG276" s="1">
        <v>26</v>
      </c>
      <c r="BH276" s="1">
        <v>13</v>
      </c>
      <c r="BI276" s="1">
        <v>40</v>
      </c>
      <c r="BJ276" s="1">
        <v>101</v>
      </c>
      <c r="BK276" s="1">
        <v>35</v>
      </c>
      <c r="BL276" s="1">
        <v>21</v>
      </c>
      <c r="BM276" s="1">
        <v>45</v>
      </c>
      <c r="BN276" s="125">
        <v>0.41304347826086957</v>
      </c>
      <c r="BO276" s="124">
        <v>0.14130434782608695</v>
      </c>
      <c r="BP276" s="126">
        <v>0.44565217391304346</v>
      </c>
      <c r="BQ276" s="125">
        <v>0.25842696629213485</v>
      </c>
      <c r="BR276" s="124">
        <v>0.2808988764044944</v>
      </c>
      <c r="BS276" s="126">
        <v>0.4606741573033708</v>
      </c>
      <c r="BT276" s="125">
        <v>0.40789473684210525</v>
      </c>
      <c r="BU276" s="124">
        <v>0.26315789473684209</v>
      </c>
      <c r="BV276" s="126">
        <v>0.32894736842105265</v>
      </c>
      <c r="BW276" s="125">
        <v>0.32911392405063289</v>
      </c>
      <c r="BX276" s="124">
        <v>0.16455696202531644</v>
      </c>
      <c r="BY276" s="126">
        <v>0.50632911392405067</v>
      </c>
      <c r="BZ276" s="125">
        <f t="shared" si="385"/>
        <v>0.34653465346534651</v>
      </c>
      <c r="CA276" s="124">
        <f t="shared" si="386"/>
        <v>0.20792079207920791</v>
      </c>
      <c r="CB276" s="126">
        <f t="shared" si="387"/>
        <v>0.44554455445544555</v>
      </c>
      <c r="CD276" s="215">
        <f t="shared" si="388"/>
        <v>6640</v>
      </c>
      <c r="CE276" s="216">
        <f t="shared" si="389"/>
        <v>0.50150602409638556</v>
      </c>
      <c r="CF276" s="216">
        <f t="shared" si="390"/>
        <v>0.38403614457831325</v>
      </c>
      <c r="CG276" s="216">
        <f t="shared" si="391"/>
        <v>0.1144578313253012</v>
      </c>
      <c r="CH276" s="216">
        <f t="shared" si="392"/>
        <v>3.313253012048193E-2</v>
      </c>
      <c r="CI276" s="216">
        <f t="shared" si="393"/>
        <v>4.5180722891566263E-3</v>
      </c>
      <c r="CJ276" s="216">
        <f t="shared" si="394"/>
        <v>7.6807228915662648E-2</v>
      </c>
      <c r="CK276" s="217">
        <f t="shared" si="395"/>
        <v>3330</v>
      </c>
      <c r="CL276" s="218">
        <f t="shared" si="396"/>
        <v>2550</v>
      </c>
      <c r="CM276" s="219">
        <f t="shared" si="397"/>
        <v>760</v>
      </c>
      <c r="CN276" s="219">
        <f t="shared" si="398"/>
        <v>220</v>
      </c>
      <c r="CO276" s="219">
        <f t="shared" si="399"/>
        <v>30</v>
      </c>
      <c r="CP276" s="219">
        <f t="shared" si="400"/>
        <v>510</v>
      </c>
      <c r="CR276" s="243">
        <v>4789.8100000000004</v>
      </c>
      <c r="CS276" s="243">
        <v>4320</v>
      </c>
      <c r="CT276" s="247">
        <f t="shared" si="370"/>
        <v>1.1087523148148148</v>
      </c>
      <c r="CV276" s="247">
        <f t="shared" si="371"/>
        <v>2.833960129403704E-2</v>
      </c>
      <c r="CW276" s="211">
        <f t="shared" si="372"/>
        <v>0.36966586512579402</v>
      </c>
      <c r="CY276" s="300">
        <v>2.9489051094890511E-2</v>
      </c>
      <c r="CZ276" s="300">
        <v>2.2379603399433429E-2</v>
      </c>
      <c r="DA276" s="300">
        <v>2.0844761382336808E-2</v>
      </c>
      <c r="DB276" s="300">
        <v>2.3588656241717465E-2</v>
      </c>
      <c r="DC276" s="300">
        <v>2.3871302542812663E-2</v>
      </c>
      <c r="DE276" s="332">
        <v>109</v>
      </c>
      <c r="DF276" s="332">
        <v>17</v>
      </c>
      <c r="DG276" s="332">
        <v>114</v>
      </c>
      <c r="DH276" s="332">
        <v>11</v>
      </c>
      <c r="DL276" s="212">
        <v>3425</v>
      </c>
      <c r="DM276" s="212">
        <v>101</v>
      </c>
      <c r="DN276" s="213">
        <v>2.9489051094890511E-2</v>
      </c>
      <c r="DO276" s="212">
        <v>1125</v>
      </c>
      <c r="DP276" s="212">
        <v>85</v>
      </c>
      <c r="DQ276" s="213">
        <v>2.4817518248175182E-2</v>
      </c>
      <c r="DR276" s="214">
        <v>2300</v>
      </c>
      <c r="DS276" s="214">
        <v>16</v>
      </c>
      <c r="DT276" s="213">
        <v>4.6715328467153289E-3</v>
      </c>
      <c r="DV276" s="215">
        <f t="shared" si="401"/>
        <v>6580</v>
      </c>
      <c r="DW276" s="216">
        <v>0.53030303030303028</v>
      </c>
      <c r="DX276" s="216">
        <v>0.36363636363636365</v>
      </c>
      <c r="DY276" s="216">
        <v>0.10606060606060606</v>
      </c>
      <c r="DZ276" s="216">
        <v>3.0303030303030304E-2</v>
      </c>
      <c r="EA276" s="216">
        <v>0</v>
      </c>
      <c r="EB276" s="216">
        <v>7.575757575757576E-2</v>
      </c>
      <c r="EC276" s="217">
        <f t="shared" si="402"/>
        <v>3470</v>
      </c>
      <c r="ED276" s="218">
        <v>2400</v>
      </c>
      <c r="EE276" s="219">
        <f t="shared" si="403"/>
        <v>710</v>
      </c>
      <c r="EF276" s="219">
        <f t="shared" si="404"/>
        <v>110</v>
      </c>
      <c r="EG276" s="219">
        <f t="shared" si="405"/>
        <v>30</v>
      </c>
      <c r="EH276" s="219">
        <f t="shared" si="406"/>
        <v>570</v>
      </c>
      <c r="EI276" s="216">
        <v>0.11940298507462686</v>
      </c>
      <c r="EJ276" s="511">
        <v>2.2775E-2</v>
      </c>
      <c r="EK276" s="3">
        <v>0.33299999999999996</v>
      </c>
      <c r="EL276" s="3">
        <v>0.45899999999999996</v>
      </c>
      <c r="EM276" s="496">
        <f t="shared" si="366"/>
        <v>0.20800000000000007</v>
      </c>
      <c r="EN276" s="528">
        <v>7.300100000000001E-2</v>
      </c>
      <c r="EO276" s="545">
        <f t="shared" si="407"/>
        <v>6660</v>
      </c>
      <c r="EP276" s="314">
        <f t="shared" si="408"/>
        <v>1700</v>
      </c>
      <c r="EQ276" s="542">
        <v>1640</v>
      </c>
      <c r="ER276" s="543">
        <v>20</v>
      </c>
      <c r="ES276" s="544">
        <v>40</v>
      </c>
      <c r="ET276" s="242">
        <v>0</v>
      </c>
      <c r="EU276" s="242">
        <v>0</v>
      </c>
      <c r="EV276" s="314">
        <f t="shared" si="409"/>
        <v>40</v>
      </c>
      <c r="EW276" s="314">
        <f t="shared" si="410"/>
        <v>2780</v>
      </c>
      <c r="EX276" s="542">
        <v>1530</v>
      </c>
      <c r="EY276" s="543">
        <v>920</v>
      </c>
      <c r="EZ276" s="544">
        <v>330</v>
      </c>
      <c r="FA276" s="242">
        <v>50</v>
      </c>
      <c r="FB276" s="242">
        <v>10</v>
      </c>
      <c r="FC276" s="314">
        <f t="shared" si="411"/>
        <v>270</v>
      </c>
      <c r="FD276" s="314">
        <f t="shared" si="412"/>
        <v>2180</v>
      </c>
      <c r="FE276" s="542">
        <v>300</v>
      </c>
      <c r="FF276" s="543">
        <v>1540</v>
      </c>
      <c r="FG276" s="544">
        <v>340</v>
      </c>
      <c r="FH276" s="242">
        <v>60</v>
      </c>
      <c r="FI276" s="242">
        <f>VLOOKUP($A276,'[3]Tabel 3'!$E$3350:$K$3691,7,FALSE)</f>
        <v>20</v>
      </c>
      <c r="FJ276" s="314">
        <f t="shared" si="413"/>
        <v>260</v>
      </c>
      <c r="FK276" s="545">
        <f t="shared" si="414"/>
        <v>6640</v>
      </c>
      <c r="FL276" s="314">
        <f t="shared" si="415"/>
        <v>1670</v>
      </c>
      <c r="FM276" s="542">
        <v>1600</v>
      </c>
      <c r="FN276" s="543">
        <v>20</v>
      </c>
      <c r="FO276" s="544">
        <v>50</v>
      </c>
      <c r="FP276" s="242">
        <v>0</v>
      </c>
      <c r="FQ276" s="242">
        <v>0</v>
      </c>
      <c r="FR276" s="314">
        <f t="shared" si="416"/>
        <v>50</v>
      </c>
      <c r="FS276" s="314">
        <f t="shared" si="417"/>
        <v>2760</v>
      </c>
      <c r="FT276" s="542">
        <v>1430</v>
      </c>
      <c r="FU276" s="543">
        <v>970</v>
      </c>
      <c r="FV276" s="544">
        <v>360</v>
      </c>
      <c r="FW276" s="242">
        <v>100</v>
      </c>
      <c r="FX276" s="242">
        <v>20</v>
      </c>
      <c r="FY276" s="314">
        <f t="shared" si="418"/>
        <v>240</v>
      </c>
      <c r="FZ276" s="314">
        <f t="shared" si="419"/>
        <v>2210</v>
      </c>
      <c r="GA276" s="542">
        <v>300</v>
      </c>
      <c r="GB276" s="543">
        <v>1560</v>
      </c>
      <c r="GC276" s="544">
        <v>350</v>
      </c>
      <c r="GD276" s="242">
        <v>120</v>
      </c>
      <c r="GE276" s="242">
        <v>10</v>
      </c>
      <c r="GF276" s="314">
        <f t="shared" si="420"/>
        <v>220</v>
      </c>
    </row>
    <row r="277" spans="1:188" hidden="1" x14ac:dyDescent="0.25">
      <c r="A277" s="622" t="s">
        <v>417</v>
      </c>
      <c r="B277" s="622" t="s">
        <v>67</v>
      </c>
      <c r="C277" s="622" t="s">
        <v>68</v>
      </c>
      <c r="D277" s="1">
        <v>0.1</v>
      </c>
      <c r="E277" s="206">
        <v>2300</v>
      </c>
      <c r="F277" s="207">
        <v>5.5999999999999994E-2</v>
      </c>
      <c r="G277" s="208">
        <f>IF(AND(F277&gt;=$F$3-'Selectie Benchmark Gemeenten'!$D$7*'gemeenten info'!$F$7,F277&lt;=$F$3+'Selectie Benchmark Gemeenten'!$D$7*'gemeenten info'!$F$7),1,0)</f>
        <v>0</v>
      </c>
      <c r="H277" s="206">
        <v>4960</v>
      </c>
      <c r="I277" s="206">
        <v>57</v>
      </c>
      <c r="J277" s="209">
        <f t="shared" si="373"/>
        <v>5.2316890881913304E-3</v>
      </c>
      <c r="K277" s="208">
        <f>IF(AND(J277&gt;=$J$3-'Selectie Benchmark Gemeenten'!$D$8*'gemeenten info'!$J$7,J277&lt;=$J$3+'Selectie Benchmark Gemeenten'!$D$8*'gemeenten info'!$J$7),1,0)</f>
        <v>0</v>
      </c>
      <c r="L277" s="23">
        <v>0</v>
      </c>
      <c r="M277" s="210">
        <v>1.9524617996604415E-2</v>
      </c>
      <c r="N277" s="208">
        <f>IF(AND(M277&gt;=$M$3-'Selectie Benchmark Gemeenten'!$D$9*'gemeenten info'!$M$7,M277&lt;=$M$3+'Selectie Benchmark Gemeenten'!$D$9*'gemeenten info'!$M$7),1,0)</f>
        <v>0</v>
      </c>
      <c r="O277" s="29">
        <f t="shared" si="367"/>
        <v>0</v>
      </c>
      <c r="P277" s="29">
        <f t="shared" si="368"/>
        <v>0</v>
      </c>
      <c r="Q277" s="29">
        <f t="shared" si="369"/>
        <v>0</v>
      </c>
      <c r="S277" s="78">
        <v>8.5749999999999993</v>
      </c>
      <c r="T277" s="78">
        <v>10</v>
      </c>
      <c r="U277" s="211">
        <v>0.51800000000000002</v>
      </c>
      <c r="V277" s="211">
        <v>8.9999999999999993E-3</v>
      </c>
      <c r="X277" s="212">
        <v>278</v>
      </c>
      <c r="Y277" s="212">
        <v>6</v>
      </c>
      <c r="Z277" s="341">
        <f t="shared" si="374"/>
        <v>2.1582733812949641E-2</v>
      </c>
      <c r="AA277" s="212">
        <v>69</v>
      </c>
      <c r="AB277" s="212">
        <v>6</v>
      </c>
      <c r="AC277" s="212">
        <v>0</v>
      </c>
      <c r="AD277" s="212">
        <v>6</v>
      </c>
      <c r="AE277" s="212">
        <v>0</v>
      </c>
      <c r="AF277" s="372" t="str">
        <f t="shared" si="375"/>
        <v/>
      </c>
      <c r="AG277" s="212">
        <v>0</v>
      </c>
      <c r="AH277" s="372">
        <f t="shared" si="376"/>
        <v>0</v>
      </c>
      <c r="AI277" s="212">
        <f t="shared" si="377"/>
        <v>63</v>
      </c>
      <c r="AJ277" s="212">
        <f t="shared" si="378"/>
        <v>6</v>
      </c>
      <c r="AK277" s="372">
        <f t="shared" si="379"/>
        <v>9.5238095238095233E-2</v>
      </c>
      <c r="AL277" s="341">
        <f t="shared" si="380"/>
        <v>0</v>
      </c>
      <c r="AM277" s="341">
        <f t="shared" si="381"/>
        <v>0</v>
      </c>
      <c r="AN277" s="341">
        <f t="shared" si="382"/>
        <v>2.1582733812949641E-2</v>
      </c>
      <c r="AO277" s="341">
        <f t="shared" si="383"/>
        <v>2.1582733812949641E-2</v>
      </c>
      <c r="AP277" s="214">
        <v>209</v>
      </c>
      <c r="AQ277" s="214">
        <v>0</v>
      </c>
      <c r="AR277" s="341">
        <f t="shared" si="384"/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5</v>
      </c>
      <c r="BK277" s="1">
        <v>0</v>
      </c>
      <c r="BL277" s="1">
        <v>0</v>
      </c>
      <c r="BM277" s="1">
        <v>5</v>
      </c>
      <c r="BN277" s="125">
        <v>0</v>
      </c>
      <c r="BO277" s="124">
        <v>0</v>
      </c>
      <c r="BP277" s="126">
        <v>0</v>
      </c>
      <c r="BQ277" s="125">
        <v>0</v>
      </c>
      <c r="BR277" s="124">
        <v>0</v>
      </c>
      <c r="BS277" s="126">
        <v>0</v>
      </c>
      <c r="BT277" s="125">
        <v>0</v>
      </c>
      <c r="BU277" s="124">
        <v>0</v>
      </c>
      <c r="BV277" s="126">
        <v>0</v>
      </c>
      <c r="BW277" s="125">
        <v>0</v>
      </c>
      <c r="BX277" s="124">
        <v>0</v>
      </c>
      <c r="BY277" s="126">
        <v>0</v>
      </c>
      <c r="BZ277" s="125">
        <f t="shared" si="385"/>
        <v>0</v>
      </c>
      <c r="CA277" s="124">
        <f t="shared" si="386"/>
        <v>0</v>
      </c>
      <c r="CB277" s="126">
        <f t="shared" si="387"/>
        <v>1</v>
      </c>
      <c r="CD277" s="215">
        <f t="shared" si="388"/>
        <v>890</v>
      </c>
      <c r="CE277" s="216">
        <f t="shared" si="389"/>
        <v>0.6292134831460674</v>
      </c>
      <c r="CF277" s="216">
        <f t="shared" si="390"/>
        <v>0.3258426966292135</v>
      </c>
      <c r="CG277" s="216">
        <f t="shared" si="391"/>
        <v>4.49438202247191E-2</v>
      </c>
      <c r="CH277" s="216">
        <f t="shared" si="392"/>
        <v>0</v>
      </c>
      <c r="CI277" s="216">
        <f t="shared" si="393"/>
        <v>0</v>
      </c>
      <c r="CJ277" s="216">
        <f t="shared" si="394"/>
        <v>4.49438202247191E-2</v>
      </c>
      <c r="CK277" s="217">
        <f t="shared" si="395"/>
        <v>560</v>
      </c>
      <c r="CL277" s="218">
        <f t="shared" si="396"/>
        <v>290</v>
      </c>
      <c r="CM277" s="219">
        <f t="shared" si="397"/>
        <v>40</v>
      </c>
      <c r="CN277" s="219">
        <f t="shared" si="398"/>
        <v>0</v>
      </c>
      <c r="CO277" s="219">
        <f t="shared" si="399"/>
        <v>0</v>
      </c>
      <c r="CP277" s="219">
        <f t="shared" si="400"/>
        <v>40</v>
      </c>
      <c r="CR277" s="243">
        <v>117.82</v>
      </c>
      <c r="CS277" s="243">
        <v>349</v>
      </c>
      <c r="CT277" s="247">
        <f t="shared" si="370"/>
        <v>0.33759312320916901</v>
      </c>
      <c r="CV277" s="247">
        <f t="shared" si="371"/>
        <v>6.3931200990658854E-2</v>
      </c>
      <c r="CW277" s="211">
        <f t="shared" si="372"/>
        <v>0.38540596094552937</v>
      </c>
      <c r="CY277" s="300">
        <v>1.8050541516245487E-2</v>
      </c>
      <c r="CZ277" s="300">
        <v>0</v>
      </c>
      <c r="DA277" s="300">
        <v>0</v>
      </c>
      <c r="DB277" s="300">
        <v>0</v>
      </c>
      <c r="DC277" s="300">
        <v>0</v>
      </c>
      <c r="DE277" s="332">
        <v>18</v>
      </c>
      <c r="DF277" s="332">
        <v>9</v>
      </c>
      <c r="DG277" s="332">
        <v>18</v>
      </c>
      <c r="DH277" s="332">
        <v>6</v>
      </c>
      <c r="DL277" s="212">
        <v>277</v>
      </c>
      <c r="DM277" s="212">
        <v>5</v>
      </c>
      <c r="DN277" s="213">
        <v>1.8050541516245487E-2</v>
      </c>
      <c r="DO277" s="212">
        <v>73</v>
      </c>
      <c r="DP277" s="212">
        <v>0</v>
      </c>
      <c r="DQ277" s="213">
        <v>0</v>
      </c>
      <c r="DR277" s="214">
        <v>204</v>
      </c>
      <c r="DS277" s="214">
        <v>5</v>
      </c>
      <c r="DT277" s="213">
        <v>1.8050541516245487E-2</v>
      </c>
      <c r="DV277" s="215">
        <f t="shared" si="401"/>
        <v>940</v>
      </c>
      <c r="DW277" s="216">
        <v>0.66666666666666663</v>
      </c>
      <c r="DX277" s="216">
        <v>0.33333333333333331</v>
      </c>
      <c r="DY277" s="216">
        <v>0</v>
      </c>
      <c r="DZ277" s="216">
        <v>0</v>
      </c>
      <c r="EA277" s="216">
        <v>0</v>
      </c>
      <c r="EB277" s="216">
        <v>0</v>
      </c>
      <c r="EC277" s="217">
        <f t="shared" si="402"/>
        <v>590</v>
      </c>
      <c r="ED277" s="218">
        <v>300</v>
      </c>
      <c r="EE277" s="219">
        <f t="shared" si="403"/>
        <v>50</v>
      </c>
      <c r="EF277" s="219">
        <f t="shared" si="404"/>
        <v>0</v>
      </c>
      <c r="EG277" s="219">
        <f t="shared" si="405"/>
        <v>0</v>
      </c>
      <c r="EH277" s="219">
        <f t="shared" si="406"/>
        <v>50</v>
      </c>
      <c r="EI277" s="216">
        <v>0</v>
      </c>
      <c r="EJ277" s="511">
        <v>1.77E-2</v>
      </c>
      <c r="EK277" s="3">
        <v>0.20199999999999999</v>
      </c>
      <c r="EL277" s="3">
        <v>0.52300000000000002</v>
      </c>
      <c r="EM277" s="496">
        <f t="shared" si="366"/>
        <v>0.27500000000000002</v>
      </c>
      <c r="EN277" s="528">
        <v>5.5873599999999995E-2</v>
      </c>
      <c r="EO277" s="545">
        <f t="shared" si="407"/>
        <v>920</v>
      </c>
      <c r="EP277" s="314">
        <f t="shared" si="408"/>
        <v>140</v>
      </c>
      <c r="EQ277" s="542">
        <v>140</v>
      </c>
      <c r="ER277" s="543">
        <v>0</v>
      </c>
      <c r="ES277" s="544">
        <v>0</v>
      </c>
      <c r="ET277" s="242">
        <v>0</v>
      </c>
      <c r="EU277" s="242">
        <v>0</v>
      </c>
      <c r="EV277" s="314">
        <f t="shared" si="409"/>
        <v>0</v>
      </c>
      <c r="EW277" s="314">
        <f t="shared" si="410"/>
        <v>480</v>
      </c>
      <c r="EX277" s="542">
        <v>360</v>
      </c>
      <c r="EY277" s="543">
        <v>90</v>
      </c>
      <c r="EZ277" s="544">
        <v>30</v>
      </c>
      <c r="FA277" s="242">
        <v>0</v>
      </c>
      <c r="FB277" s="242">
        <v>0</v>
      </c>
      <c r="FC277" s="314">
        <f t="shared" si="411"/>
        <v>30</v>
      </c>
      <c r="FD277" s="314">
        <f t="shared" si="412"/>
        <v>300</v>
      </c>
      <c r="FE277" s="542">
        <v>90</v>
      </c>
      <c r="FF277" s="543">
        <v>190</v>
      </c>
      <c r="FG277" s="544">
        <v>20</v>
      </c>
      <c r="FH277" s="242">
        <v>0</v>
      </c>
      <c r="FI277" s="242">
        <f>VLOOKUP($A277,'[3]Tabel 3'!$E$3350:$K$3691,7,FALSE)</f>
        <v>0</v>
      </c>
      <c r="FJ277" s="314">
        <f t="shared" si="413"/>
        <v>20</v>
      </c>
      <c r="FK277" s="545">
        <f t="shared" si="414"/>
        <v>890</v>
      </c>
      <c r="FL277" s="314">
        <f t="shared" si="415"/>
        <v>130</v>
      </c>
      <c r="FM277" s="542">
        <v>130</v>
      </c>
      <c r="FN277" s="543">
        <v>0</v>
      </c>
      <c r="FO277" s="544">
        <v>0</v>
      </c>
      <c r="FP277" s="242">
        <v>0</v>
      </c>
      <c r="FQ277" s="242">
        <v>0</v>
      </c>
      <c r="FR277" s="314">
        <f t="shared" si="416"/>
        <v>0</v>
      </c>
      <c r="FS277" s="314">
        <f t="shared" si="417"/>
        <v>470</v>
      </c>
      <c r="FT277" s="542">
        <v>350</v>
      </c>
      <c r="FU277" s="543">
        <v>100</v>
      </c>
      <c r="FV277" s="544">
        <v>20</v>
      </c>
      <c r="FW277" s="242">
        <v>0</v>
      </c>
      <c r="FX277" s="242">
        <v>0</v>
      </c>
      <c r="FY277" s="314">
        <f t="shared" si="418"/>
        <v>20</v>
      </c>
      <c r="FZ277" s="314">
        <f t="shared" si="419"/>
        <v>290</v>
      </c>
      <c r="GA277" s="542">
        <v>80</v>
      </c>
      <c r="GB277" s="543">
        <v>190</v>
      </c>
      <c r="GC277" s="544">
        <v>20</v>
      </c>
      <c r="GD277" s="242">
        <v>0</v>
      </c>
      <c r="GE277" s="242">
        <v>0</v>
      </c>
      <c r="GF277" s="314">
        <f t="shared" si="420"/>
        <v>20</v>
      </c>
    </row>
    <row r="278" spans="1:188" hidden="1" x14ac:dyDescent="0.25">
      <c r="A278" s="622" t="s">
        <v>418</v>
      </c>
      <c r="B278" s="622" t="s">
        <v>100</v>
      </c>
      <c r="C278" s="622" t="s">
        <v>101</v>
      </c>
      <c r="D278" s="1">
        <v>0.4</v>
      </c>
      <c r="E278" s="206">
        <v>6400</v>
      </c>
      <c r="F278" s="207">
        <v>6.4000000000000001E-2</v>
      </c>
      <c r="G278" s="208">
        <f>IF(AND(F278&gt;=$F$3-'Selectie Benchmark Gemeenten'!$D$7*'gemeenten info'!$F$7,F278&lt;=$F$3+'Selectie Benchmark Gemeenten'!$D$7*'gemeenten info'!$F$7),1,0)</f>
        <v>0</v>
      </c>
      <c r="H278" s="206">
        <v>13687</v>
      </c>
      <c r="I278" s="206">
        <v>84</v>
      </c>
      <c r="J278" s="209">
        <f t="shared" si="373"/>
        <v>9.267563527653214E-3</v>
      </c>
      <c r="K278" s="208">
        <f>IF(AND(J278&gt;=$J$3-'Selectie Benchmark Gemeenten'!$D$8*'gemeenten info'!$J$7,J278&lt;=$J$3+'Selectie Benchmark Gemeenten'!$D$8*'gemeenten info'!$J$7),1,0)</f>
        <v>0</v>
      </c>
      <c r="L278" s="23">
        <v>0</v>
      </c>
      <c r="M278" s="210">
        <v>8.6253369272237201E-2</v>
      </c>
      <c r="N278" s="208">
        <f>IF(AND(M278&gt;=$M$3-'Selectie Benchmark Gemeenten'!$D$9*'gemeenten info'!$M$7,M278&lt;=$M$3+'Selectie Benchmark Gemeenten'!$D$9*'gemeenten info'!$M$7),1,0)</f>
        <v>1</v>
      </c>
      <c r="O278" s="29">
        <f t="shared" si="367"/>
        <v>0</v>
      </c>
      <c r="P278" s="29">
        <f t="shared" si="368"/>
        <v>0</v>
      </c>
      <c r="Q278" s="29">
        <f t="shared" si="369"/>
        <v>0</v>
      </c>
      <c r="S278" s="78">
        <v>7.81</v>
      </c>
      <c r="T278" s="78">
        <v>-11.57</v>
      </c>
      <c r="U278" s="211">
        <v>0.52800000000000002</v>
      </c>
      <c r="V278" s="211">
        <v>4.7E-2</v>
      </c>
      <c r="X278" s="212">
        <v>887</v>
      </c>
      <c r="Y278" s="212">
        <v>22</v>
      </c>
      <c r="Z278" s="341">
        <f t="shared" si="374"/>
        <v>2.480270574971815E-2</v>
      </c>
      <c r="AA278" s="212">
        <v>244</v>
      </c>
      <c r="AB278" s="212">
        <v>13</v>
      </c>
      <c r="AC278" s="212">
        <v>5</v>
      </c>
      <c r="AD278" s="212">
        <v>51</v>
      </c>
      <c r="AE278" s="212">
        <v>0</v>
      </c>
      <c r="AF278" s="372">
        <f t="shared" si="375"/>
        <v>0</v>
      </c>
      <c r="AG278" s="212">
        <v>8</v>
      </c>
      <c r="AH278" s="372">
        <f t="shared" si="376"/>
        <v>0.15686274509803921</v>
      </c>
      <c r="AI278" s="212">
        <f t="shared" si="377"/>
        <v>188</v>
      </c>
      <c r="AJ278" s="212">
        <f t="shared" si="378"/>
        <v>5</v>
      </c>
      <c r="AK278" s="372">
        <f t="shared" si="379"/>
        <v>2.6595744680851064E-2</v>
      </c>
      <c r="AL278" s="341">
        <f t="shared" si="380"/>
        <v>0</v>
      </c>
      <c r="AM278" s="341">
        <f t="shared" si="381"/>
        <v>9.0191657271702363E-3</v>
      </c>
      <c r="AN278" s="341">
        <f t="shared" si="382"/>
        <v>5.6369785794813977E-3</v>
      </c>
      <c r="AO278" s="341">
        <f t="shared" si="383"/>
        <v>1.4656144306651634E-2</v>
      </c>
      <c r="AP278" s="214">
        <v>643</v>
      </c>
      <c r="AQ278" s="214">
        <v>9</v>
      </c>
      <c r="AR278" s="341">
        <f t="shared" si="384"/>
        <v>1.0146561443066516E-2</v>
      </c>
      <c r="AT278" s="1">
        <v>25</v>
      </c>
      <c r="AU278" s="1">
        <v>9</v>
      </c>
      <c r="AV278" s="1">
        <v>6</v>
      </c>
      <c r="AW278" s="1">
        <v>10</v>
      </c>
      <c r="AX278" s="1">
        <v>21</v>
      </c>
      <c r="AY278" s="1">
        <v>10</v>
      </c>
      <c r="AZ278" s="1">
        <v>5</v>
      </c>
      <c r="BA278" s="1">
        <v>6</v>
      </c>
      <c r="BB278" s="1">
        <v>17</v>
      </c>
      <c r="BC278" s="1">
        <v>6</v>
      </c>
      <c r="BD278" s="1">
        <v>6</v>
      </c>
      <c r="BE278" s="1">
        <v>5</v>
      </c>
      <c r="BF278" s="1">
        <v>19</v>
      </c>
      <c r="BG278" s="1">
        <v>8</v>
      </c>
      <c r="BH278" s="1">
        <v>5</v>
      </c>
      <c r="BI278" s="1">
        <v>6</v>
      </c>
      <c r="BJ278" s="1">
        <v>19</v>
      </c>
      <c r="BK278" s="1">
        <v>13</v>
      </c>
      <c r="BL278" s="1">
        <v>0</v>
      </c>
      <c r="BM278" s="1">
        <v>6</v>
      </c>
      <c r="BN278" s="125">
        <v>0.36</v>
      </c>
      <c r="BO278" s="124">
        <v>0.24</v>
      </c>
      <c r="BP278" s="126">
        <v>0.4</v>
      </c>
      <c r="BQ278" s="125">
        <v>0.47619047619047616</v>
      </c>
      <c r="BR278" s="124">
        <v>0.23809523809523808</v>
      </c>
      <c r="BS278" s="126">
        <v>0.2857142857142857</v>
      </c>
      <c r="BT278" s="125">
        <v>0.35294117647058826</v>
      </c>
      <c r="BU278" s="124">
        <v>0.35294117647058826</v>
      </c>
      <c r="BV278" s="126">
        <v>0.29411764705882354</v>
      </c>
      <c r="BW278" s="125">
        <v>0.42105263157894735</v>
      </c>
      <c r="BX278" s="124">
        <v>0.26315789473684209</v>
      </c>
      <c r="BY278" s="126">
        <v>0.31578947368421051</v>
      </c>
      <c r="BZ278" s="125">
        <f t="shared" si="385"/>
        <v>0.68421052631578949</v>
      </c>
      <c r="CA278" s="124">
        <f t="shared" si="386"/>
        <v>0</v>
      </c>
      <c r="CB278" s="126">
        <f t="shared" si="387"/>
        <v>0.31578947368421051</v>
      </c>
      <c r="CD278" s="215">
        <f t="shared" si="388"/>
        <v>1730</v>
      </c>
      <c r="CE278" s="216">
        <f t="shared" si="389"/>
        <v>0.48554913294797686</v>
      </c>
      <c r="CF278" s="216">
        <f t="shared" si="390"/>
        <v>0.43930635838150289</v>
      </c>
      <c r="CG278" s="216">
        <f t="shared" si="391"/>
        <v>7.5144508670520235E-2</v>
      </c>
      <c r="CH278" s="216">
        <f t="shared" si="392"/>
        <v>2.3121387283236993E-2</v>
      </c>
      <c r="CI278" s="216">
        <f t="shared" si="393"/>
        <v>0</v>
      </c>
      <c r="CJ278" s="216">
        <f t="shared" si="394"/>
        <v>5.2023121387283239E-2</v>
      </c>
      <c r="CK278" s="217">
        <f t="shared" si="395"/>
        <v>840</v>
      </c>
      <c r="CL278" s="218">
        <f t="shared" si="396"/>
        <v>760</v>
      </c>
      <c r="CM278" s="219">
        <f t="shared" si="397"/>
        <v>130</v>
      </c>
      <c r="CN278" s="219">
        <f t="shared" si="398"/>
        <v>40</v>
      </c>
      <c r="CO278" s="219">
        <f t="shared" si="399"/>
        <v>0</v>
      </c>
      <c r="CP278" s="219">
        <f t="shared" si="400"/>
        <v>90</v>
      </c>
      <c r="CR278" s="243">
        <v>630.41999999999996</v>
      </c>
      <c r="CS278" s="243">
        <v>1032</v>
      </c>
      <c r="CT278" s="247">
        <f t="shared" si="370"/>
        <v>0.61087209302325574</v>
      </c>
      <c r="CV278" s="247">
        <f t="shared" si="371"/>
        <v>4.0602126096426404E-2</v>
      </c>
      <c r="CW278" s="211">
        <f t="shared" si="372"/>
        <v>0.3875422773393461</v>
      </c>
      <c r="CY278" s="300">
        <v>2.0430107526881722E-2</v>
      </c>
      <c r="CZ278" s="300">
        <v>1.9348268839103868E-2</v>
      </c>
      <c r="DA278" s="300">
        <v>1.6520894071914479E-2</v>
      </c>
      <c r="DB278" s="300">
        <v>1.9644527595884004E-2</v>
      </c>
      <c r="DC278" s="300">
        <v>2.2026431718061675E-2</v>
      </c>
      <c r="DE278" s="332">
        <v>42</v>
      </c>
      <c r="DF278" s="332">
        <v>22</v>
      </c>
      <c r="DG278" s="332">
        <v>38</v>
      </c>
      <c r="DH278" s="332">
        <v>13</v>
      </c>
      <c r="DL278" s="212">
        <v>930</v>
      </c>
      <c r="DM278" s="212">
        <v>19</v>
      </c>
      <c r="DN278" s="213">
        <v>2.0430107526881722E-2</v>
      </c>
      <c r="DO278" s="212">
        <v>272</v>
      </c>
      <c r="DP278" s="212">
        <v>17</v>
      </c>
      <c r="DQ278" s="213">
        <v>1.8279569892473119E-2</v>
      </c>
      <c r="DR278" s="214">
        <v>658</v>
      </c>
      <c r="DS278" s="214">
        <v>2</v>
      </c>
      <c r="DT278" s="213">
        <v>2.1505376344086021E-3</v>
      </c>
      <c r="DV278" s="215">
        <f t="shared" si="401"/>
        <v>1680</v>
      </c>
      <c r="DW278" s="216">
        <v>0.52941176470588236</v>
      </c>
      <c r="DX278" s="216">
        <v>0.41176470588235292</v>
      </c>
      <c r="DY278" s="216">
        <v>5.8823529411764705E-2</v>
      </c>
      <c r="DZ278" s="216">
        <v>0</v>
      </c>
      <c r="EA278" s="216">
        <v>0</v>
      </c>
      <c r="EB278" s="216">
        <v>5.8823529411764705E-2</v>
      </c>
      <c r="EC278" s="217">
        <f t="shared" si="402"/>
        <v>890</v>
      </c>
      <c r="ED278" s="218">
        <v>700</v>
      </c>
      <c r="EE278" s="219">
        <f t="shared" si="403"/>
        <v>90</v>
      </c>
      <c r="EF278" s="219">
        <f t="shared" si="404"/>
        <v>30</v>
      </c>
      <c r="EG278" s="219">
        <f t="shared" si="405"/>
        <v>0</v>
      </c>
      <c r="EH278" s="219">
        <f t="shared" si="406"/>
        <v>60</v>
      </c>
      <c r="EI278" s="216">
        <v>5.8823529411764705E-2</v>
      </c>
      <c r="EJ278" s="511">
        <v>1.9099999999999999E-2</v>
      </c>
      <c r="EK278" s="3">
        <v>0.249</v>
      </c>
      <c r="EL278" s="3">
        <v>0.49700000000000005</v>
      </c>
      <c r="EM278" s="496">
        <f t="shared" si="366"/>
        <v>0.25399999999999995</v>
      </c>
      <c r="EN278" s="528">
        <v>6.0598400000000004E-2</v>
      </c>
      <c r="EO278" s="545">
        <f t="shared" si="407"/>
        <v>1660</v>
      </c>
      <c r="EP278" s="314">
        <f t="shared" si="408"/>
        <v>440</v>
      </c>
      <c r="EQ278" s="542">
        <v>430</v>
      </c>
      <c r="ER278" s="543">
        <v>10</v>
      </c>
      <c r="ES278" s="544">
        <v>0</v>
      </c>
      <c r="ET278" s="242">
        <v>0</v>
      </c>
      <c r="EU278" s="242">
        <v>0</v>
      </c>
      <c r="EV278" s="314">
        <f t="shared" si="409"/>
        <v>0</v>
      </c>
      <c r="EW278" s="314">
        <f t="shared" si="410"/>
        <v>680</v>
      </c>
      <c r="EX278" s="542">
        <v>380</v>
      </c>
      <c r="EY278" s="543">
        <v>260</v>
      </c>
      <c r="EZ278" s="544">
        <v>40</v>
      </c>
      <c r="FA278" s="242">
        <v>10</v>
      </c>
      <c r="FB278" s="242">
        <v>0</v>
      </c>
      <c r="FC278" s="314">
        <f t="shared" si="411"/>
        <v>30</v>
      </c>
      <c r="FD278" s="314">
        <f t="shared" si="412"/>
        <v>540</v>
      </c>
      <c r="FE278" s="542">
        <v>80</v>
      </c>
      <c r="FF278" s="543">
        <v>410</v>
      </c>
      <c r="FG278" s="544">
        <v>50</v>
      </c>
      <c r="FH278" s="242">
        <v>20</v>
      </c>
      <c r="FI278" s="242">
        <f>VLOOKUP($A278,'[3]Tabel 3'!$E$3350:$K$3691,7,FALSE)</f>
        <v>0</v>
      </c>
      <c r="FJ278" s="314">
        <f t="shared" si="413"/>
        <v>30</v>
      </c>
      <c r="FK278" s="545">
        <f t="shared" si="414"/>
        <v>1730</v>
      </c>
      <c r="FL278" s="314">
        <f t="shared" si="415"/>
        <v>430</v>
      </c>
      <c r="FM278" s="542">
        <v>410</v>
      </c>
      <c r="FN278" s="543">
        <v>10</v>
      </c>
      <c r="FO278" s="544">
        <v>10</v>
      </c>
      <c r="FP278" s="242">
        <v>0</v>
      </c>
      <c r="FQ278" s="242">
        <v>0</v>
      </c>
      <c r="FR278" s="314">
        <f t="shared" si="416"/>
        <v>10</v>
      </c>
      <c r="FS278" s="314">
        <f t="shared" si="417"/>
        <v>710</v>
      </c>
      <c r="FT278" s="542">
        <v>350</v>
      </c>
      <c r="FU278" s="543">
        <v>300</v>
      </c>
      <c r="FV278" s="544">
        <v>60</v>
      </c>
      <c r="FW278" s="242">
        <v>10</v>
      </c>
      <c r="FX278" s="242">
        <v>0</v>
      </c>
      <c r="FY278" s="314">
        <f t="shared" si="418"/>
        <v>50</v>
      </c>
      <c r="FZ278" s="314">
        <f t="shared" si="419"/>
        <v>590</v>
      </c>
      <c r="GA278" s="542">
        <v>80</v>
      </c>
      <c r="GB278" s="543">
        <v>450</v>
      </c>
      <c r="GC278" s="544">
        <v>60</v>
      </c>
      <c r="GD278" s="242">
        <v>30</v>
      </c>
      <c r="GE278" s="242">
        <v>0</v>
      </c>
      <c r="GF278" s="314">
        <f t="shared" si="420"/>
        <v>30</v>
      </c>
    </row>
    <row r="279" spans="1:188" hidden="1" x14ac:dyDescent="0.25">
      <c r="A279" s="622" t="s">
        <v>419</v>
      </c>
      <c r="B279" s="622" t="s">
        <v>105</v>
      </c>
      <c r="C279" s="622" t="s">
        <v>106</v>
      </c>
      <c r="D279" s="1">
        <v>0.8</v>
      </c>
      <c r="E279" s="206">
        <v>15900</v>
      </c>
      <c r="F279" s="207">
        <v>4.9000000000000002E-2</v>
      </c>
      <c r="G279" s="208">
        <f>IF(AND(F279&gt;=$F$3-'Selectie Benchmark Gemeenten'!$D$7*'gemeenten info'!$F$7,F279&lt;=$F$3+'Selectie Benchmark Gemeenten'!$D$7*'gemeenten info'!$F$7),1,0)</f>
        <v>0</v>
      </c>
      <c r="H279" s="206">
        <v>37942</v>
      </c>
      <c r="I279" s="206">
        <v>1340</v>
      </c>
      <c r="J279" s="209">
        <f t="shared" si="373"/>
        <v>0.19701046337817638</v>
      </c>
      <c r="K279" s="208">
        <f>IF(AND(J279&gt;=$J$3-'Selectie Benchmark Gemeenten'!$D$8*'gemeenten info'!$J$7,J279&lt;=$J$3+'Selectie Benchmark Gemeenten'!$D$8*'gemeenten info'!$J$7),1,0)</f>
        <v>1</v>
      </c>
      <c r="L279" s="23">
        <v>0</v>
      </c>
      <c r="M279" s="210">
        <v>8.48E-2</v>
      </c>
      <c r="N279" s="208">
        <f>IF(AND(M279&gt;=$M$3-'Selectie Benchmark Gemeenten'!$D$9*'gemeenten info'!$M$7,M279&lt;=$M$3+'Selectie Benchmark Gemeenten'!$D$9*'gemeenten info'!$M$7),1,0)</f>
        <v>1</v>
      </c>
      <c r="O279" s="29">
        <f t="shared" si="367"/>
        <v>0</v>
      </c>
      <c r="P279" s="29">
        <f t="shared" si="368"/>
        <v>0</v>
      </c>
      <c r="Q279" s="29">
        <f t="shared" si="369"/>
        <v>0</v>
      </c>
      <c r="S279" s="78">
        <v>8.4030000000000005</v>
      </c>
      <c r="T279" s="78">
        <v>3.6840000000000002</v>
      </c>
      <c r="U279" s="211">
        <v>0.43099999999999999</v>
      </c>
      <c r="V279" s="211">
        <v>5.7000000000000002E-2</v>
      </c>
      <c r="X279" s="212">
        <v>2896</v>
      </c>
      <c r="Y279" s="212">
        <v>54</v>
      </c>
      <c r="Z279" s="341">
        <f t="shared" si="374"/>
        <v>1.8646408839779006E-2</v>
      </c>
      <c r="AA279" s="212">
        <v>748</v>
      </c>
      <c r="AB279" s="212">
        <v>43</v>
      </c>
      <c r="AC279" s="212">
        <v>19</v>
      </c>
      <c r="AD279" s="212">
        <v>101</v>
      </c>
      <c r="AE279" s="212">
        <v>7</v>
      </c>
      <c r="AF279" s="372">
        <f t="shared" si="375"/>
        <v>0.36842105263157893</v>
      </c>
      <c r="AG279" s="212">
        <v>12</v>
      </c>
      <c r="AH279" s="372">
        <f t="shared" si="376"/>
        <v>0.11881188118811881</v>
      </c>
      <c r="AI279" s="212">
        <f t="shared" si="377"/>
        <v>628</v>
      </c>
      <c r="AJ279" s="212">
        <f t="shared" si="378"/>
        <v>24</v>
      </c>
      <c r="AK279" s="372">
        <f t="shared" si="379"/>
        <v>3.8216560509554139E-2</v>
      </c>
      <c r="AL279" s="341">
        <f t="shared" si="380"/>
        <v>2.4171270718232043E-3</v>
      </c>
      <c r="AM279" s="341">
        <f t="shared" si="381"/>
        <v>4.1436464088397788E-3</v>
      </c>
      <c r="AN279" s="341">
        <f t="shared" si="382"/>
        <v>8.2872928176795577E-3</v>
      </c>
      <c r="AO279" s="341">
        <f t="shared" si="383"/>
        <v>1.4848066298342542E-2</v>
      </c>
      <c r="AP279" s="214">
        <v>2148</v>
      </c>
      <c r="AQ279" s="214">
        <v>11</v>
      </c>
      <c r="AR279" s="341">
        <f t="shared" si="384"/>
        <v>3.7983425414364639E-3</v>
      </c>
      <c r="AT279" s="1">
        <v>40</v>
      </c>
      <c r="AU279" s="1">
        <v>20</v>
      </c>
      <c r="AV279" s="1">
        <v>9</v>
      </c>
      <c r="AW279" s="1">
        <v>11</v>
      </c>
      <c r="AX279" s="1">
        <v>57</v>
      </c>
      <c r="AY279" s="1">
        <v>28</v>
      </c>
      <c r="AZ279" s="1">
        <v>13</v>
      </c>
      <c r="BA279" s="1">
        <v>16</v>
      </c>
      <c r="BB279" s="1">
        <v>47</v>
      </c>
      <c r="BC279" s="1">
        <v>20</v>
      </c>
      <c r="BD279" s="1">
        <v>15</v>
      </c>
      <c r="BE279" s="1">
        <v>12</v>
      </c>
      <c r="BF279" s="1">
        <v>37</v>
      </c>
      <c r="BG279" s="1">
        <v>16</v>
      </c>
      <c r="BH279" s="1">
        <v>11</v>
      </c>
      <c r="BI279" s="1">
        <v>10</v>
      </c>
      <c r="BJ279" s="1">
        <v>62</v>
      </c>
      <c r="BK279" s="1">
        <v>25</v>
      </c>
      <c r="BL279" s="1">
        <v>14</v>
      </c>
      <c r="BM279" s="1">
        <v>23</v>
      </c>
      <c r="BN279" s="125">
        <v>0.5</v>
      </c>
      <c r="BO279" s="124">
        <v>0.22500000000000001</v>
      </c>
      <c r="BP279" s="126">
        <v>0.27500000000000002</v>
      </c>
      <c r="BQ279" s="125">
        <v>0.49122807017543857</v>
      </c>
      <c r="BR279" s="124">
        <v>0.22807017543859648</v>
      </c>
      <c r="BS279" s="126">
        <v>0.2807017543859649</v>
      </c>
      <c r="BT279" s="125">
        <v>0.42553191489361702</v>
      </c>
      <c r="BU279" s="124">
        <v>0.31914893617021278</v>
      </c>
      <c r="BV279" s="126">
        <v>0.25531914893617019</v>
      </c>
      <c r="BW279" s="125">
        <v>0.43243243243243246</v>
      </c>
      <c r="BX279" s="124">
        <v>0.29729729729729731</v>
      </c>
      <c r="BY279" s="126">
        <v>0.27027027027027029</v>
      </c>
      <c r="BZ279" s="125">
        <f t="shared" si="385"/>
        <v>0.40322580645161288</v>
      </c>
      <c r="CA279" s="124">
        <f t="shared" si="386"/>
        <v>0.22580645161290322</v>
      </c>
      <c r="CB279" s="126">
        <f t="shared" si="387"/>
        <v>0.37096774193548387</v>
      </c>
      <c r="CD279" s="215">
        <f t="shared" si="388"/>
        <v>5380</v>
      </c>
      <c r="CE279" s="216">
        <f t="shared" si="389"/>
        <v>0.63011152416356875</v>
      </c>
      <c r="CF279" s="216">
        <f t="shared" si="390"/>
        <v>0.31226765799256506</v>
      </c>
      <c r="CG279" s="216">
        <f t="shared" si="391"/>
        <v>5.7620817843866169E-2</v>
      </c>
      <c r="CH279" s="216">
        <f t="shared" si="392"/>
        <v>1.858736059479554E-2</v>
      </c>
      <c r="CI279" s="216">
        <f t="shared" si="393"/>
        <v>1.8587360594795538E-3</v>
      </c>
      <c r="CJ279" s="216">
        <f t="shared" si="394"/>
        <v>3.717472118959108E-2</v>
      </c>
      <c r="CK279" s="217">
        <f t="shared" si="395"/>
        <v>3390</v>
      </c>
      <c r="CL279" s="218">
        <f t="shared" si="396"/>
        <v>1680</v>
      </c>
      <c r="CM279" s="219">
        <f t="shared" si="397"/>
        <v>310</v>
      </c>
      <c r="CN279" s="219">
        <f t="shared" si="398"/>
        <v>100</v>
      </c>
      <c r="CO279" s="219">
        <f t="shared" si="399"/>
        <v>10</v>
      </c>
      <c r="CP279" s="219">
        <f t="shared" si="400"/>
        <v>200</v>
      </c>
      <c r="CR279" s="243">
        <v>1371.84</v>
      </c>
      <c r="CS279" s="243">
        <v>3500</v>
      </c>
      <c r="CT279" s="247">
        <f t="shared" si="370"/>
        <v>0.3919542857142857</v>
      </c>
      <c r="CV279" s="247">
        <f t="shared" si="371"/>
        <v>4.7572917351313949E-2</v>
      </c>
      <c r="CW279" s="211">
        <f t="shared" si="372"/>
        <v>0.38053895591385728</v>
      </c>
      <c r="CY279" s="300">
        <v>2.0903573836817263E-2</v>
      </c>
      <c r="CZ279" s="300">
        <v>1.2247600132406488E-2</v>
      </c>
      <c r="DA279" s="300">
        <v>1.4992025518341308E-2</v>
      </c>
      <c r="DB279" s="300">
        <v>1.7484662576687116E-2</v>
      </c>
      <c r="DC279" s="300">
        <v>1.2066365007541479E-2</v>
      </c>
      <c r="DE279" s="332">
        <v>104</v>
      </c>
      <c r="DF279" s="332">
        <v>31</v>
      </c>
      <c r="DG279" s="332">
        <v>117</v>
      </c>
      <c r="DH279" s="332">
        <v>29</v>
      </c>
      <c r="DL279" s="212">
        <v>2966</v>
      </c>
      <c r="DM279" s="212">
        <v>62</v>
      </c>
      <c r="DN279" s="213">
        <v>2.0903573836817263E-2</v>
      </c>
      <c r="DO279" s="212">
        <v>790</v>
      </c>
      <c r="DP279" s="212">
        <v>52</v>
      </c>
      <c r="DQ279" s="213">
        <v>1.753202966958867E-2</v>
      </c>
      <c r="DR279" s="214">
        <v>2176</v>
      </c>
      <c r="DS279" s="214">
        <v>10</v>
      </c>
      <c r="DT279" s="213">
        <v>3.3715441672285905E-3</v>
      </c>
      <c r="DV279" s="215">
        <f t="shared" si="401"/>
        <v>5300</v>
      </c>
      <c r="DW279" s="216">
        <v>0.660377358490566</v>
      </c>
      <c r="DX279" s="216">
        <v>0.28301886792452829</v>
      </c>
      <c r="DY279" s="216">
        <v>5.6603773584905662E-2</v>
      </c>
      <c r="DZ279" s="216">
        <v>1.8867924528301886E-2</v>
      </c>
      <c r="EA279" s="216">
        <v>0</v>
      </c>
      <c r="EB279" s="216">
        <v>3.7735849056603772E-2</v>
      </c>
      <c r="EC279" s="217">
        <f t="shared" si="402"/>
        <v>3520</v>
      </c>
      <c r="ED279" s="218">
        <v>1500</v>
      </c>
      <c r="EE279" s="219">
        <f t="shared" si="403"/>
        <v>280</v>
      </c>
      <c r="EF279" s="219">
        <f t="shared" si="404"/>
        <v>70</v>
      </c>
      <c r="EG279" s="219">
        <f t="shared" si="405"/>
        <v>10</v>
      </c>
      <c r="EH279" s="219">
        <f t="shared" si="406"/>
        <v>200</v>
      </c>
      <c r="EI279" s="216">
        <v>5.6603773584905662E-2</v>
      </c>
      <c r="EJ279" s="511">
        <v>1.6475E-2</v>
      </c>
      <c r="EK279" s="3">
        <v>0.21</v>
      </c>
      <c r="EL279" s="3">
        <v>0.436</v>
      </c>
      <c r="EM279" s="496">
        <f t="shared" si="366"/>
        <v>0.35400000000000004</v>
      </c>
      <c r="EN279" s="528">
        <v>5.1739400000000005E-2</v>
      </c>
      <c r="EO279" s="545">
        <f t="shared" si="407"/>
        <v>5350</v>
      </c>
      <c r="EP279" s="314">
        <f t="shared" si="408"/>
        <v>1450</v>
      </c>
      <c r="EQ279" s="542">
        <v>1410</v>
      </c>
      <c r="ER279" s="543">
        <v>20</v>
      </c>
      <c r="ES279" s="544">
        <v>20</v>
      </c>
      <c r="ET279" s="242">
        <v>0</v>
      </c>
      <c r="EU279" s="242">
        <v>0</v>
      </c>
      <c r="EV279" s="314">
        <f t="shared" si="409"/>
        <v>20</v>
      </c>
      <c r="EW279" s="314">
        <f t="shared" si="410"/>
        <v>2380</v>
      </c>
      <c r="EX279" s="542">
        <v>1750</v>
      </c>
      <c r="EY279" s="543">
        <v>510</v>
      </c>
      <c r="EZ279" s="544">
        <v>120</v>
      </c>
      <c r="FA279" s="242">
        <v>30</v>
      </c>
      <c r="FB279" s="242">
        <v>10</v>
      </c>
      <c r="FC279" s="314">
        <f t="shared" si="411"/>
        <v>80</v>
      </c>
      <c r="FD279" s="314">
        <f t="shared" si="412"/>
        <v>1520</v>
      </c>
      <c r="FE279" s="542">
        <v>360</v>
      </c>
      <c r="FF279" s="543">
        <v>1020</v>
      </c>
      <c r="FG279" s="544">
        <v>140</v>
      </c>
      <c r="FH279" s="242">
        <v>40</v>
      </c>
      <c r="FI279" s="242">
        <f>VLOOKUP($A279,'[3]Tabel 3'!$E$3350:$K$3691,7,FALSE)</f>
        <v>0</v>
      </c>
      <c r="FJ279" s="314">
        <f t="shared" si="413"/>
        <v>100</v>
      </c>
      <c r="FK279" s="545">
        <f t="shared" si="414"/>
        <v>5380</v>
      </c>
      <c r="FL279" s="314">
        <f t="shared" si="415"/>
        <v>1400</v>
      </c>
      <c r="FM279" s="542">
        <v>1360</v>
      </c>
      <c r="FN279" s="543">
        <v>30</v>
      </c>
      <c r="FO279" s="544">
        <v>10</v>
      </c>
      <c r="FP279" s="242">
        <v>0</v>
      </c>
      <c r="FQ279" s="242">
        <v>0</v>
      </c>
      <c r="FR279" s="314">
        <f t="shared" si="416"/>
        <v>10</v>
      </c>
      <c r="FS279" s="314">
        <f t="shared" si="417"/>
        <v>2390</v>
      </c>
      <c r="FT279" s="542">
        <v>1640</v>
      </c>
      <c r="FU279" s="543">
        <v>600</v>
      </c>
      <c r="FV279" s="544">
        <v>150</v>
      </c>
      <c r="FW279" s="242">
        <v>40</v>
      </c>
      <c r="FX279" s="242">
        <v>10</v>
      </c>
      <c r="FY279" s="314">
        <f t="shared" si="418"/>
        <v>100</v>
      </c>
      <c r="FZ279" s="314">
        <f t="shared" si="419"/>
        <v>1590</v>
      </c>
      <c r="GA279" s="542">
        <v>390</v>
      </c>
      <c r="GB279" s="543">
        <v>1050</v>
      </c>
      <c r="GC279" s="544">
        <v>150</v>
      </c>
      <c r="GD279" s="242">
        <v>60</v>
      </c>
      <c r="GE279" s="242">
        <v>0</v>
      </c>
      <c r="GF279" s="314">
        <f t="shared" si="420"/>
        <v>90</v>
      </c>
    </row>
    <row r="280" spans="1:188" hidden="1" x14ac:dyDescent="0.25">
      <c r="A280" s="622" t="s">
        <v>420</v>
      </c>
      <c r="B280" s="622" t="s">
        <v>56</v>
      </c>
      <c r="C280" s="622" t="s">
        <v>114</v>
      </c>
      <c r="D280" s="1">
        <v>0.7</v>
      </c>
      <c r="E280" s="206">
        <v>10600</v>
      </c>
      <c r="F280" s="207">
        <v>6.9000000000000006E-2</v>
      </c>
      <c r="G280" s="208">
        <f>IF(AND(F280&gt;=$F$3-'Selectie Benchmark Gemeenten'!$D$7*'gemeenten info'!$F$7,F280&lt;=$F$3+'Selectie Benchmark Gemeenten'!$D$7*'gemeenten info'!$F$7),1,0)</f>
        <v>0</v>
      </c>
      <c r="H280" s="206">
        <v>26401</v>
      </c>
      <c r="I280" s="206">
        <v>180</v>
      </c>
      <c r="J280" s="209">
        <f t="shared" si="373"/>
        <v>2.3617339312406577E-2</v>
      </c>
      <c r="K280" s="208">
        <f>IF(AND(J280&gt;=$J$3-'Selectie Benchmark Gemeenten'!$D$8*'gemeenten info'!$J$7,J280&lt;=$J$3+'Selectie Benchmark Gemeenten'!$D$8*'gemeenten info'!$J$7),1,0)</f>
        <v>0</v>
      </c>
      <c r="L280" s="23">
        <v>0</v>
      </c>
      <c r="M280" s="210">
        <v>0.14866760168302945</v>
      </c>
      <c r="N280" s="208">
        <f>IF(AND(M280&gt;=$M$3-'Selectie Benchmark Gemeenten'!$D$9*'gemeenten info'!$M$7,M280&lt;=$M$3+'Selectie Benchmark Gemeenten'!$D$9*'gemeenten info'!$M$7),1,0)</f>
        <v>1</v>
      </c>
      <c r="O280" s="29">
        <f t="shared" si="367"/>
        <v>0</v>
      </c>
      <c r="P280" s="29">
        <f t="shared" si="368"/>
        <v>0</v>
      </c>
      <c r="Q280" s="29">
        <f t="shared" si="369"/>
        <v>0</v>
      </c>
      <c r="S280" s="78">
        <v>7.6520000000000001</v>
      </c>
      <c r="T280" s="78">
        <v>-21.611999999999998</v>
      </c>
      <c r="U280" s="211">
        <v>0.61799999999999999</v>
      </c>
      <c r="V280" s="211">
        <v>5.7000000000000002E-2</v>
      </c>
      <c r="X280" s="212">
        <v>2139</v>
      </c>
      <c r="Y280" s="212">
        <v>46</v>
      </c>
      <c r="Z280" s="341">
        <f t="shared" si="374"/>
        <v>2.1505376344086023E-2</v>
      </c>
      <c r="AA280" s="212">
        <v>726</v>
      </c>
      <c r="AB280" s="212">
        <v>37</v>
      </c>
      <c r="AC280" s="212">
        <v>20</v>
      </c>
      <c r="AD280" s="212">
        <v>151</v>
      </c>
      <c r="AE280" s="212">
        <v>0</v>
      </c>
      <c r="AF280" s="372">
        <f t="shared" si="375"/>
        <v>0</v>
      </c>
      <c r="AG280" s="212">
        <v>15</v>
      </c>
      <c r="AH280" s="372">
        <f t="shared" si="376"/>
        <v>9.9337748344370855E-2</v>
      </c>
      <c r="AI280" s="212">
        <f t="shared" si="377"/>
        <v>555</v>
      </c>
      <c r="AJ280" s="212">
        <f t="shared" si="378"/>
        <v>22</v>
      </c>
      <c r="AK280" s="372">
        <f t="shared" si="379"/>
        <v>3.9639639639639637E-2</v>
      </c>
      <c r="AL280" s="341">
        <f t="shared" si="380"/>
        <v>0</v>
      </c>
      <c r="AM280" s="341">
        <f t="shared" si="381"/>
        <v>7.0126227208976155E-3</v>
      </c>
      <c r="AN280" s="341">
        <f t="shared" si="382"/>
        <v>1.0285179990649837E-2</v>
      </c>
      <c r="AO280" s="341">
        <f t="shared" si="383"/>
        <v>1.729780271154745E-2</v>
      </c>
      <c r="AP280" s="214">
        <v>1413</v>
      </c>
      <c r="AQ280" s="214">
        <v>9</v>
      </c>
      <c r="AR280" s="341">
        <f t="shared" si="384"/>
        <v>4.2075736325385693E-3</v>
      </c>
      <c r="AT280" s="1">
        <v>23</v>
      </c>
      <c r="AU280" s="1">
        <v>7</v>
      </c>
      <c r="AV280" s="1">
        <v>6</v>
      </c>
      <c r="AW280" s="1">
        <v>10</v>
      </c>
      <c r="AX280" s="1">
        <v>32</v>
      </c>
      <c r="AY280" s="1">
        <v>16</v>
      </c>
      <c r="AZ280" s="1">
        <v>8</v>
      </c>
      <c r="BA280" s="1">
        <v>8</v>
      </c>
      <c r="BB280" s="1">
        <v>32</v>
      </c>
      <c r="BC280" s="1">
        <v>13</v>
      </c>
      <c r="BD280" s="1">
        <v>8</v>
      </c>
      <c r="BE280" s="1">
        <v>11</v>
      </c>
      <c r="BF280" s="1">
        <v>30</v>
      </c>
      <c r="BG280" s="1">
        <v>10</v>
      </c>
      <c r="BH280" s="1">
        <v>0</v>
      </c>
      <c r="BI280" s="1">
        <v>20</v>
      </c>
      <c r="BJ280" s="1">
        <v>44</v>
      </c>
      <c r="BK280" s="1">
        <v>19</v>
      </c>
      <c r="BL280" s="1">
        <v>7</v>
      </c>
      <c r="BM280" s="1">
        <v>18</v>
      </c>
      <c r="BN280" s="125">
        <v>0.30434782608695654</v>
      </c>
      <c r="BO280" s="124">
        <v>0.2608695652173913</v>
      </c>
      <c r="BP280" s="126">
        <v>0.43478260869565216</v>
      </c>
      <c r="BQ280" s="125">
        <v>0.5</v>
      </c>
      <c r="BR280" s="124">
        <v>0.25</v>
      </c>
      <c r="BS280" s="126">
        <v>0.25</v>
      </c>
      <c r="BT280" s="125">
        <v>0.40625</v>
      </c>
      <c r="BU280" s="124">
        <v>0.25</v>
      </c>
      <c r="BV280" s="126">
        <v>0.34375</v>
      </c>
      <c r="BW280" s="125">
        <v>0.33333333333333331</v>
      </c>
      <c r="BX280" s="124">
        <v>0</v>
      </c>
      <c r="BY280" s="126">
        <v>0.66666666666666663</v>
      </c>
      <c r="BZ280" s="125">
        <f t="shared" si="385"/>
        <v>0.43181818181818182</v>
      </c>
      <c r="CA280" s="124">
        <f t="shared" si="386"/>
        <v>0.15909090909090909</v>
      </c>
      <c r="CB280" s="126">
        <f t="shared" si="387"/>
        <v>0.40909090909090912</v>
      </c>
      <c r="CD280" s="215">
        <f t="shared" si="388"/>
        <v>3880</v>
      </c>
      <c r="CE280" s="216">
        <f t="shared" si="389"/>
        <v>0.50515463917525771</v>
      </c>
      <c r="CF280" s="216">
        <f t="shared" si="390"/>
        <v>0.4329896907216495</v>
      </c>
      <c r="CG280" s="216">
        <f t="shared" si="391"/>
        <v>6.1855670103092786E-2</v>
      </c>
      <c r="CH280" s="216">
        <f t="shared" si="392"/>
        <v>2.8350515463917526E-2</v>
      </c>
      <c r="CI280" s="216">
        <f t="shared" si="393"/>
        <v>0</v>
      </c>
      <c r="CJ280" s="216">
        <f t="shared" si="394"/>
        <v>3.3505154639175257E-2</v>
      </c>
      <c r="CK280" s="217">
        <f t="shared" si="395"/>
        <v>1960</v>
      </c>
      <c r="CL280" s="218">
        <f t="shared" si="396"/>
        <v>1680</v>
      </c>
      <c r="CM280" s="219">
        <f t="shared" si="397"/>
        <v>240</v>
      </c>
      <c r="CN280" s="219">
        <f t="shared" si="398"/>
        <v>110</v>
      </c>
      <c r="CO280" s="219">
        <f t="shared" si="399"/>
        <v>0</v>
      </c>
      <c r="CP280" s="219">
        <f t="shared" si="400"/>
        <v>130</v>
      </c>
      <c r="CR280" s="243">
        <v>2425.38</v>
      </c>
      <c r="CS280" s="243">
        <v>2882</v>
      </c>
      <c r="CT280" s="247">
        <f t="shared" si="370"/>
        <v>0.84156141568355314</v>
      </c>
      <c r="CV280" s="247">
        <f t="shared" si="371"/>
        <v>2.5554137753117413E-2</v>
      </c>
      <c r="CW280" s="211">
        <f t="shared" si="372"/>
        <v>0.31167212092878294</v>
      </c>
      <c r="CY280" s="300">
        <v>2.0285846011987092E-2</v>
      </c>
      <c r="CZ280" s="300">
        <v>1.3882461823229986E-2</v>
      </c>
      <c r="DA280" s="300">
        <v>1.4625228519195612E-2</v>
      </c>
      <c r="DB280" s="300">
        <v>1.4103129131776113E-2</v>
      </c>
      <c r="DC280" s="300">
        <v>9.7914005959982963E-3</v>
      </c>
      <c r="DE280" s="332">
        <v>45</v>
      </c>
      <c r="DF280" s="332">
        <v>2</v>
      </c>
      <c r="DG280" s="332">
        <v>46</v>
      </c>
      <c r="DH280" s="332">
        <v>0</v>
      </c>
      <c r="DL280" s="212">
        <v>2169</v>
      </c>
      <c r="DM280" s="212">
        <v>44</v>
      </c>
      <c r="DN280" s="213">
        <v>2.0285846011987092E-2</v>
      </c>
      <c r="DO280" s="212">
        <v>736</v>
      </c>
      <c r="DP280" s="212">
        <v>40</v>
      </c>
      <c r="DQ280" s="213">
        <v>1.8441678192715538E-2</v>
      </c>
      <c r="DR280" s="214">
        <v>1433</v>
      </c>
      <c r="DS280" s="214">
        <v>4</v>
      </c>
      <c r="DT280" s="213">
        <v>1.8441678192715537E-3</v>
      </c>
      <c r="DV280" s="215">
        <f t="shared" si="401"/>
        <v>3850</v>
      </c>
      <c r="DW280" s="216">
        <v>0.5</v>
      </c>
      <c r="DX280" s="216">
        <v>0.44736842105263158</v>
      </c>
      <c r="DY280" s="216">
        <v>5.2631578947368418E-2</v>
      </c>
      <c r="DZ280" s="216">
        <v>2.6315789473684209E-2</v>
      </c>
      <c r="EA280" s="216">
        <v>0</v>
      </c>
      <c r="EB280" s="216">
        <v>2.6315789473684209E-2</v>
      </c>
      <c r="EC280" s="217">
        <f t="shared" si="402"/>
        <v>1940</v>
      </c>
      <c r="ED280" s="218">
        <v>1700</v>
      </c>
      <c r="EE280" s="219">
        <f t="shared" si="403"/>
        <v>210</v>
      </c>
      <c r="EF280" s="219">
        <f t="shared" si="404"/>
        <v>70</v>
      </c>
      <c r="EG280" s="219">
        <f t="shared" si="405"/>
        <v>0</v>
      </c>
      <c r="EH280" s="219">
        <f t="shared" si="406"/>
        <v>140</v>
      </c>
      <c r="EI280" s="216">
        <v>7.6923076923076927E-2</v>
      </c>
      <c r="EJ280" s="511">
        <v>1.9975E-2</v>
      </c>
      <c r="EK280" s="3">
        <v>0.35399999999999998</v>
      </c>
      <c r="EL280" s="3">
        <v>0.47100000000000003</v>
      </c>
      <c r="EM280" s="496">
        <f t="shared" si="366"/>
        <v>0.17499999999999999</v>
      </c>
      <c r="EN280" s="528">
        <v>6.3551400000000008E-2</v>
      </c>
      <c r="EO280" s="545">
        <f t="shared" si="407"/>
        <v>3840</v>
      </c>
      <c r="EP280" s="314">
        <f t="shared" si="408"/>
        <v>950</v>
      </c>
      <c r="EQ280" s="542">
        <v>940</v>
      </c>
      <c r="ER280" s="543">
        <v>10</v>
      </c>
      <c r="ES280" s="544">
        <v>0</v>
      </c>
      <c r="ET280" s="242">
        <v>0</v>
      </c>
      <c r="EU280" s="242">
        <v>0</v>
      </c>
      <c r="EV280" s="314">
        <f t="shared" si="409"/>
        <v>0</v>
      </c>
      <c r="EW280" s="314">
        <f t="shared" si="410"/>
        <v>1600</v>
      </c>
      <c r="EX280" s="542">
        <v>850</v>
      </c>
      <c r="EY280" s="543">
        <v>650</v>
      </c>
      <c r="EZ280" s="544">
        <v>100</v>
      </c>
      <c r="FA280" s="242">
        <v>30</v>
      </c>
      <c r="FB280" s="242">
        <v>0</v>
      </c>
      <c r="FC280" s="314">
        <f t="shared" si="411"/>
        <v>70</v>
      </c>
      <c r="FD280" s="314">
        <f t="shared" si="412"/>
        <v>1290</v>
      </c>
      <c r="FE280" s="542">
        <v>150</v>
      </c>
      <c r="FF280" s="543">
        <v>1030</v>
      </c>
      <c r="FG280" s="544">
        <v>110</v>
      </c>
      <c r="FH280" s="242">
        <v>40</v>
      </c>
      <c r="FI280" s="242">
        <f>VLOOKUP($A280,'[3]Tabel 3'!$E$3350:$K$3691,7,FALSE)</f>
        <v>0</v>
      </c>
      <c r="FJ280" s="314">
        <f t="shared" si="413"/>
        <v>70</v>
      </c>
      <c r="FK280" s="545">
        <f t="shared" si="414"/>
        <v>3880</v>
      </c>
      <c r="FL280" s="314">
        <f t="shared" si="415"/>
        <v>980</v>
      </c>
      <c r="FM280" s="542">
        <v>960</v>
      </c>
      <c r="FN280" s="543">
        <v>10</v>
      </c>
      <c r="FO280" s="544">
        <v>10</v>
      </c>
      <c r="FP280" s="242">
        <v>0</v>
      </c>
      <c r="FQ280" s="242">
        <v>0</v>
      </c>
      <c r="FR280" s="314">
        <f t="shared" si="416"/>
        <v>10</v>
      </c>
      <c r="FS280" s="314">
        <f t="shared" si="417"/>
        <v>1590</v>
      </c>
      <c r="FT280" s="542">
        <v>840</v>
      </c>
      <c r="FU280" s="543">
        <v>630</v>
      </c>
      <c r="FV280" s="544">
        <v>120</v>
      </c>
      <c r="FW280" s="242">
        <v>50</v>
      </c>
      <c r="FX280" s="242">
        <v>0</v>
      </c>
      <c r="FY280" s="314">
        <f t="shared" si="418"/>
        <v>70</v>
      </c>
      <c r="FZ280" s="314">
        <f t="shared" si="419"/>
        <v>1310</v>
      </c>
      <c r="GA280" s="542">
        <v>160</v>
      </c>
      <c r="GB280" s="543">
        <v>1040</v>
      </c>
      <c r="GC280" s="544">
        <v>110</v>
      </c>
      <c r="GD280" s="242">
        <v>60</v>
      </c>
      <c r="GE280" s="242">
        <v>0</v>
      </c>
      <c r="GF280" s="314">
        <f t="shared" si="420"/>
        <v>50</v>
      </c>
    </row>
    <row r="281" spans="1:188" hidden="1" x14ac:dyDescent="0.25">
      <c r="A281" s="622" t="s">
        <v>148</v>
      </c>
      <c r="B281" s="622" t="s">
        <v>85</v>
      </c>
      <c r="C281" s="622" t="s">
        <v>86</v>
      </c>
      <c r="D281" s="1">
        <v>1.8</v>
      </c>
      <c r="E281" s="206">
        <v>18300</v>
      </c>
      <c r="F281" s="207">
        <v>9.9000000000000005E-2</v>
      </c>
      <c r="G281" s="208">
        <f>IF(AND(F281&gt;=$F$3-'Selectie Benchmark Gemeenten'!$D$7*'gemeenten info'!$F$7,F281&lt;=$F$3+'Selectie Benchmark Gemeenten'!$D$7*'gemeenten info'!$F$7),1,0)</f>
        <v>1</v>
      </c>
      <c r="H281" s="206">
        <v>42277</v>
      </c>
      <c r="I281" s="206">
        <v>1289</v>
      </c>
      <c r="J281" s="209">
        <f t="shared" si="373"/>
        <v>0.18938714499252615</v>
      </c>
      <c r="K281" s="208">
        <f>IF(AND(J281&gt;=$J$3-'Selectie Benchmark Gemeenten'!$D$8*'gemeenten info'!$J$7,J281&lt;=$J$3+'Selectie Benchmark Gemeenten'!$D$8*'gemeenten info'!$J$7),1,0)</f>
        <v>1</v>
      </c>
      <c r="L281" s="23">
        <v>1</v>
      </c>
      <c r="M281" s="210">
        <v>0.17818889970788704</v>
      </c>
      <c r="N281" s="208">
        <f>IF(AND(M281&gt;=$M$3-'Selectie Benchmark Gemeenten'!$D$9*'gemeenten info'!$M$7,M281&lt;=$M$3+'Selectie Benchmark Gemeenten'!$D$9*'gemeenten info'!$M$7),1,0)</f>
        <v>1</v>
      </c>
      <c r="O281" s="29">
        <f t="shared" si="367"/>
        <v>1</v>
      </c>
      <c r="P281" s="29">
        <f t="shared" si="368"/>
        <v>1</v>
      </c>
      <c r="Q281" s="29">
        <f t="shared" si="369"/>
        <v>1</v>
      </c>
      <c r="S281" s="78">
        <v>7.7560000000000002</v>
      </c>
      <c r="T281" s="78">
        <v>1.857</v>
      </c>
      <c r="U281" s="211">
        <v>0.55200000000000005</v>
      </c>
      <c r="V281" s="211">
        <v>0.11</v>
      </c>
      <c r="X281" s="212">
        <v>3148</v>
      </c>
      <c r="Y281" s="212">
        <v>81</v>
      </c>
      <c r="Z281" s="341">
        <f t="shared" si="374"/>
        <v>2.5730622617534941E-2</v>
      </c>
      <c r="AA281" s="212">
        <v>1066</v>
      </c>
      <c r="AB281" s="212">
        <v>63</v>
      </c>
      <c r="AC281" s="212">
        <v>22</v>
      </c>
      <c r="AD281" s="212">
        <v>191</v>
      </c>
      <c r="AE281" s="212">
        <v>0</v>
      </c>
      <c r="AF281" s="372">
        <f t="shared" si="375"/>
        <v>0</v>
      </c>
      <c r="AG281" s="212">
        <v>20</v>
      </c>
      <c r="AH281" s="372">
        <f t="shared" si="376"/>
        <v>0.10471204188481675</v>
      </c>
      <c r="AI281" s="212">
        <f t="shared" si="377"/>
        <v>853</v>
      </c>
      <c r="AJ281" s="212">
        <f t="shared" si="378"/>
        <v>43</v>
      </c>
      <c r="AK281" s="372">
        <f t="shared" si="379"/>
        <v>5.0410316529894493E-2</v>
      </c>
      <c r="AL281" s="341">
        <f t="shared" si="380"/>
        <v>0</v>
      </c>
      <c r="AM281" s="341">
        <f t="shared" si="381"/>
        <v>6.3532401524777635E-3</v>
      </c>
      <c r="AN281" s="341">
        <f t="shared" si="382"/>
        <v>1.3659466327827191E-2</v>
      </c>
      <c r="AO281" s="341">
        <f t="shared" si="383"/>
        <v>2.0012706480304957E-2</v>
      </c>
      <c r="AP281" s="214">
        <v>2082</v>
      </c>
      <c r="AQ281" s="214">
        <v>18</v>
      </c>
      <c r="AR281" s="341">
        <f t="shared" si="384"/>
        <v>5.7179161372299869E-3</v>
      </c>
      <c r="AT281" s="1">
        <v>90</v>
      </c>
      <c r="AU281" s="1">
        <v>37</v>
      </c>
      <c r="AV281" s="1">
        <v>17</v>
      </c>
      <c r="AW281" s="1">
        <v>36</v>
      </c>
      <c r="AX281" s="1">
        <v>76</v>
      </c>
      <c r="AY281" s="1">
        <v>19</v>
      </c>
      <c r="AZ281" s="1">
        <v>24</v>
      </c>
      <c r="BA281" s="1">
        <v>33</v>
      </c>
      <c r="BB281" s="1">
        <v>61</v>
      </c>
      <c r="BC281" s="1">
        <v>31</v>
      </c>
      <c r="BD281" s="1">
        <v>9</v>
      </c>
      <c r="BE281" s="1">
        <v>21</v>
      </c>
      <c r="BF281" s="1">
        <v>72</v>
      </c>
      <c r="BG281" s="1">
        <v>28</v>
      </c>
      <c r="BH281" s="1">
        <v>17</v>
      </c>
      <c r="BI281" s="1">
        <v>27</v>
      </c>
      <c r="BJ281" s="1">
        <v>85</v>
      </c>
      <c r="BK281" s="1">
        <v>28</v>
      </c>
      <c r="BL281" s="1">
        <v>26</v>
      </c>
      <c r="BM281" s="1">
        <v>31</v>
      </c>
      <c r="BN281" s="125">
        <v>0.41111111111111109</v>
      </c>
      <c r="BO281" s="124">
        <v>0.18888888888888888</v>
      </c>
      <c r="BP281" s="126">
        <v>0.4</v>
      </c>
      <c r="BQ281" s="125">
        <v>0.25</v>
      </c>
      <c r="BR281" s="124">
        <v>0.31578947368421051</v>
      </c>
      <c r="BS281" s="126">
        <v>0.43421052631578949</v>
      </c>
      <c r="BT281" s="125">
        <v>0.50819672131147542</v>
      </c>
      <c r="BU281" s="124">
        <v>0.14754098360655737</v>
      </c>
      <c r="BV281" s="126">
        <v>0.34426229508196721</v>
      </c>
      <c r="BW281" s="125">
        <v>0.3888888888888889</v>
      </c>
      <c r="BX281" s="124">
        <v>0.2361111111111111</v>
      </c>
      <c r="BY281" s="126">
        <v>0.375</v>
      </c>
      <c r="BZ281" s="125">
        <f t="shared" si="385"/>
        <v>0.32941176470588235</v>
      </c>
      <c r="CA281" s="124">
        <f t="shared" si="386"/>
        <v>0.30588235294117649</v>
      </c>
      <c r="CB281" s="126">
        <f t="shared" si="387"/>
        <v>0.36470588235294116</v>
      </c>
      <c r="CD281" s="215">
        <f t="shared" si="388"/>
        <v>6330</v>
      </c>
      <c r="CE281" s="216">
        <f t="shared" si="389"/>
        <v>0.53080568720379151</v>
      </c>
      <c r="CF281" s="216">
        <f t="shared" si="390"/>
        <v>0.38072669826224331</v>
      </c>
      <c r="CG281" s="216">
        <f t="shared" si="391"/>
        <v>8.8467614533965247E-2</v>
      </c>
      <c r="CH281" s="216">
        <f t="shared" si="392"/>
        <v>3.15955766192733E-2</v>
      </c>
      <c r="CI281" s="216">
        <f t="shared" si="393"/>
        <v>3.1595576619273301E-3</v>
      </c>
      <c r="CJ281" s="216">
        <f t="shared" si="394"/>
        <v>5.3712480252764615E-2</v>
      </c>
      <c r="CK281" s="217">
        <f t="shared" si="395"/>
        <v>3360</v>
      </c>
      <c r="CL281" s="218">
        <f t="shared" si="396"/>
        <v>2410</v>
      </c>
      <c r="CM281" s="219">
        <f t="shared" si="397"/>
        <v>560</v>
      </c>
      <c r="CN281" s="219">
        <f t="shared" si="398"/>
        <v>200</v>
      </c>
      <c r="CO281" s="219">
        <f t="shared" si="399"/>
        <v>20</v>
      </c>
      <c r="CP281" s="219">
        <f t="shared" si="400"/>
        <v>340</v>
      </c>
      <c r="CR281" s="243">
        <v>4966.91</v>
      </c>
      <c r="CS281" s="243">
        <v>3692</v>
      </c>
      <c r="CT281" s="247">
        <f t="shared" si="370"/>
        <v>1.3453169014084507</v>
      </c>
      <c r="CV281" s="247">
        <f t="shared" si="371"/>
        <v>1.912606805920361E-2</v>
      </c>
      <c r="CW281" s="211">
        <f t="shared" si="372"/>
        <v>0.25990527896499938</v>
      </c>
      <c r="CY281" s="300">
        <v>2.578883495145631E-2</v>
      </c>
      <c r="CZ281" s="300">
        <v>2.1295474711623779E-2</v>
      </c>
      <c r="DA281" s="300">
        <v>1.7508610792192882E-2</v>
      </c>
      <c r="DB281" s="300">
        <v>2.1075984470327231E-2</v>
      </c>
      <c r="DC281" s="300">
        <v>2.3955283470854405E-2</v>
      </c>
      <c r="DE281" s="332">
        <v>126</v>
      </c>
      <c r="DF281" s="332">
        <v>28</v>
      </c>
      <c r="DG281" s="332">
        <v>91</v>
      </c>
      <c r="DH281" s="332">
        <v>23</v>
      </c>
      <c r="DL281" s="212">
        <v>3296</v>
      </c>
      <c r="DM281" s="212">
        <v>85</v>
      </c>
      <c r="DN281" s="213">
        <v>2.578883495145631E-2</v>
      </c>
      <c r="DO281" s="212">
        <v>1113</v>
      </c>
      <c r="DP281" s="212">
        <v>67</v>
      </c>
      <c r="DQ281" s="213">
        <v>2.0327669902912623E-2</v>
      </c>
      <c r="DR281" s="214">
        <v>2183</v>
      </c>
      <c r="DS281" s="214">
        <v>18</v>
      </c>
      <c r="DT281" s="213">
        <v>5.4611650485436895E-3</v>
      </c>
      <c r="DV281" s="215">
        <f t="shared" si="401"/>
        <v>6220</v>
      </c>
      <c r="DW281" s="216">
        <v>0.57377049180327866</v>
      </c>
      <c r="DX281" s="216">
        <v>0.36065573770491804</v>
      </c>
      <c r="DY281" s="216">
        <v>6.5573770491803282E-2</v>
      </c>
      <c r="DZ281" s="216">
        <v>3.2786885245901641E-2</v>
      </c>
      <c r="EA281" s="216">
        <v>0</v>
      </c>
      <c r="EB281" s="216">
        <v>3.2786885245901641E-2</v>
      </c>
      <c r="EC281" s="217">
        <f t="shared" si="402"/>
        <v>3520</v>
      </c>
      <c r="ED281" s="218">
        <v>2200</v>
      </c>
      <c r="EE281" s="219">
        <f t="shared" si="403"/>
        <v>500</v>
      </c>
      <c r="EF281" s="219">
        <f t="shared" si="404"/>
        <v>110</v>
      </c>
      <c r="EG281" s="219">
        <f t="shared" si="405"/>
        <v>10</v>
      </c>
      <c r="EH281" s="219">
        <f t="shared" si="406"/>
        <v>380</v>
      </c>
      <c r="EI281" s="216">
        <v>9.5238095238095233E-2</v>
      </c>
      <c r="EJ281" s="511">
        <v>2.5225000000000001E-2</v>
      </c>
      <c r="EK281" s="3">
        <v>0.32799999999999996</v>
      </c>
      <c r="EL281" s="3">
        <v>0.43700000000000006</v>
      </c>
      <c r="EM281" s="496">
        <f t="shared" si="366"/>
        <v>0.23499999999999999</v>
      </c>
      <c r="EN281" s="528">
        <v>8.1269400000000006E-2</v>
      </c>
      <c r="EO281" s="545">
        <f t="shared" si="407"/>
        <v>6260</v>
      </c>
      <c r="EP281" s="314">
        <f t="shared" si="408"/>
        <v>1480</v>
      </c>
      <c r="EQ281" s="542">
        <v>1460</v>
      </c>
      <c r="ER281" s="543">
        <v>10</v>
      </c>
      <c r="ES281" s="544">
        <v>10</v>
      </c>
      <c r="ET281" s="242">
        <v>0</v>
      </c>
      <c r="EU281" s="242">
        <v>0</v>
      </c>
      <c r="EV281" s="314">
        <f t="shared" si="409"/>
        <v>10</v>
      </c>
      <c r="EW281" s="314">
        <f t="shared" si="410"/>
        <v>2730</v>
      </c>
      <c r="EX281" s="542">
        <v>1670</v>
      </c>
      <c r="EY281" s="543">
        <v>850</v>
      </c>
      <c r="EZ281" s="544">
        <v>210</v>
      </c>
      <c r="FA281" s="242">
        <v>40</v>
      </c>
      <c r="FB281" s="242">
        <v>0</v>
      </c>
      <c r="FC281" s="314">
        <f t="shared" si="411"/>
        <v>170</v>
      </c>
      <c r="FD281" s="314">
        <f t="shared" si="412"/>
        <v>2050</v>
      </c>
      <c r="FE281" s="542">
        <v>390</v>
      </c>
      <c r="FF281" s="543">
        <v>1380</v>
      </c>
      <c r="FG281" s="544">
        <v>280</v>
      </c>
      <c r="FH281" s="242">
        <v>70</v>
      </c>
      <c r="FI281" s="242">
        <f>VLOOKUP($A281,'[3]Tabel 3'!$E$3350:$K$3691,7,FALSE)</f>
        <v>10</v>
      </c>
      <c r="FJ281" s="314">
        <f t="shared" si="413"/>
        <v>200</v>
      </c>
      <c r="FK281" s="545">
        <f t="shared" si="414"/>
        <v>6330</v>
      </c>
      <c r="FL281" s="314">
        <f t="shared" si="415"/>
        <v>1450</v>
      </c>
      <c r="FM281" s="542">
        <v>1400</v>
      </c>
      <c r="FN281" s="543">
        <v>30</v>
      </c>
      <c r="FO281" s="544">
        <v>20</v>
      </c>
      <c r="FP281" s="242">
        <v>0</v>
      </c>
      <c r="FQ281" s="242">
        <v>0</v>
      </c>
      <c r="FR281" s="314">
        <f t="shared" si="416"/>
        <v>20</v>
      </c>
      <c r="FS281" s="314">
        <f t="shared" si="417"/>
        <v>2730</v>
      </c>
      <c r="FT281" s="542">
        <v>1590</v>
      </c>
      <c r="FU281" s="543">
        <v>880</v>
      </c>
      <c r="FV281" s="544">
        <v>260</v>
      </c>
      <c r="FW281" s="242">
        <v>70</v>
      </c>
      <c r="FX281" s="242">
        <v>10</v>
      </c>
      <c r="FY281" s="314">
        <f t="shared" si="418"/>
        <v>180</v>
      </c>
      <c r="FZ281" s="314">
        <f t="shared" si="419"/>
        <v>2150</v>
      </c>
      <c r="GA281" s="542">
        <v>370</v>
      </c>
      <c r="GB281" s="543">
        <v>1500</v>
      </c>
      <c r="GC281" s="544">
        <v>280</v>
      </c>
      <c r="GD281" s="242">
        <v>130</v>
      </c>
      <c r="GE281" s="242">
        <v>10</v>
      </c>
      <c r="GF281" s="314">
        <f t="shared" si="420"/>
        <v>140</v>
      </c>
    </row>
    <row r="282" spans="1:188" hidden="1" x14ac:dyDescent="0.25">
      <c r="A282" s="622" t="s">
        <v>421</v>
      </c>
      <c r="B282" s="622" t="s">
        <v>121</v>
      </c>
      <c r="C282" s="622" t="s">
        <v>122</v>
      </c>
      <c r="D282" s="1">
        <v>11.3</v>
      </c>
      <c r="E282" s="206">
        <v>99500</v>
      </c>
      <c r="F282" s="207">
        <v>0.114</v>
      </c>
      <c r="G282" s="208">
        <f>IF(AND(F282&gt;=$F$3-'Selectie Benchmark Gemeenten'!$D$7*'gemeenten info'!$F$7,F282&lt;=$F$3+'Selectie Benchmark Gemeenten'!$D$7*'gemeenten info'!$F$7),1,0)</f>
        <v>0</v>
      </c>
      <c r="H282" s="206">
        <v>224459</v>
      </c>
      <c r="I282" s="206">
        <v>1783</v>
      </c>
      <c r="J282" s="209">
        <f t="shared" si="373"/>
        <v>0.26322869955156952</v>
      </c>
      <c r="K282" s="208">
        <f>IF(AND(J282&gt;=$J$3-'Selectie Benchmark Gemeenten'!$D$8*'gemeenten info'!$J$7,J282&lt;=$J$3+'Selectie Benchmark Gemeenten'!$D$8*'gemeenten info'!$J$7),1,0)</f>
        <v>1</v>
      </c>
      <c r="L282" s="23">
        <v>1</v>
      </c>
      <c r="M282" s="210">
        <v>0.53958785249457697</v>
      </c>
      <c r="N282" s="208">
        <f>IF(AND(M282&gt;=$M$3-'Selectie Benchmark Gemeenten'!$D$9*'gemeenten info'!$M$7,M282&lt;=$M$3+'Selectie Benchmark Gemeenten'!$D$9*'gemeenten info'!$M$7),1,0)</f>
        <v>0</v>
      </c>
      <c r="O282" s="29">
        <f t="shared" si="367"/>
        <v>0</v>
      </c>
      <c r="P282" s="29">
        <f t="shared" si="368"/>
        <v>0</v>
      </c>
      <c r="Q282" s="29">
        <f t="shared" si="369"/>
        <v>0</v>
      </c>
      <c r="S282" s="78">
        <v>8.0649999999999995</v>
      </c>
      <c r="T282" s="78">
        <v>3.0219999999999998</v>
      </c>
      <c r="U282" s="211">
        <v>0.505</v>
      </c>
      <c r="V282" s="211">
        <v>0.08</v>
      </c>
      <c r="X282" s="212">
        <v>15175</v>
      </c>
      <c r="Y282" s="212">
        <v>475</v>
      </c>
      <c r="Z282" s="341">
        <f t="shared" si="374"/>
        <v>3.130148270181219E-2</v>
      </c>
      <c r="AA282" s="212">
        <v>4723</v>
      </c>
      <c r="AB282" s="212">
        <v>375</v>
      </c>
      <c r="AC282" s="212">
        <v>159</v>
      </c>
      <c r="AD282" s="212">
        <v>811</v>
      </c>
      <c r="AE282" s="212">
        <v>50</v>
      </c>
      <c r="AF282" s="372">
        <f t="shared" si="375"/>
        <v>0.31446540880503143</v>
      </c>
      <c r="AG282" s="212">
        <v>115</v>
      </c>
      <c r="AH282" s="372">
        <f t="shared" si="376"/>
        <v>0.14180024660912455</v>
      </c>
      <c r="AI282" s="212">
        <f t="shared" si="377"/>
        <v>3753</v>
      </c>
      <c r="AJ282" s="212">
        <f t="shared" si="378"/>
        <v>210</v>
      </c>
      <c r="AK282" s="372">
        <f t="shared" si="379"/>
        <v>5.5955235811350916E-2</v>
      </c>
      <c r="AL282" s="341">
        <f t="shared" si="380"/>
        <v>3.2948929159802307E-3</v>
      </c>
      <c r="AM282" s="341">
        <f t="shared" si="381"/>
        <v>7.5782537067545308E-3</v>
      </c>
      <c r="AN282" s="341">
        <f t="shared" si="382"/>
        <v>1.3838550247116969E-2</v>
      </c>
      <c r="AO282" s="341">
        <f t="shared" si="383"/>
        <v>2.4711696869851731E-2</v>
      </c>
      <c r="AP282" s="214">
        <v>10452</v>
      </c>
      <c r="AQ282" s="214">
        <v>100</v>
      </c>
      <c r="AR282" s="341">
        <f t="shared" si="384"/>
        <v>6.5897858319604614E-3</v>
      </c>
      <c r="AT282" s="1">
        <v>398</v>
      </c>
      <c r="AU282" s="1">
        <v>129</v>
      </c>
      <c r="AV282" s="1">
        <v>122</v>
      </c>
      <c r="AW282" s="1">
        <v>147</v>
      </c>
      <c r="AX282" s="1">
        <v>420</v>
      </c>
      <c r="AY282" s="1">
        <v>125</v>
      </c>
      <c r="AZ282" s="1">
        <v>107</v>
      </c>
      <c r="BA282" s="1">
        <v>188</v>
      </c>
      <c r="BB282" s="1">
        <v>363</v>
      </c>
      <c r="BC282" s="1">
        <v>135</v>
      </c>
      <c r="BD282" s="1">
        <v>67</v>
      </c>
      <c r="BE282" s="1">
        <v>161</v>
      </c>
      <c r="BF282" s="1">
        <v>395</v>
      </c>
      <c r="BG282" s="1">
        <v>130</v>
      </c>
      <c r="BH282" s="1">
        <v>76</v>
      </c>
      <c r="BI282" s="1">
        <v>189</v>
      </c>
      <c r="BJ282" s="1">
        <v>455</v>
      </c>
      <c r="BK282" s="1">
        <v>143</v>
      </c>
      <c r="BL282" s="1">
        <v>110</v>
      </c>
      <c r="BM282" s="1">
        <v>202</v>
      </c>
      <c r="BN282" s="125">
        <v>0.32412060301507539</v>
      </c>
      <c r="BO282" s="124">
        <v>0.30653266331658291</v>
      </c>
      <c r="BP282" s="126">
        <v>0.3693467336683417</v>
      </c>
      <c r="BQ282" s="125">
        <v>0.29761904761904762</v>
      </c>
      <c r="BR282" s="124">
        <v>0.25476190476190474</v>
      </c>
      <c r="BS282" s="126">
        <v>0.44761904761904764</v>
      </c>
      <c r="BT282" s="125">
        <v>0.37190082644628097</v>
      </c>
      <c r="BU282" s="124">
        <v>0.18457300275482094</v>
      </c>
      <c r="BV282" s="126">
        <v>0.44352617079889806</v>
      </c>
      <c r="BW282" s="125">
        <v>0.32911392405063289</v>
      </c>
      <c r="BX282" s="124">
        <v>0.19240506329113924</v>
      </c>
      <c r="BY282" s="126">
        <v>0.47848101265822784</v>
      </c>
      <c r="BZ282" s="125">
        <f t="shared" si="385"/>
        <v>0.31428571428571428</v>
      </c>
      <c r="CA282" s="124">
        <f t="shared" si="386"/>
        <v>0.24175824175824176</v>
      </c>
      <c r="CB282" s="126">
        <f t="shared" si="387"/>
        <v>0.44395604395604393</v>
      </c>
      <c r="CD282" s="215">
        <f t="shared" si="388"/>
        <v>43150</v>
      </c>
      <c r="CE282" s="216">
        <f t="shared" si="389"/>
        <v>0.59420625724217846</v>
      </c>
      <c r="CF282" s="216">
        <f t="shared" si="390"/>
        <v>0.30892236384704519</v>
      </c>
      <c r="CG282" s="216">
        <f t="shared" si="391"/>
        <v>9.6871378910776365E-2</v>
      </c>
      <c r="CH282" s="216">
        <f t="shared" si="392"/>
        <v>2.8968713789107765E-2</v>
      </c>
      <c r="CI282" s="216">
        <f t="shared" si="393"/>
        <v>2.7809965237543454E-3</v>
      </c>
      <c r="CJ282" s="216">
        <f t="shared" si="394"/>
        <v>6.5121668597914253E-2</v>
      </c>
      <c r="CK282" s="217">
        <f t="shared" si="395"/>
        <v>25640</v>
      </c>
      <c r="CL282" s="218">
        <f t="shared" si="396"/>
        <v>13330</v>
      </c>
      <c r="CM282" s="219">
        <f t="shared" si="397"/>
        <v>4180</v>
      </c>
      <c r="CN282" s="219">
        <f t="shared" si="398"/>
        <v>1250</v>
      </c>
      <c r="CO282" s="219">
        <f t="shared" si="399"/>
        <v>120</v>
      </c>
      <c r="CP282" s="219">
        <f t="shared" si="400"/>
        <v>2810</v>
      </c>
      <c r="CR282" s="243">
        <v>22538.65</v>
      </c>
      <c r="CS282" s="243">
        <v>18839</v>
      </c>
      <c r="CT282" s="247">
        <f t="shared" si="370"/>
        <v>1.1963825043792133</v>
      </c>
      <c r="CV282" s="247">
        <f t="shared" si="371"/>
        <v>2.6163440694959097E-2</v>
      </c>
      <c r="CW282" s="211">
        <f t="shared" si="372"/>
        <v>0.27457440966501923</v>
      </c>
      <c r="CY282" s="300">
        <v>2.9763851638647216E-2</v>
      </c>
      <c r="CZ282" s="300">
        <v>2.5597822564966625E-2</v>
      </c>
      <c r="DA282" s="300">
        <v>2.3452642460266186E-2</v>
      </c>
      <c r="DB282" s="300">
        <v>2.679938744257274E-2</v>
      </c>
      <c r="DC282" s="300">
        <v>2.5363242416517971E-2</v>
      </c>
      <c r="DE282" s="332">
        <v>740</v>
      </c>
      <c r="DF282" s="332">
        <v>119</v>
      </c>
      <c r="DG282" s="332">
        <v>728</v>
      </c>
      <c r="DH282" s="332">
        <v>125</v>
      </c>
      <c r="DL282" s="212">
        <v>15287</v>
      </c>
      <c r="DM282" s="212">
        <v>455</v>
      </c>
      <c r="DN282" s="213">
        <v>2.9763851638647216E-2</v>
      </c>
      <c r="DO282" s="212">
        <v>4868</v>
      </c>
      <c r="DP282" s="212">
        <v>362</v>
      </c>
      <c r="DQ282" s="213">
        <v>2.368025119382482E-2</v>
      </c>
      <c r="DR282" s="214">
        <v>10419</v>
      </c>
      <c r="DS282" s="214">
        <v>93</v>
      </c>
      <c r="DT282" s="213">
        <v>6.0836004448223983E-3</v>
      </c>
      <c r="DV282" s="215">
        <f t="shared" si="401"/>
        <v>42120</v>
      </c>
      <c r="DW282" s="216">
        <v>0.61374407582938384</v>
      </c>
      <c r="DX282" s="216">
        <v>0.30568720379146919</v>
      </c>
      <c r="DY282" s="216">
        <v>8.0568720379146919E-2</v>
      </c>
      <c r="DZ282" s="216">
        <v>3.3175355450236969E-2</v>
      </c>
      <c r="EA282" s="216">
        <v>2.3696682464454978E-3</v>
      </c>
      <c r="EB282" s="216">
        <v>4.5023696682464455E-2</v>
      </c>
      <c r="EC282" s="217">
        <f t="shared" si="402"/>
        <v>26070</v>
      </c>
      <c r="ED282" s="218">
        <v>12900</v>
      </c>
      <c r="EE282" s="219">
        <f t="shared" si="403"/>
        <v>3150</v>
      </c>
      <c r="EF282" s="219">
        <f t="shared" si="404"/>
        <v>550</v>
      </c>
      <c r="EG282" s="219">
        <f t="shared" si="405"/>
        <v>90</v>
      </c>
      <c r="EH282" s="219">
        <f t="shared" si="406"/>
        <v>2510</v>
      </c>
      <c r="EI282" s="216">
        <v>7.6923076923076927E-2</v>
      </c>
      <c r="EJ282" s="511">
        <v>2.785E-2</v>
      </c>
      <c r="EK282" s="3">
        <v>0.27100000000000002</v>
      </c>
      <c r="EL282" s="3">
        <v>0.40500000000000003</v>
      </c>
      <c r="EM282" s="496">
        <f t="shared" si="366"/>
        <v>0.32399999999999995</v>
      </c>
      <c r="EN282" s="528">
        <v>9.0128400000000011E-2</v>
      </c>
      <c r="EO282" s="545">
        <f t="shared" si="407"/>
        <v>42100</v>
      </c>
      <c r="EP282" s="314">
        <f t="shared" si="408"/>
        <v>6900</v>
      </c>
      <c r="EQ282" s="542">
        <v>6760</v>
      </c>
      <c r="ER282" s="543">
        <v>70</v>
      </c>
      <c r="ES282" s="544">
        <v>70</v>
      </c>
      <c r="ET282" s="242">
        <v>0</v>
      </c>
      <c r="EU282" s="242">
        <v>0</v>
      </c>
      <c r="EV282" s="314">
        <f t="shared" si="409"/>
        <v>70</v>
      </c>
      <c r="EW282" s="314">
        <f t="shared" si="410"/>
        <v>18890</v>
      </c>
      <c r="EX282" s="542">
        <v>13890</v>
      </c>
      <c r="EY282" s="543">
        <v>3570</v>
      </c>
      <c r="EZ282" s="544">
        <v>1430</v>
      </c>
      <c r="FA282" s="242">
        <v>220</v>
      </c>
      <c r="FB282" s="242">
        <v>40</v>
      </c>
      <c r="FC282" s="314">
        <f t="shared" si="411"/>
        <v>1170</v>
      </c>
      <c r="FD282" s="314">
        <f t="shared" si="412"/>
        <v>16310</v>
      </c>
      <c r="FE282" s="542">
        <v>5420</v>
      </c>
      <c r="FF282" s="543">
        <v>9240</v>
      </c>
      <c r="FG282" s="544">
        <v>1650</v>
      </c>
      <c r="FH282" s="242">
        <v>330</v>
      </c>
      <c r="FI282" s="242">
        <f>VLOOKUP($A282,'[3]Tabel 3'!$E$3350:$K$3691,7,FALSE)</f>
        <v>50</v>
      </c>
      <c r="FJ282" s="314">
        <f t="shared" si="413"/>
        <v>1270</v>
      </c>
      <c r="FK282" s="545">
        <f t="shared" si="414"/>
        <v>43150</v>
      </c>
      <c r="FL282" s="314">
        <f t="shared" si="415"/>
        <v>6850</v>
      </c>
      <c r="FM282" s="542">
        <v>6720</v>
      </c>
      <c r="FN282" s="543">
        <v>70</v>
      </c>
      <c r="FO282" s="544">
        <v>60</v>
      </c>
      <c r="FP282" s="242">
        <v>0</v>
      </c>
      <c r="FQ282" s="242">
        <v>0</v>
      </c>
      <c r="FR282" s="314">
        <f t="shared" si="416"/>
        <v>60</v>
      </c>
      <c r="FS282" s="314">
        <f t="shared" si="417"/>
        <v>19590</v>
      </c>
      <c r="FT282" s="542">
        <v>13560</v>
      </c>
      <c r="FU282" s="543">
        <v>3930</v>
      </c>
      <c r="FV282" s="544">
        <v>2100</v>
      </c>
      <c r="FW282" s="242">
        <v>490</v>
      </c>
      <c r="FX282" s="242">
        <v>60</v>
      </c>
      <c r="FY282" s="314">
        <f t="shared" si="418"/>
        <v>1550</v>
      </c>
      <c r="FZ282" s="314">
        <f t="shared" si="419"/>
        <v>16710</v>
      </c>
      <c r="GA282" s="542">
        <v>5360</v>
      </c>
      <c r="GB282" s="543">
        <v>9330</v>
      </c>
      <c r="GC282" s="544">
        <v>2020</v>
      </c>
      <c r="GD282" s="242">
        <v>760</v>
      </c>
      <c r="GE282" s="242">
        <v>60</v>
      </c>
      <c r="GF282" s="314">
        <f t="shared" si="420"/>
        <v>1200</v>
      </c>
    </row>
    <row r="283" spans="1:188" hidden="1" x14ac:dyDescent="0.25">
      <c r="A283" s="622" t="s">
        <v>422</v>
      </c>
      <c r="B283" s="622" t="s">
        <v>82</v>
      </c>
      <c r="C283" s="622" t="s">
        <v>83</v>
      </c>
      <c r="D283" s="1">
        <v>0.5</v>
      </c>
      <c r="E283" s="206">
        <v>8200</v>
      </c>
      <c r="F283" s="207">
        <v>5.7000000000000002E-2</v>
      </c>
      <c r="G283" s="208">
        <f>IF(AND(F283&gt;=$F$3-'Selectie Benchmark Gemeenten'!$D$7*'gemeenten info'!$F$7,F283&lt;=$F$3+'Selectie Benchmark Gemeenten'!$D$7*'gemeenten info'!$F$7),1,0)</f>
        <v>0</v>
      </c>
      <c r="H283" s="206">
        <v>21364</v>
      </c>
      <c r="I283" s="206">
        <v>145</v>
      </c>
      <c r="J283" s="209">
        <f t="shared" si="373"/>
        <v>1.8385650224215247E-2</v>
      </c>
      <c r="K283" s="208">
        <f>IF(AND(J283&gt;=$J$3-'Selectie Benchmark Gemeenten'!$D$8*'gemeenten info'!$J$7,J283&lt;=$J$3+'Selectie Benchmark Gemeenten'!$D$8*'gemeenten info'!$J$7),1,0)</f>
        <v>0</v>
      </c>
      <c r="L283" s="23">
        <v>0</v>
      </c>
      <c r="M283" s="210">
        <v>3.073463268365817E-2</v>
      </c>
      <c r="N283" s="208">
        <f>IF(AND(M283&gt;=$M$3-'Selectie Benchmark Gemeenten'!$D$9*'gemeenten info'!$M$7,M283&lt;=$M$3+'Selectie Benchmark Gemeenten'!$D$9*'gemeenten info'!$M$7),1,0)</f>
        <v>0</v>
      </c>
      <c r="O283" s="29">
        <f t="shared" si="367"/>
        <v>0</v>
      </c>
      <c r="P283" s="29">
        <f t="shared" si="368"/>
        <v>0</v>
      </c>
      <c r="Q283" s="29">
        <f t="shared" si="369"/>
        <v>0</v>
      </c>
      <c r="S283" s="78">
        <v>7.8890000000000002</v>
      </c>
      <c r="T283" s="78">
        <v>-8.85</v>
      </c>
      <c r="U283" s="211">
        <v>0.59099999999999997</v>
      </c>
      <c r="V283" s="211">
        <v>4.5999999999999999E-2</v>
      </c>
      <c r="X283" s="212">
        <v>1906</v>
      </c>
      <c r="Y283" s="212">
        <v>21</v>
      </c>
      <c r="Z283" s="341">
        <f t="shared" si="374"/>
        <v>1.1017838405036727E-2</v>
      </c>
      <c r="AA283" s="212">
        <v>726</v>
      </c>
      <c r="AB283" s="212">
        <v>18</v>
      </c>
      <c r="AC283" s="212">
        <v>7</v>
      </c>
      <c r="AD283" s="212">
        <v>63</v>
      </c>
      <c r="AE283" s="212">
        <v>0</v>
      </c>
      <c r="AF283" s="372">
        <f t="shared" si="375"/>
        <v>0</v>
      </c>
      <c r="AG283" s="212">
        <v>7</v>
      </c>
      <c r="AH283" s="372">
        <f t="shared" si="376"/>
        <v>0.1111111111111111</v>
      </c>
      <c r="AI283" s="212">
        <f t="shared" si="377"/>
        <v>656</v>
      </c>
      <c r="AJ283" s="212">
        <f t="shared" si="378"/>
        <v>11</v>
      </c>
      <c r="AK283" s="372">
        <f t="shared" si="379"/>
        <v>1.676829268292683E-2</v>
      </c>
      <c r="AL283" s="341">
        <f t="shared" si="380"/>
        <v>0</v>
      </c>
      <c r="AM283" s="341">
        <f t="shared" si="381"/>
        <v>3.6726128016789086E-3</v>
      </c>
      <c r="AN283" s="341">
        <f t="shared" si="382"/>
        <v>5.7712486883525708E-3</v>
      </c>
      <c r="AO283" s="341">
        <f t="shared" si="383"/>
        <v>9.4438614900314802E-3</v>
      </c>
      <c r="AP283" s="214">
        <v>1180</v>
      </c>
      <c r="AQ283" s="214">
        <v>3</v>
      </c>
      <c r="AR283" s="341">
        <f t="shared" si="384"/>
        <v>1.5739769150052466E-3</v>
      </c>
      <c r="AT283" s="1">
        <v>8</v>
      </c>
      <c r="AU283" s="1">
        <v>0</v>
      </c>
      <c r="AV283" s="1">
        <v>0</v>
      </c>
      <c r="AW283" s="1">
        <v>8</v>
      </c>
      <c r="AX283" s="1">
        <v>14</v>
      </c>
      <c r="AY283" s="1">
        <v>5</v>
      </c>
      <c r="AZ283" s="1">
        <v>0</v>
      </c>
      <c r="BA283" s="1">
        <v>9</v>
      </c>
      <c r="BB283" s="1">
        <v>17</v>
      </c>
      <c r="BC283" s="1">
        <v>0</v>
      </c>
      <c r="BD283" s="1">
        <v>9</v>
      </c>
      <c r="BE283" s="1">
        <v>8</v>
      </c>
      <c r="BF283" s="1">
        <v>15</v>
      </c>
      <c r="BG283" s="1">
        <v>0</v>
      </c>
      <c r="BH283" s="1">
        <v>8</v>
      </c>
      <c r="BI283" s="1">
        <v>7</v>
      </c>
      <c r="BJ283" s="1">
        <v>20</v>
      </c>
      <c r="BK283" s="1">
        <v>11</v>
      </c>
      <c r="BL283" s="1">
        <v>5</v>
      </c>
      <c r="BM283" s="1">
        <v>4</v>
      </c>
      <c r="BN283" s="125">
        <v>0</v>
      </c>
      <c r="BO283" s="124">
        <v>0</v>
      </c>
      <c r="BP283" s="126">
        <v>1</v>
      </c>
      <c r="BQ283" s="125">
        <v>0.35714285714285715</v>
      </c>
      <c r="BR283" s="124">
        <v>0</v>
      </c>
      <c r="BS283" s="126">
        <v>0.6428571428571429</v>
      </c>
      <c r="BT283" s="125">
        <v>0</v>
      </c>
      <c r="BU283" s="124">
        <v>0.52941176470588236</v>
      </c>
      <c r="BV283" s="126">
        <v>0.47058823529411764</v>
      </c>
      <c r="BW283" s="125">
        <v>0</v>
      </c>
      <c r="BX283" s="124">
        <v>0.53333333333333333</v>
      </c>
      <c r="BY283" s="126">
        <v>0.46666666666666667</v>
      </c>
      <c r="BZ283" s="125">
        <f t="shared" si="385"/>
        <v>0.55000000000000004</v>
      </c>
      <c r="CA283" s="124">
        <f t="shared" si="386"/>
        <v>0.25</v>
      </c>
      <c r="CB283" s="126">
        <f t="shared" si="387"/>
        <v>0.2</v>
      </c>
      <c r="CD283" s="215">
        <f t="shared" si="388"/>
        <v>3530</v>
      </c>
      <c r="CE283" s="216">
        <f t="shared" si="389"/>
        <v>0.63456090651558072</v>
      </c>
      <c r="CF283" s="216">
        <f t="shared" si="390"/>
        <v>0.33144475920679889</v>
      </c>
      <c r="CG283" s="216">
        <f t="shared" si="391"/>
        <v>3.39943342776204E-2</v>
      </c>
      <c r="CH283" s="216">
        <f t="shared" si="392"/>
        <v>1.4164305949008499E-2</v>
      </c>
      <c r="CI283" s="216">
        <f t="shared" si="393"/>
        <v>0</v>
      </c>
      <c r="CJ283" s="216">
        <f t="shared" si="394"/>
        <v>1.9830028328611898E-2</v>
      </c>
      <c r="CK283" s="217">
        <f t="shared" si="395"/>
        <v>2240</v>
      </c>
      <c r="CL283" s="218">
        <f t="shared" si="396"/>
        <v>1170</v>
      </c>
      <c r="CM283" s="219">
        <f t="shared" si="397"/>
        <v>120</v>
      </c>
      <c r="CN283" s="219">
        <f t="shared" si="398"/>
        <v>50</v>
      </c>
      <c r="CO283" s="219">
        <f t="shared" si="399"/>
        <v>0</v>
      </c>
      <c r="CP283" s="219">
        <f t="shared" si="400"/>
        <v>70</v>
      </c>
      <c r="CR283" s="243">
        <v>570.96</v>
      </c>
      <c r="CS283" s="243">
        <v>2101</v>
      </c>
      <c r="CT283" s="247">
        <f t="shared" si="370"/>
        <v>0.27175630652070443</v>
      </c>
      <c r="CV283" s="247">
        <f t="shared" si="371"/>
        <v>4.054308268351927E-2</v>
      </c>
      <c r="CW283" s="211">
        <f t="shared" si="372"/>
        <v>0.19329541061467942</v>
      </c>
      <c r="CY283" s="300">
        <v>1.0005002501250625E-2</v>
      </c>
      <c r="CZ283" s="300">
        <v>7.139457401237506E-3</v>
      </c>
      <c r="DA283" s="300">
        <v>7.6576576576576575E-3</v>
      </c>
      <c r="DB283" s="300">
        <v>6.2194580186583741E-3</v>
      </c>
      <c r="DC283" s="300">
        <v>3.4438226431338786E-3</v>
      </c>
      <c r="DE283" s="332">
        <v>59</v>
      </c>
      <c r="DF283" s="332">
        <v>3</v>
      </c>
      <c r="DG283" s="332">
        <v>56</v>
      </c>
      <c r="DH283" s="332">
        <v>4</v>
      </c>
      <c r="DL283" s="212">
        <v>1999</v>
      </c>
      <c r="DM283" s="212">
        <v>20</v>
      </c>
      <c r="DN283" s="213">
        <v>1.0005002501250625E-2</v>
      </c>
      <c r="DO283" s="212">
        <v>759</v>
      </c>
      <c r="DP283" s="212">
        <v>18</v>
      </c>
      <c r="DQ283" s="213">
        <v>9.0045022511255624E-3</v>
      </c>
      <c r="DR283" s="214">
        <v>1240</v>
      </c>
      <c r="DS283" s="214">
        <v>2</v>
      </c>
      <c r="DT283" s="213">
        <v>1.0005002501250625E-3</v>
      </c>
      <c r="DV283" s="215">
        <f t="shared" si="401"/>
        <v>3510</v>
      </c>
      <c r="DW283" s="216">
        <v>0.65714285714285714</v>
      </c>
      <c r="DX283" s="216">
        <v>0.31428571428571428</v>
      </c>
      <c r="DY283" s="216">
        <v>2.8571428571428571E-2</v>
      </c>
      <c r="DZ283" s="216">
        <v>0</v>
      </c>
      <c r="EA283" s="216">
        <v>0</v>
      </c>
      <c r="EB283" s="216">
        <v>2.8571428571428571E-2</v>
      </c>
      <c r="EC283" s="217">
        <f t="shared" si="402"/>
        <v>2310</v>
      </c>
      <c r="ED283" s="218">
        <v>1100</v>
      </c>
      <c r="EE283" s="219">
        <f t="shared" si="403"/>
        <v>100</v>
      </c>
      <c r="EF283" s="219">
        <f t="shared" si="404"/>
        <v>30</v>
      </c>
      <c r="EG283" s="219">
        <f t="shared" si="405"/>
        <v>0</v>
      </c>
      <c r="EH283" s="219">
        <f t="shared" si="406"/>
        <v>70</v>
      </c>
      <c r="EI283" s="216">
        <v>2.7777777777777776E-2</v>
      </c>
      <c r="EJ283" s="511">
        <v>1.7875000000000002E-2</v>
      </c>
      <c r="EK283" s="3">
        <v>0.25600000000000001</v>
      </c>
      <c r="EL283" s="3">
        <v>0.48899999999999999</v>
      </c>
      <c r="EM283" s="496">
        <f t="shared" si="366"/>
        <v>0.255</v>
      </c>
      <c r="EN283" s="528">
        <v>5.6464200000000006E-2</v>
      </c>
      <c r="EO283" s="545">
        <f t="shared" si="407"/>
        <v>3510</v>
      </c>
      <c r="EP283" s="314">
        <f t="shared" si="408"/>
        <v>890</v>
      </c>
      <c r="EQ283" s="542">
        <v>880</v>
      </c>
      <c r="ER283" s="543">
        <v>0</v>
      </c>
      <c r="ES283" s="544">
        <v>10</v>
      </c>
      <c r="ET283" s="242">
        <v>0</v>
      </c>
      <c r="EU283" s="242">
        <v>0</v>
      </c>
      <c r="EV283" s="314">
        <f t="shared" si="409"/>
        <v>10</v>
      </c>
      <c r="EW283" s="314">
        <f t="shared" si="410"/>
        <v>1610</v>
      </c>
      <c r="EX283" s="542">
        <v>1200</v>
      </c>
      <c r="EY283" s="543">
        <v>360</v>
      </c>
      <c r="EZ283" s="544">
        <v>50</v>
      </c>
      <c r="FA283" s="242">
        <v>20</v>
      </c>
      <c r="FB283" s="242">
        <v>0</v>
      </c>
      <c r="FC283" s="314">
        <f t="shared" si="411"/>
        <v>30</v>
      </c>
      <c r="FD283" s="314">
        <f t="shared" si="412"/>
        <v>1010</v>
      </c>
      <c r="FE283" s="542">
        <v>230</v>
      </c>
      <c r="FF283" s="543">
        <v>740</v>
      </c>
      <c r="FG283" s="544">
        <v>40</v>
      </c>
      <c r="FH283" s="242">
        <v>10</v>
      </c>
      <c r="FI283" s="242">
        <f>VLOOKUP($A283,'[3]Tabel 3'!$E$3350:$K$3691,7,FALSE)</f>
        <v>0</v>
      </c>
      <c r="FJ283" s="314">
        <f t="shared" si="413"/>
        <v>30</v>
      </c>
      <c r="FK283" s="545">
        <f t="shared" si="414"/>
        <v>3530</v>
      </c>
      <c r="FL283" s="314">
        <f t="shared" si="415"/>
        <v>850</v>
      </c>
      <c r="FM283" s="542">
        <v>850</v>
      </c>
      <c r="FN283" s="543">
        <v>0</v>
      </c>
      <c r="FO283" s="544">
        <v>0</v>
      </c>
      <c r="FP283" s="242">
        <v>0</v>
      </c>
      <c r="FQ283" s="242">
        <v>0</v>
      </c>
      <c r="FR283" s="314">
        <f t="shared" si="416"/>
        <v>0</v>
      </c>
      <c r="FS283" s="314">
        <f t="shared" si="417"/>
        <v>1620</v>
      </c>
      <c r="FT283" s="542">
        <v>1170</v>
      </c>
      <c r="FU283" s="543">
        <v>390</v>
      </c>
      <c r="FV283" s="544">
        <v>60</v>
      </c>
      <c r="FW283" s="242">
        <v>30</v>
      </c>
      <c r="FX283" s="242">
        <v>0</v>
      </c>
      <c r="FY283" s="314">
        <f t="shared" si="418"/>
        <v>30</v>
      </c>
      <c r="FZ283" s="314">
        <f t="shared" si="419"/>
        <v>1060</v>
      </c>
      <c r="GA283" s="542">
        <v>220</v>
      </c>
      <c r="GB283" s="543">
        <v>780</v>
      </c>
      <c r="GC283" s="544">
        <v>60</v>
      </c>
      <c r="GD283" s="242">
        <v>20</v>
      </c>
      <c r="GE283" s="242">
        <v>0</v>
      </c>
      <c r="GF283" s="314">
        <f t="shared" si="420"/>
        <v>40</v>
      </c>
    </row>
    <row r="284" spans="1:188" hidden="1" x14ac:dyDescent="0.25">
      <c r="A284" s="622" t="s">
        <v>423</v>
      </c>
      <c r="B284" s="622" t="s">
        <v>82</v>
      </c>
      <c r="C284" s="622" t="s">
        <v>83</v>
      </c>
      <c r="D284" s="1">
        <v>1</v>
      </c>
      <c r="E284" s="206">
        <v>13200</v>
      </c>
      <c r="F284" s="207">
        <v>7.2000000000000008E-2</v>
      </c>
      <c r="G284" s="208">
        <f>IF(AND(F284&gt;=$F$3-'Selectie Benchmark Gemeenten'!$D$7*'gemeenten info'!$F$7,F284&lt;=$F$3+'Selectie Benchmark Gemeenten'!$D$7*'gemeenten info'!$F$7),1,0)</f>
        <v>0</v>
      </c>
      <c r="H284" s="206">
        <v>33718</v>
      </c>
      <c r="I284" s="206">
        <v>318</v>
      </c>
      <c r="J284" s="209">
        <f t="shared" si="373"/>
        <v>4.4245142002989533E-2</v>
      </c>
      <c r="K284" s="208">
        <f>IF(AND(J284&gt;=$J$3-'Selectie Benchmark Gemeenten'!$D$8*'gemeenten info'!$J$7,J284&lt;=$J$3+'Selectie Benchmark Gemeenten'!$D$8*'gemeenten info'!$J$7),1,0)</f>
        <v>0</v>
      </c>
      <c r="L284" s="23">
        <v>0</v>
      </c>
      <c r="M284" s="210">
        <v>4.9475262368815595E-2</v>
      </c>
      <c r="N284" s="208">
        <f>IF(AND(M284&gt;=$M$3-'Selectie Benchmark Gemeenten'!$D$9*'gemeenten info'!$M$7,M284&lt;=$M$3+'Selectie Benchmark Gemeenten'!$D$9*'gemeenten info'!$M$7),1,0)</f>
        <v>0</v>
      </c>
      <c r="O284" s="29">
        <f t="shared" si="367"/>
        <v>0</v>
      </c>
      <c r="P284" s="29">
        <f t="shared" si="368"/>
        <v>0</v>
      </c>
      <c r="Q284" s="29">
        <f t="shared" si="369"/>
        <v>0</v>
      </c>
      <c r="S284" s="78">
        <v>7.3289999999999997</v>
      </c>
      <c r="T284" s="78">
        <v>-39.603999999999999</v>
      </c>
      <c r="U284" s="211">
        <v>0.66300000000000003</v>
      </c>
      <c r="V284" s="211">
        <v>0.113</v>
      </c>
      <c r="X284" s="212">
        <v>3187</v>
      </c>
      <c r="Y284" s="212">
        <v>64</v>
      </c>
      <c r="Z284" s="341">
        <f t="shared" si="374"/>
        <v>2.0081581424537181E-2</v>
      </c>
      <c r="AA284" s="212">
        <v>1267</v>
      </c>
      <c r="AB284" s="212">
        <v>55</v>
      </c>
      <c r="AC284" s="212">
        <v>25</v>
      </c>
      <c r="AD284" s="212">
        <v>226</v>
      </c>
      <c r="AE284" s="212">
        <v>5</v>
      </c>
      <c r="AF284" s="372">
        <f t="shared" si="375"/>
        <v>0.2</v>
      </c>
      <c r="AG284" s="212">
        <v>21</v>
      </c>
      <c r="AH284" s="372">
        <f t="shared" si="376"/>
        <v>9.2920353982300891E-2</v>
      </c>
      <c r="AI284" s="212">
        <f t="shared" si="377"/>
        <v>1016</v>
      </c>
      <c r="AJ284" s="212">
        <f t="shared" si="378"/>
        <v>29</v>
      </c>
      <c r="AK284" s="372">
        <f t="shared" si="379"/>
        <v>2.8543307086614175E-2</v>
      </c>
      <c r="AL284" s="341">
        <f t="shared" si="380"/>
        <v>1.5688735487919673E-3</v>
      </c>
      <c r="AM284" s="341">
        <f t="shared" si="381"/>
        <v>6.589268904926263E-3</v>
      </c>
      <c r="AN284" s="341">
        <f t="shared" si="382"/>
        <v>9.099466582993411E-3</v>
      </c>
      <c r="AO284" s="341">
        <f t="shared" si="383"/>
        <v>1.7257609036711641E-2</v>
      </c>
      <c r="AP284" s="214">
        <v>1920</v>
      </c>
      <c r="AQ284" s="214">
        <v>9</v>
      </c>
      <c r="AR284" s="341">
        <f t="shared" si="384"/>
        <v>2.8239723878255413E-3</v>
      </c>
      <c r="AT284" s="1">
        <v>34</v>
      </c>
      <c r="AU284" s="1">
        <v>11</v>
      </c>
      <c r="AV284" s="1">
        <v>8</v>
      </c>
      <c r="AW284" s="1">
        <v>15</v>
      </c>
      <c r="AX284" s="1">
        <v>60</v>
      </c>
      <c r="AY284" s="1">
        <v>26</v>
      </c>
      <c r="AZ284" s="1">
        <v>15</v>
      </c>
      <c r="BA284" s="1">
        <v>19</v>
      </c>
      <c r="BB284" s="1">
        <v>29</v>
      </c>
      <c r="BC284" s="1">
        <v>12</v>
      </c>
      <c r="BD284" s="1">
        <v>8</v>
      </c>
      <c r="BE284" s="1">
        <v>9</v>
      </c>
      <c r="BF284" s="1">
        <v>45</v>
      </c>
      <c r="BG284" s="1">
        <v>21</v>
      </c>
      <c r="BH284" s="1">
        <v>7</v>
      </c>
      <c r="BI284" s="1">
        <v>17</v>
      </c>
      <c r="BJ284" s="1">
        <v>51</v>
      </c>
      <c r="BK284" s="1">
        <v>28</v>
      </c>
      <c r="BL284" s="1">
        <v>9</v>
      </c>
      <c r="BM284" s="1">
        <v>14</v>
      </c>
      <c r="BN284" s="125">
        <v>0.3235294117647059</v>
      </c>
      <c r="BO284" s="124">
        <v>0.23529411764705882</v>
      </c>
      <c r="BP284" s="126">
        <v>0.44117647058823528</v>
      </c>
      <c r="BQ284" s="125">
        <v>0.43333333333333335</v>
      </c>
      <c r="BR284" s="124">
        <v>0.25</v>
      </c>
      <c r="BS284" s="126">
        <v>0.31666666666666665</v>
      </c>
      <c r="BT284" s="125">
        <v>0.41379310344827586</v>
      </c>
      <c r="BU284" s="124">
        <v>0.27586206896551724</v>
      </c>
      <c r="BV284" s="126">
        <v>0.31034482758620691</v>
      </c>
      <c r="BW284" s="125">
        <v>0.46666666666666667</v>
      </c>
      <c r="BX284" s="124">
        <v>0.15555555555555556</v>
      </c>
      <c r="BY284" s="126">
        <v>0.37777777777777777</v>
      </c>
      <c r="BZ284" s="125">
        <f t="shared" si="385"/>
        <v>0.5490196078431373</v>
      </c>
      <c r="CA284" s="124">
        <f t="shared" si="386"/>
        <v>0.17647058823529413</v>
      </c>
      <c r="CB284" s="126">
        <f t="shared" si="387"/>
        <v>0.27450980392156865</v>
      </c>
      <c r="CD284" s="215">
        <f t="shared" si="388"/>
        <v>5200</v>
      </c>
      <c r="CE284" s="216">
        <f t="shared" si="389"/>
        <v>0.59230769230769231</v>
      </c>
      <c r="CF284" s="216">
        <f t="shared" si="390"/>
        <v>0.36538461538461536</v>
      </c>
      <c r="CG284" s="216">
        <f t="shared" si="391"/>
        <v>4.230769230769231E-2</v>
      </c>
      <c r="CH284" s="216">
        <f t="shared" si="392"/>
        <v>2.3076923076923078E-2</v>
      </c>
      <c r="CI284" s="216">
        <f t="shared" si="393"/>
        <v>0</v>
      </c>
      <c r="CJ284" s="216">
        <f t="shared" si="394"/>
        <v>1.9230769230769232E-2</v>
      </c>
      <c r="CK284" s="217">
        <f t="shared" si="395"/>
        <v>3080</v>
      </c>
      <c r="CL284" s="218">
        <f t="shared" si="396"/>
        <v>1900</v>
      </c>
      <c r="CM284" s="219">
        <f t="shared" si="397"/>
        <v>220</v>
      </c>
      <c r="CN284" s="219">
        <f t="shared" si="398"/>
        <v>120</v>
      </c>
      <c r="CO284" s="219">
        <f t="shared" si="399"/>
        <v>0</v>
      </c>
      <c r="CP284" s="219">
        <f t="shared" si="400"/>
        <v>100</v>
      </c>
      <c r="CR284" s="243">
        <v>2565.96</v>
      </c>
      <c r="CS284" s="243">
        <v>3453</v>
      </c>
      <c r="CT284" s="247">
        <f t="shared" si="370"/>
        <v>0.74311033883579503</v>
      </c>
      <c r="CV284" s="247">
        <f t="shared" si="371"/>
        <v>2.7023687297902881E-2</v>
      </c>
      <c r="CW284" s="211">
        <f t="shared" si="372"/>
        <v>0.27891085311857194</v>
      </c>
      <c r="CY284" s="300">
        <v>1.5799256505576207E-2</v>
      </c>
      <c r="CZ284" s="300">
        <v>1.3888888888888888E-2</v>
      </c>
      <c r="DA284" s="300">
        <v>8.819951338199513E-3</v>
      </c>
      <c r="DB284" s="300">
        <v>1.8433179723502304E-2</v>
      </c>
      <c r="DC284" s="300">
        <v>1.0353227771010963E-2</v>
      </c>
      <c r="DE284" s="332">
        <v>151</v>
      </c>
      <c r="DF284" s="332">
        <v>11</v>
      </c>
      <c r="DG284" s="332">
        <v>104</v>
      </c>
      <c r="DH284" s="332">
        <v>8</v>
      </c>
      <c r="DL284" s="212">
        <v>3228</v>
      </c>
      <c r="DM284" s="212">
        <v>51</v>
      </c>
      <c r="DN284" s="213">
        <v>1.5799256505576207E-2</v>
      </c>
      <c r="DO284" s="212">
        <v>1244</v>
      </c>
      <c r="DP284" s="212">
        <v>45</v>
      </c>
      <c r="DQ284" s="213">
        <v>1.3940520446096654E-2</v>
      </c>
      <c r="DR284" s="214">
        <v>1984</v>
      </c>
      <c r="DS284" s="214">
        <v>6</v>
      </c>
      <c r="DT284" s="213">
        <v>1.8587360594795538E-3</v>
      </c>
      <c r="DV284" s="215">
        <f t="shared" si="401"/>
        <v>5110</v>
      </c>
      <c r="DW284" s="216">
        <v>0.60784313725490191</v>
      </c>
      <c r="DX284" s="216">
        <v>0.35294117647058826</v>
      </c>
      <c r="DY284" s="216">
        <v>3.9215686274509803E-2</v>
      </c>
      <c r="DZ284" s="216">
        <v>1.9607843137254902E-2</v>
      </c>
      <c r="EA284" s="216">
        <v>0</v>
      </c>
      <c r="EB284" s="216">
        <v>1.9607843137254902E-2</v>
      </c>
      <c r="EC284" s="217">
        <f t="shared" si="402"/>
        <v>3080</v>
      </c>
      <c r="ED284" s="218">
        <v>1800</v>
      </c>
      <c r="EE284" s="219">
        <f t="shared" si="403"/>
        <v>230</v>
      </c>
      <c r="EF284" s="219">
        <f t="shared" si="404"/>
        <v>70</v>
      </c>
      <c r="EG284" s="219">
        <f t="shared" si="405"/>
        <v>0</v>
      </c>
      <c r="EH284" s="219">
        <f t="shared" si="406"/>
        <v>160</v>
      </c>
      <c r="EI284" s="216">
        <v>0.04</v>
      </c>
      <c r="EJ284" s="511">
        <v>2.0500000000000001E-2</v>
      </c>
      <c r="EK284" s="3">
        <v>0.33500000000000002</v>
      </c>
      <c r="EL284" s="3">
        <v>0.48700000000000004</v>
      </c>
      <c r="EM284" s="496">
        <f t="shared" si="366"/>
        <v>0.17799999999999999</v>
      </c>
      <c r="EN284" s="528">
        <v>6.5323199999999998E-2</v>
      </c>
      <c r="EO284" s="545">
        <f t="shared" si="407"/>
        <v>5080</v>
      </c>
      <c r="EP284" s="314">
        <f t="shared" si="408"/>
        <v>1450</v>
      </c>
      <c r="EQ284" s="542">
        <v>1430</v>
      </c>
      <c r="ER284" s="543">
        <v>10</v>
      </c>
      <c r="ES284" s="544">
        <v>10</v>
      </c>
      <c r="ET284" s="242">
        <v>0</v>
      </c>
      <c r="EU284" s="242">
        <v>0</v>
      </c>
      <c r="EV284" s="314">
        <f t="shared" si="409"/>
        <v>10</v>
      </c>
      <c r="EW284" s="314">
        <f t="shared" si="410"/>
        <v>2250</v>
      </c>
      <c r="EX284" s="542">
        <v>1450</v>
      </c>
      <c r="EY284" s="543">
        <v>680</v>
      </c>
      <c r="EZ284" s="544">
        <v>120</v>
      </c>
      <c r="FA284" s="242">
        <v>40</v>
      </c>
      <c r="FB284" s="242">
        <v>0</v>
      </c>
      <c r="FC284" s="314">
        <f t="shared" si="411"/>
        <v>80</v>
      </c>
      <c r="FD284" s="314">
        <f t="shared" si="412"/>
        <v>1380</v>
      </c>
      <c r="FE284" s="542">
        <v>200</v>
      </c>
      <c r="FF284" s="543">
        <v>1080</v>
      </c>
      <c r="FG284" s="544">
        <v>100</v>
      </c>
      <c r="FH284" s="242">
        <v>30</v>
      </c>
      <c r="FI284" s="242">
        <f>VLOOKUP($A284,'[3]Tabel 3'!$E$3350:$K$3691,7,FALSE)</f>
        <v>0</v>
      </c>
      <c r="FJ284" s="314">
        <f t="shared" si="413"/>
        <v>70</v>
      </c>
      <c r="FK284" s="545">
        <f t="shared" si="414"/>
        <v>5200</v>
      </c>
      <c r="FL284" s="314">
        <f t="shared" si="415"/>
        <v>1400</v>
      </c>
      <c r="FM284" s="542">
        <v>1370</v>
      </c>
      <c r="FN284" s="543">
        <v>20</v>
      </c>
      <c r="FO284" s="544">
        <v>10</v>
      </c>
      <c r="FP284" s="242">
        <v>0</v>
      </c>
      <c r="FQ284" s="242">
        <v>0</v>
      </c>
      <c r="FR284" s="314">
        <f t="shared" si="416"/>
        <v>10</v>
      </c>
      <c r="FS284" s="314">
        <f t="shared" si="417"/>
        <v>2290</v>
      </c>
      <c r="FT284" s="542">
        <v>1480</v>
      </c>
      <c r="FU284" s="543">
        <v>710</v>
      </c>
      <c r="FV284" s="544">
        <v>100</v>
      </c>
      <c r="FW284" s="242">
        <v>50</v>
      </c>
      <c r="FX284" s="242">
        <v>0</v>
      </c>
      <c r="FY284" s="314">
        <f t="shared" si="418"/>
        <v>50</v>
      </c>
      <c r="FZ284" s="314">
        <f t="shared" si="419"/>
        <v>1510</v>
      </c>
      <c r="GA284" s="542">
        <v>230</v>
      </c>
      <c r="GB284" s="543">
        <v>1170</v>
      </c>
      <c r="GC284" s="544">
        <v>110</v>
      </c>
      <c r="GD284" s="242">
        <v>70</v>
      </c>
      <c r="GE284" s="242">
        <v>0</v>
      </c>
      <c r="GF284" s="314">
        <f t="shared" si="420"/>
        <v>40</v>
      </c>
    </row>
    <row r="285" spans="1:188" hidden="1" x14ac:dyDescent="0.25">
      <c r="A285" s="622" t="s">
        <v>424</v>
      </c>
      <c r="B285" s="622" t="s">
        <v>73</v>
      </c>
      <c r="C285" s="622" t="s">
        <v>74</v>
      </c>
      <c r="D285" s="1">
        <v>0.8</v>
      </c>
      <c r="E285" s="206">
        <v>14300</v>
      </c>
      <c r="F285" s="207">
        <v>5.7999999999999996E-2</v>
      </c>
      <c r="G285" s="208">
        <f>IF(AND(F285&gt;=$F$3-'Selectie Benchmark Gemeenten'!$D$7*'gemeenten info'!$F$7,F285&lt;=$F$3+'Selectie Benchmark Gemeenten'!$D$7*'gemeenten info'!$F$7),1,0)</f>
        <v>0</v>
      </c>
      <c r="H285" s="206">
        <v>34221</v>
      </c>
      <c r="I285" s="206">
        <v>240</v>
      </c>
      <c r="J285" s="209">
        <f t="shared" si="373"/>
        <v>3.2585949177877431E-2</v>
      </c>
      <c r="K285" s="208">
        <f>IF(AND(J285&gt;=$J$3-'Selectie Benchmark Gemeenten'!$D$8*'gemeenten info'!$J$7,J285&lt;=$J$3+'Selectie Benchmark Gemeenten'!$D$8*'gemeenten info'!$J$7),1,0)</f>
        <v>0</v>
      </c>
      <c r="L285" s="23">
        <v>0</v>
      </c>
      <c r="M285" s="210">
        <v>0.16863207547169812</v>
      </c>
      <c r="N285" s="208">
        <f>IF(AND(M285&gt;=$M$3-'Selectie Benchmark Gemeenten'!$D$9*'gemeenten info'!$M$7,M285&lt;=$M$3+'Selectie Benchmark Gemeenten'!$D$9*'gemeenten info'!$M$7),1,0)</f>
        <v>1</v>
      </c>
      <c r="O285" s="29">
        <f t="shared" si="367"/>
        <v>0</v>
      </c>
      <c r="P285" s="29">
        <f t="shared" si="368"/>
        <v>0</v>
      </c>
      <c r="Q285" s="29">
        <f t="shared" si="369"/>
        <v>0</v>
      </c>
      <c r="S285" s="78">
        <v>8.76</v>
      </c>
      <c r="T285" s="78">
        <v>0.95799999999999996</v>
      </c>
      <c r="U285" s="211">
        <v>0.39400000000000002</v>
      </c>
      <c r="V285" s="211">
        <v>3.3000000000000002E-2</v>
      </c>
      <c r="X285" s="212">
        <v>2727</v>
      </c>
      <c r="Y285" s="212">
        <v>52</v>
      </c>
      <c r="Z285" s="341">
        <f t="shared" si="374"/>
        <v>1.906857352401907E-2</v>
      </c>
      <c r="AA285" s="212">
        <v>684</v>
      </c>
      <c r="AB285" s="212">
        <v>31</v>
      </c>
      <c r="AC285" s="212">
        <v>13</v>
      </c>
      <c r="AD285" s="212">
        <v>99</v>
      </c>
      <c r="AE285" s="212">
        <v>0</v>
      </c>
      <c r="AF285" s="372">
        <f t="shared" si="375"/>
        <v>0</v>
      </c>
      <c r="AG285" s="212">
        <v>7</v>
      </c>
      <c r="AH285" s="372">
        <f t="shared" si="376"/>
        <v>7.0707070707070704E-2</v>
      </c>
      <c r="AI285" s="212">
        <f t="shared" si="377"/>
        <v>572</v>
      </c>
      <c r="AJ285" s="212">
        <f t="shared" si="378"/>
        <v>24</v>
      </c>
      <c r="AK285" s="372">
        <f t="shared" si="379"/>
        <v>4.195804195804196E-2</v>
      </c>
      <c r="AL285" s="341">
        <f t="shared" si="380"/>
        <v>0</v>
      </c>
      <c r="AM285" s="341">
        <f t="shared" si="381"/>
        <v>2.5669233590025669E-3</v>
      </c>
      <c r="AN285" s="341">
        <f t="shared" si="382"/>
        <v>8.8008800880088004E-3</v>
      </c>
      <c r="AO285" s="341">
        <f t="shared" si="383"/>
        <v>1.1367803447011368E-2</v>
      </c>
      <c r="AP285" s="214">
        <v>2043</v>
      </c>
      <c r="AQ285" s="214">
        <v>21</v>
      </c>
      <c r="AR285" s="341">
        <f t="shared" si="384"/>
        <v>7.7007700770077006E-3</v>
      </c>
      <c r="AT285" s="1">
        <v>23</v>
      </c>
      <c r="AU285" s="1">
        <v>7</v>
      </c>
      <c r="AV285" s="1">
        <v>8</v>
      </c>
      <c r="AW285" s="1">
        <v>8</v>
      </c>
      <c r="AX285" s="1">
        <v>30</v>
      </c>
      <c r="AY285" s="1">
        <v>10</v>
      </c>
      <c r="AZ285" s="1">
        <v>5</v>
      </c>
      <c r="BA285" s="1">
        <v>15</v>
      </c>
      <c r="BB285" s="1">
        <v>26</v>
      </c>
      <c r="BC285" s="1">
        <v>6</v>
      </c>
      <c r="BD285" s="1">
        <v>6</v>
      </c>
      <c r="BE285" s="1">
        <v>14</v>
      </c>
      <c r="BF285" s="1">
        <v>34</v>
      </c>
      <c r="BG285" s="1">
        <v>14</v>
      </c>
      <c r="BH285" s="1">
        <v>14</v>
      </c>
      <c r="BI285" s="1">
        <v>6</v>
      </c>
      <c r="BJ285" s="1">
        <v>32</v>
      </c>
      <c r="BK285" s="1">
        <v>15</v>
      </c>
      <c r="BL285" s="1">
        <v>0</v>
      </c>
      <c r="BM285" s="1">
        <v>17</v>
      </c>
      <c r="BN285" s="125">
        <v>0.30434782608695654</v>
      </c>
      <c r="BO285" s="124">
        <v>0.34782608695652173</v>
      </c>
      <c r="BP285" s="126">
        <v>0.34782608695652173</v>
      </c>
      <c r="BQ285" s="125">
        <v>0.33333333333333331</v>
      </c>
      <c r="BR285" s="124">
        <v>0.16666666666666666</v>
      </c>
      <c r="BS285" s="126">
        <v>0.5</v>
      </c>
      <c r="BT285" s="125">
        <v>0.23076923076923078</v>
      </c>
      <c r="BU285" s="124">
        <v>0.23076923076923078</v>
      </c>
      <c r="BV285" s="126">
        <v>0.53846153846153844</v>
      </c>
      <c r="BW285" s="125">
        <v>0.41176470588235292</v>
      </c>
      <c r="BX285" s="124">
        <v>0.41176470588235292</v>
      </c>
      <c r="BY285" s="126">
        <v>0.17647058823529413</v>
      </c>
      <c r="BZ285" s="125">
        <f t="shared" si="385"/>
        <v>0.46875</v>
      </c>
      <c r="CA285" s="124">
        <f t="shared" si="386"/>
        <v>0</v>
      </c>
      <c r="CB285" s="126">
        <f t="shared" si="387"/>
        <v>0.53125</v>
      </c>
      <c r="CD285" s="215">
        <f t="shared" si="388"/>
        <v>3710</v>
      </c>
      <c r="CE285" s="216">
        <f t="shared" si="389"/>
        <v>0.69272237196765496</v>
      </c>
      <c r="CF285" s="216">
        <f t="shared" si="390"/>
        <v>0.22371967654986524</v>
      </c>
      <c r="CG285" s="216">
        <f t="shared" si="391"/>
        <v>8.3557951482479784E-2</v>
      </c>
      <c r="CH285" s="216">
        <f t="shared" si="392"/>
        <v>3.2345013477088951E-2</v>
      </c>
      <c r="CI285" s="216">
        <f t="shared" si="393"/>
        <v>2.6954177897574125E-3</v>
      </c>
      <c r="CJ285" s="216">
        <f t="shared" si="394"/>
        <v>4.8517520215633422E-2</v>
      </c>
      <c r="CK285" s="217">
        <f t="shared" si="395"/>
        <v>2570</v>
      </c>
      <c r="CL285" s="218">
        <f t="shared" si="396"/>
        <v>830</v>
      </c>
      <c r="CM285" s="219">
        <f t="shared" si="397"/>
        <v>310</v>
      </c>
      <c r="CN285" s="219">
        <f t="shared" si="398"/>
        <v>120</v>
      </c>
      <c r="CO285" s="219">
        <f t="shared" si="399"/>
        <v>10</v>
      </c>
      <c r="CP285" s="219">
        <f t="shared" si="400"/>
        <v>180</v>
      </c>
      <c r="CR285" s="243">
        <v>714.74</v>
      </c>
      <c r="CS285" s="243">
        <v>3833</v>
      </c>
      <c r="CT285" s="247">
        <f t="shared" si="370"/>
        <v>0.18647012783720324</v>
      </c>
      <c r="CV285" s="247">
        <f t="shared" si="371"/>
        <v>0.10226074141305243</v>
      </c>
      <c r="CW285" s="211">
        <f t="shared" si="372"/>
        <v>0.32876850903481158</v>
      </c>
      <c r="CY285" s="300">
        <v>1.1640596580574755E-2</v>
      </c>
      <c r="CZ285" s="300">
        <v>1.2350163458045769E-2</v>
      </c>
      <c r="DA285" s="300">
        <v>9.1581542796759421E-3</v>
      </c>
      <c r="DB285" s="300">
        <v>1.0252904989747095E-2</v>
      </c>
      <c r="DC285" s="300">
        <v>7.9639889196675903E-3</v>
      </c>
      <c r="DE285" s="332">
        <v>40</v>
      </c>
      <c r="DF285" s="332">
        <v>1</v>
      </c>
      <c r="DG285" s="332">
        <v>47</v>
      </c>
      <c r="DH285" s="332">
        <v>1</v>
      </c>
      <c r="DL285" s="212">
        <v>2749</v>
      </c>
      <c r="DM285" s="212">
        <v>32</v>
      </c>
      <c r="DN285" s="213">
        <v>1.1640596580574755E-2</v>
      </c>
      <c r="DO285" s="212">
        <v>685</v>
      </c>
      <c r="DP285" s="212">
        <v>26</v>
      </c>
      <c r="DQ285" s="213">
        <v>9.4579847217169874E-3</v>
      </c>
      <c r="DR285" s="214">
        <v>2064</v>
      </c>
      <c r="DS285" s="214">
        <v>6</v>
      </c>
      <c r="DT285" s="213">
        <v>2.1826118588577663E-3</v>
      </c>
      <c r="DV285" s="215">
        <f t="shared" si="401"/>
        <v>3600</v>
      </c>
      <c r="DW285" s="216">
        <v>0.72222222222222221</v>
      </c>
      <c r="DX285" s="216">
        <v>0.22222222222222221</v>
      </c>
      <c r="DY285" s="216">
        <v>5.5555555555555552E-2</v>
      </c>
      <c r="DZ285" s="216">
        <v>2.7777777777777776E-2</v>
      </c>
      <c r="EA285" s="216">
        <v>0</v>
      </c>
      <c r="EB285" s="216">
        <v>2.7777777777777776E-2</v>
      </c>
      <c r="EC285" s="217">
        <f t="shared" si="402"/>
        <v>2560</v>
      </c>
      <c r="ED285" s="218">
        <v>800</v>
      </c>
      <c r="EE285" s="219">
        <f t="shared" si="403"/>
        <v>240</v>
      </c>
      <c r="EF285" s="219">
        <f t="shared" si="404"/>
        <v>80</v>
      </c>
      <c r="EG285" s="219">
        <f t="shared" si="405"/>
        <v>0</v>
      </c>
      <c r="EH285" s="219">
        <f t="shared" si="406"/>
        <v>160</v>
      </c>
      <c r="EI285" s="216">
        <v>8.5714285714285715E-2</v>
      </c>
      <c r="EJ285" s="511">
        <v>1.805E-2</v>
      </c>
      <c r="EK285" s="3">
        <v>0.19</v>
      </c>
      <c r="EL285" s="3">
        <v>0.39299999999999996</v>
      </c>
      <c r="EM285" s="496">
        <f t="shared" si="366"/>
        <v>0.41700000000000009</v>
      </c>
      <c r="EN285" s="528">
        <v>5.7054800000000003E-2</v>
      </c>
      <c r="EO285" s="545">
        <f t="shared" si="407"/>
        <v>3580</v>
      </c>
      <c r="EP285" s="314">
        <f t="shared" si="408"/>
        <v>1240</v>
      </c>
      <c r="EQ285" s="542">
        <v>1230</v>
      </c>
      <c r="ER285" s="543">
        <v>10</v>
      </c>
      <c r="ES285" s="544">
        <v>0</v>
      </c>
      <c r="ET285" s="242">
        <v>0</v>
      </c>
      <c r="EU285" s="242">
        <v>0</v>
      </c>
      <c r="EV285" s="314">
        <f t="shared" si="409"/>
        <v>0</v>
      </c>
      <c r="EW285" s="314">
        <f t="shared" si="410"/>
        <v>1600</v>
      </c>
      <c r="EX285" s="542">
        <v>1160</v>
      </c>
      <c r="EY285" s="543">
        <v>340</v>
      </c>
      <c r="EZ285" s="544">
        <v>100</v>
      </c>
      <c r="FA285" s="242">
        <v>30</v>
      </c>
      <c r="FB285" s="242">
        <v>0</v>
      </c>
      <c r="FC285" s="314">
        <f t="shared" si="411"/>
        <v>70</v>
      </c>
      <c r="FD285" s="314">
        <f t="shared" si="412"/>
        <v>740</v>
      </c>
      <c r="FE285" s="542">
        <v>170</v>
      </c>
      <c r="FF285" s="543">
        <v>430</v>
      </c>
      <c r="FG285" s="544">
        <v>140</v>
      </c>
      <c r="FH285" s="242">
        <v>50</v>
      </c>
      <c r="FI285" s="242">
        <f>VLOOKUP($A285,'[3]Tabel 3'!$E$3350:$K$3691,7,FALSE)</f>
        <v>0</v>
      </c>
      <c r="FJ285" s="314">
        <f t="shared" si="413"/>
        <v>90</v>
      </c>
      <c r="FK285" s="545">
        <f t="shared" si="414"/>
        <v>3710</v>
      </c>
      <c r="FL285" s="314">
        <f t="shared" si="415"/>
        <v>1290</v>
      </c>
      <c r="FM285" s="542">
        <v>1270</v>
      </c>
      <c r="FN285" s="543">
        <v>10</v>
      </c>
      <c r="FO285" s="544">
        <v>10</v>
      </c>
      <c r="FP285" s="242">
        <v>0</v>
      </c>
      <c r="FQ285" s="242">
        <v>0</v>
      </c>
      <c r="FR285" s="314">
        <f t="shared" si="416"/>
        <v>10</v>
      </c>
      <c r="FS285" s="314">
        <f t="shared" si="417"/>
        <v>1630</v>
      </c>
      <c r="FT285" s="542">
        <v>1110</v>
      </c>
      <c r="FU285" s="543">
        <v>360</v>
      </c>
      <c r="FV285" s="544">
        <v>160</v>
      </c>
      <c r="FW285" s="242">
        <v>60</v>
      </c>
      <c r="FX285" s="242">
        <v>10</v>
      </c>
      <c r="FY285" s="314">
        <f t="shared" si="418"/>
        <v>90</v>
      </c>
      <c r="FZ285" s="314">
        <f t="shared" si="419"/>
        <v>790</v>
      </c>
      <c r="GA285" s="542">
        <v>190</v>
      </c>
      <c r="GB285" s="543">
        <v>460</v>
      </c>
      <c r="GC285" s="544">
        <v>140</v>
      </c>
      <c r="GD285" s="242">
        <v>60</v>
      </c>
      <c r="GE285" s="242">
        <v>0</v>
      </c>
      <c r="GF285" s="314">
        <f t="shared" si="420"/>
        <v>80</v>
      </c>
    </row>
    <row r="286" spans="1:188" hidden="1" x14ac:dyDescent="0.25">
      <c r="A286" s="622" t="s">
        <v>425</v>
      </c>
      <c r="B286" s="622" t="s">
        <v>71</v>
      </c>
      <c r="C286" s="622" t="s">
        <v>72</v>
      </c>
      <c r="D286" s="1">
        <v>1</v>
      </c>
      <c r="E286" s="206">
        <v>13500</v>
      </c>
      <c r="F286" s="207">
        <v>7.0999999999999994E-2</v>
      </c>
      <c r="G286" s="208">
        <f>IF(AND(F286&gt;=$F$3-'Selectie Benchmark Gemeenten'!$D$7*'gemeenten info'!$F$7,F286&lt;=$F$3+'Selectie Benchmark Gemeenten'!$D$7*'gemeenten info'!$F$7),1,0)</f>
        <v>0</v>
      </c>
      <c r="H286" s="206">
        <v>32282</v>
      </c>
      <c r="I286" s="206">
        <v>217</v>
      </c>
      <c r="J286" s="209">
        <f t="shared" si="373"/>
        <v>2.914798206278027E-2</v>
      </c>
      <c r="K286" s="208">
        <f>IF(AND(J286&gt;=$J$3-'Selectie Benchmark Gemeenten'!$D$8*'gemeenten info'!$J$7,J286&lt;=$J$3+'Selectie Benchmark Gemeenten'!$D$8*'gemeenten info'!$J$7),1,0)</f>
        <v>0</v>
      </c>
      <c r="L286" s="23">
        <v>0</v>
      </c>
      <c r="M286" s="210">
        <v>0.12534818941504178</v>
      </c>
      <c r="N286" s="208">
        <f>IF(AND(M286&gt;=$M$3-'Selectie Benchmark Gemeenten'!$D$9*'gemeenten info'!$M$7,M286&lt;=$M$3+'Selectie Benchmark Gemeenten'!$D$9*'gemeenten info'!$M$7),1,0)</f>
        <v>1</v>
      </c>
      <c r="O286" s="29">
        <f t="shared" si="367"/>
        <v>0</v>
      </c>
      <c r="P286" s="29">
        <f t="shared" si="368"/>
        <v>0</v>
      </c>
      <c r="Q286" s="29">
        <f t="shared" si="369"/>
        <v>0</v>
      </c>
      <c r="S286" s="78">
        <v>7.8</v>
      </c>
      <c r="T286" s="78">
        <v>-17.059000000000001</v>
      </c>
      <c r="U286" s="211">
        <v>0.52800000000000002</v>
      </c>
      <c r="V286" s="211">
        <v>7.9000000000000001E-2</v>
      </c>
      <c r="X286" s="212">
        <v>2640</v>
      </c>
      <c r="Y286" s="212">
        <v>50</v>
      </c>
      <c r="Z286" s="341">
        <f t="shared" si="374"/>
        <v>1.893939393939394E-2</v>
      </c>
      <c r="AA286" s="212">
        <v>867</v>
      </c>
      <c r="AB286" s="212">
        <v>42</v>
      </c>
      <c r="AC286" s="212">
        <v>24</v>
      </c>
      <c r="AD286" s="212">
        <v>114</v>
      </c>
      <c r="AE286" s="212">
        <v>5</v>
      </c>
      <c r="AF286" s="372">
        <f t="shared" si="375"/>
        <v>0.20833333333333334</v>
      </c>
      <c r="AG286" s="212">
        <v>14</v>
      </c>
      <c r="AH286" s="372">
        <f t="shared" si="376"/>
        <v>0.12280701754385964</v>
      </c>
      <c r="AI286" s="212">
        <f t="shared" si="377"/>
        <v>729</v>
      </c>
      <c r="AJ286" s="212">
        <f t="shared" si="378"/>
        <v>23</v>
      </c>
      <c r="AK286" s="372">
        <f t="shared" si="379"/>
        <v>3.1550068587105622E-2</v>
      </c>
      <c r="AL286" s="341">
        <f t="shared" si="380"/>
        <v>1.893939393939394E-3</v>
      </c>
      <c r="AM286" s="341">
        <f t="shared" si="381"/>
        <v>5.3030303030303034E-3</v>
      </c>
      <c r="AN286" s="341">
        <f t="shared" si="382"/>
        <v>8.7121212121212127E-3</v>
      </c>
      <c r="AO286" s="341">
        <f t="shared" si="383"/>
        <v>1.5909090909090907E-2</v>
      </c>
      <c r="AP286" s="214">
        <v>1773</v>
      </c>
      <c r="AQ286" s="214">
        <v>8</v>
      </c>
      <c r="AR286" s="341">
        <f t="shared" si="384"/>
        <v>3.0303030303030303E-3</v>
      </c>
      <c r="AT286" s="1">
        <v>30</v>
      </c>
      <c r="AU286" s="1">
        <v>7</v>
      </c>
      <c r="AV286" s="1">
        <v>9</v>
      </c>
      <c r="AW286" s="1">
        <v>14</v>
      </c>
      <c r="AX286" s="1">
        <v>32</v>
      </c>
      <c r="AY286" s="1">
        <v>11</v>
      </c>
      <c r="AZ286" s="1">
        <v>7</v>
      </c>
      <c r="BA286" s="1">
        <v>14</v>
      </c>
      <c r="BB286" s="1">
        <v>40</v>
      </c>
      <c r="BC286" s="1">
        <v>6</v>
      </c>
      <c r="BD286" s="1">
        <v>20</v>
      </c>
      <c r="BE286" s="1">
        <v>14</v>
      </c>
      <c r="BF286" s="1">
        <v>34</v>
      </c>
      <c r="BG286" s="1">
        <v>13</v>
      </c>
      <c r="BH286" s="1">
        <v>11</v>
      </c>
      <c r="BI286" s="1">
        <v>10</v>
      </c>
      <c r="BJ286" s="1">
        <v>50</v>
      </c>
      <c r="BK286" s="1">
        <v>30</v>
      </c>
      <c r="BL286" s="1">
        <v>5</v>
      </c>
      <c r="BM286" s="1">
        <v>15</v>
      </c>
      <c r="BN286" s="125">
        <v>0.23333333333333334</v>
      </c>
      <c r="BO286" s="124">
        <v>0.3</v>
      </c>
      <c r="BP286" s="126">
        <v>0.46666666666666667</v>
      </c>
      <c r="BQ286" s="125">
        <v>0.34375</v>
      </c>
      <c r="BR286" s="124">
        <v>0.21875</v>
      </c>
      <c r="BS286" s="126">
        <v>0.4375</v>
      </c>
      <c r="BT286" s="125">
        <v>0.15</v>
      </c>
      <c r="BU286" s="124">
        <v>0.5</v>
      </c>
      <c r="BV286" s="126">
        <v>0.35</v>
      </c>
      <c r="BW286" s="125">
        <v>0.38235294117647056</v>
      </c>
      <c r="BX286" s="124">
        <v>0.3235294117647059</v>
      </c>
      <c r="BY286" s="126">
        <v>0.29411764705882354</v>
      </c>
      <c r="BZ286" s="125">
        <f t="shared" si="385"/>
        <v>0.6</v>
      </c>
      <c r="CA286" s="124">
        <f t="shared" si="386"/>
        <v>0.1</v>
      </c>
      <c r="CB286" s="126">
        <f t="shared" si="387"/>
        <v>0.3</v>
      </c>
      <c r="CD286" s="215">
        <f t="shared" si="388"/>
        <v>4330</v>
      </c>
      <c r="CE286" s="216">
        <f t="shared" si="389"/>
        <v>0.60739030023094687</v>
      </c>
      <c r="CF286" s="216">
        <f t="shared" si="390"/>
        <v>0.3187066974595843</v>
      </c>
      <c r="CG286" s="216">
        <f t="shared" si="391"/>
        <v>7.3903002309468821E-2</v>
      </c>
      <c r="CH286" s="216">
        <f t="shared" si="392"/>
        <v>3.695150115473441E-2</v>
      </c>
      <c r="CI286" s="216">
        <f t="shared" si="393"/>
        <v>2.3094688221709007E-3</v>
      </c>
      <c r="CJ286" s="216">
        <f t="shared" si="394"/>
        <v>3.4642032332563508E-2</v>
      </c>
      <c r="CK286" s="217">
        <f t="shared" si="395"/>
        <v>2630</v>
      </c>
      <c r="CL286" s="218">
        <f t="shared" si="396"/>
        <v>1380</v>
      </c>
      <c r="CM286" s="219">
        <f t="shared" si="397"/>
        <v>320</v>
      </c>
      <c r="CN286" s="219">
        <f t="shared" si="398"/>
        <v>160</v>
      </c>
      <c r="CO286" s="219">
        <f t="shared" si="399"/>
        <v>10</v>
      </c>
      <c r="CP286" s="219">
        <f t="shared" si="400"/>
        <v>150</v>
      </c>
      <c r="CR286" s="243">
        <v>2451.36</v>
      </c>
      <c r="CS286" s="243">
        <v>3053</v>
      </c>
      <c r="CT286" s="247">
        <f t="shared" si="370"/>
        <v>0.80293481821159518</v>
      </c>
      <c r="CV286" s="247">
        <f t="shared" si="371"/>
        <v>2.3587710371781256E-2</v>
      </c>
      <c r="CW286" s="211">
        <f t="shared" si="372"/>
        <v>0.26675202731540765</v>
      </c>
      <c r="CY286" s="300">
        <v>1.8261504747991233E-2</v>
      </c>
      <c r="CZ286" s="300">
        <v>1.245877610846464E-2</v>
      </c>
      <c r="DA286" s="300">
        <v>1.4352350197344816E-2</v>
      </c>
      <c r="DB286" s="300">
        <v>1.1216263582194182E-2</v>
      </c>
      <c r="DC286" s="300">
        <v>1.0416666666666666E-2</v>
      </c>
      <c r="DE286" s="332">
        <v>115</v>
      </c>
      <c r="DF286" s="332">
        <v>24</v>
      </c>
      <c r="DG286" s="332">
        <v>76</v>
      </c>
      <c r="DH286" s="332">
        <v>19</v>
      </c>
      <c r="DL286" s="212">
        <v>2738</v>
      </c>
      <c r="DM286" s="212">
        <v>50</v>
      </c>
      <c r="DN286" s="213">
        <v>1.8261504747991233E-2</v>
      </c>
      <c r="DO286" s="212">
        <v>936</v>
      </c>
      <c r="DP286" s="212">
        <v>44</v>
      </c>
      <c r="DQ286" s="213">
        <v>1.6070124178232285E-2</v>
      </c>
      <c r="DR286" s="214">
        <v>1802</v>
      </c>
      <c r="DS286" s="214">
        <v>6</v>
      </c>
      <c r="DT286" s="213">
        <v>2.1913805697589481E-3</v>
      </c>
      <c r="DV286" s="215">
        <f t="shared" si="401"/>
        <v>4320</v>
      </c>
      <c r="DW286" s="216">
        <v>0.62790697674418605</v>
      </c>
      <c r="DX286" s="216">
        <v>0.30232558139534882</v>
      </c>
      <c r="DY286" s="216">
        <v>6.9767441860465115E-2</v>
      </c>
      <c r="DZ286" s="216">
        <v>4.6511627906976744E-2</v>
      </c>
      <c r="EA286" s="216">
        <v>0</v>
      </c>
      <c r="EB286" s="216">
        <v>2.3255813953488372E-2</v>
      </c>
      <c r="EC286" s="217">
        <f t="shared" si="402"/>
        <v>2730</v>
      </c>
      <c r="ED286" s="218">
        <v>1300</v>
      </c>
      <c r="EE286" s="219">
        <f t="shared" si="403"/>
        <v>290</v>
      </c>
      <c r="EF286" s="219">
        <f t="shared" si="404"/>
        <v>80</v>
      </c>
      <c r="EG286" s="219">
        <f t="shared" si="405"/>
        <v>10</v>
      </c>
      <c r="EH286" s="219">
        <f t="shared" si="406"/>
        <v>200</v>
      </c>
      <c r="EI286" s="216">
        <v>6.9767441860465115E-2</v>
      </c>
      <c r="EJ286" s="511">
        <v>2.0324999999999999E-2</v>
      </c>
      <c r="EK286" s="3">
        <v>0.25800000000000001</v>
      </c>
      <c r="EL286" s="3">
        <v>0.48100000000000004</v>
      </c>
      <c r="EM286" s="496">
        <f t="shared" si="366"/>
        <v>0.26099999999999995</v>
      </c>
      <c r="EN286" s="528">
        <v>6.4732600000000001E-2</v>
      </c>
      <c r="EO286" s="545">
        <f t="shared" si="407"/>
        <v>4310</v>
      </c>
      <c r="EP286" s="314">
        <f t="shared" si="408"/>
        <v>1230</v>
      </c>
      <c r="EQ286" s="542">
        <v>1210</v>
      </c>
      <c r="ER286" s="543">
        <v>10</v>
      </c>
      <c r="ES286" s="544">
        <v>10</v>
      </c>
      <c r="ET286" s="242">
        <v>0</v>
      </c>
      <c r="EU286" s="242">
        <v>0</v>
      </c>
      <c r="EV286" s="314">
        <f t="shared" si="409"/>
        <v>10</v>
      </c>
      <c r="EW286" s="314">
        <f t="shared" si="410"/>
        <v>1870</v>
      </c>
      <c r="EX286" s="542">
        <v>1260</v>
      </c>
      <c r="EY286" s="543">
        <v>470</v>
      </c>
      <c r="EZ286" s="544">
        <v>140</v>
      </c>
      <c r="FA286" s="242">
        <v>40</v>
      </c>
      <c r="FB286" s="242">
        <v>10</v>
      </c>
      <c r="FC286" s="314">
        <f t="shared" si="411"/>
        <v>90</v>
      </c>
      <c r="FD286" s="314">
        <f t="shared" si="412"/>
        <v>1210</v>
      </c>
      <c r="FE286" s="542">
        <v>260</v>
      </c>
      <c r="FF286" s="543">
        <v>810</v>
      </c>
      <c r="FG286" s="544">
        <v>140</v>
      </c>
      <c r="FH286" s="242">
        <v>40</v>
      </c>
      <c r="FI286" s="242">
        <f>VLOOKUP($A286,'[3]Tabel 3'!$E$3350:$K$3691,7,FALSE)</f>
        <v>0</v>
      </c>
      <c r="FJ286" s="314">
        <f t="shared" si="413"/>
        <v>100</v>
      </c>
      <c r="FK286" s="545">
        <f t="shared" si="414"/>
        <v>4330</v>
      </c>
      <c r="FL286" s="314">
        <f t="shared" si="415"/>
        <v>1190</v>
      </c>
      <c r="FM286" s="542">
        <v>1170</v>
      </c>
      <c r="FN286" s="543">
        <v>10</v>
      </c>
      <c r="FO286" s="544">
        <v>10</v>
      </c>
      <c r="FP286" s="242">
        <v>0</v>
      </c>
      <c r="FQ286" s="242">
        <v>0</v>
      </c>
      <c r="FR286" s="314">
        <f t="shared" si="416"/>
        <v>10</v>
      </c>
      <c r="FS286" s="314">
        <f t="shared" si="417"/>
        <v>1920</v>
      </c>
      <c r="FT286" s="542">
        <v>1220</v>
      </c>
      <c r="FU286" s="543">
        <v>530</v>
      </c>
      <c r="FV286" s="544">
        <v>170</v>
      </c>
      <c r="FW286" s="242">
        <v>80</v>
      </c>
      <c r="FX286" s="242">
        <v>10</v>
      </c>
      <c r="FY286" s="314">
        <f t="shared" si="418"/>
        <v>80</v>
      </c>
      <c r="FZ286" s="314">
        <f t="shared" si="419"/>
        <v>1220</v>
      </c>
      <c r="GA286" s="542">
        <v>240</v>
      </c>
      <c r="GB286" s="543">
        <v>840</v>
      </c>
      <c r="GC286" s="544">
        <v>140</v>
      </c>
      <c r="GD286" s="242">
        <v>80</v>
      </c>
      <c r="GE286" s="242">
        <v>0</v>
      </c>
      <c r="GF286" s="314">
        <f t="shared" si="420"/>
        <v>60</v>
      </c>
    </row>
    <row r="287" spans="1:188" hidden="1" x14ac:dyDescent="0.25">
      <c r="A287" s="622" t="s">
        <v>426</v>
      </c>
      <c r="B287" s="622" t="s">
        <v>55</v>
      </c>
      <c r="C287" s="622" t="s">
        <v>102</v>
      </c>
      <c r="D287" s="1">
        <v>0.3</v>
      </c>
      <c r="E287" s="206">
        <v>5600</v>
      </c>
      <c r="F287" s="207">
        <v>4.9000000000000002E-2</v>
      </c>
      <c r="G287" s="208">
        <f>IF(AND(F287&gt;=$F$3-'Selectie Benchmark Gemeenten'!$D$7*'gemeenten info'!$F$7,F287&lt;=$F$3+'Selectie Benchmark Gemeenten'!$D$7*'gemeenten info'!$F$7),1,0)</f>
        <v>0</v>
      </c>
      <c r="H287" s="206">
        <v>13563</v>
      </c>
      <c r="I287" s="206">
        <v>708</v>
      </c>
      <c r="J287" s="209">
        <f t="shared" si="373"/>
        <v>0.10254110612855008</v>
      </c>
      <c r="K287" s="208">
        <f>IF(AND(J287&gt;=$J$3-'Selectie Benchmark Gemeenten'!$D$8*'gemeenten info'!$J$7,J287&lt;=$J$3+'Selectie Benchmark Gemeenten'!$D$8*'gemeenten info'!$J$7),1,0)</f>
        <v>0</v>
      </c>
      <c r="L287" s="23">
        <v>0</v>
      </c>
      <c r="M287" s="210">
        <v>4.1979010494752625E-2</v>
      </c>
      <c r="N287" s="208">
        <f>IF(AND(M287&gt;=$M$3-'Selectie Benchmark Gemeenten'!$D$9*'gemeenten info'!$M$7,M287&lt;=$M$3+'Selectie Benchmark Gemeenten'!$D$9*'gemeenten info'!$M$7),1,0)</f>
        <v>0</v>
      </c>
      <c r="O287" s="29">
        <f t="shared" si="367"/>
        <v>0</v>
      </c>
      <c r="P287" s="29">
        <f t="shared" si="368"/>
        <v>0</v>
      </c>
      <c r="Q287" s="29">
        <f t="shared" si="369"/>
        <v>0</v>
      </c>
      <c r="S287" s="78">
        <v>7.907</v>
      </c>
      <c r="T287" s="78">
        <v>0</v>
      </c>
      <c r="U287" s="211">
        <v>0.438</v>
      </c>
      <c r="V287" s="211">
        <v>4.8000000000000001E-2</v>
      </c>
      <c r="X287" s="212">
        <v>1037</v>
      </c>
      <c r="Y287" s="212">
        <v>10</v>
      </c>
      <c r="Z287" s="341">
        <f t="shared" si="374"/>
        <v>9.643201542912247E-3</v>
      </c>
      <c r="AA287" s="212">
        <v>285</v>
      </c>
      <c r="AB287" s="212">
        <v>7</v>
      </c>
      <c r="AC287" s="212">
        <v>5</v>
      </c>
      <c r="AD287" s="212">
        <v>41</v>
      </c>
      <c r="AE287" s="212">
        <v>0</v>
      </c>
      <c r="AF287" s="372">
        <f t="shared" si="375"/>
        <v>0</v>
      </c>
      <c r="AG287" s="212">
        <v>0</v>
      </c>
      <c r="AH287" s="372">
        <f t="shared" si="376"/>
        <v>0</v>
      </c>
      <c r="AI287" s="212">
        <f t="shared" si="377"/>
        <v>239</v>
      </c>
      <c r="AJ287" s="212">
        <f t="shared" si="378"/>
        <v>7</v>
      </c>
      <c r="AK287" s="372">
        <f t="shared" si="379"/>
        <v>2.9288702928870293E-2</v>
      </c>
      <c r="AL287" s="341">
        <f t="shared" si="380"/>
        <v>0</v>
      </c>
      <c r="AM287" s="341">
        <f t="shared" si="381"/>
        <v>0</v>
      </c>
      <c r="AN287" s="341">
        <f t="shared" si="382"/>
        <v>6.7502410800385727E-3</v>
      </c>
      <c r="AO287" s="341">
        <f t="shared" si="383"/>
        <v>6.7502410800385727E-3</v>
      </c>
      <c r="AP287" s="214">
        <v>752</v>
      </c>
      <c r="AQ287" s="214">
        <v>3</v>
      </c>
      <c r="AR287" s="341">
        <f t="shared" si="384"/>
        <v>2.8929604628736743E-3</v>
      </c>
      <c r="AT287" s="1">
        <v>15</v>
      </c>
      <c r="AU287" s="1">
        <v>6</v>
      </c>
      <c r="AV287" s="1">
        <v>5</v>
      </c>
      <c r="AW287" s="1">
        <v>4</v>
      </c>
      <c r="AX287" s="1">
        <v>21</v>
      </c>
      <c r="AY287" s="1">
        <v>7</v>
      </c>
      <c r="AZ287" s="1">
        <v>7</v>
      </c>
      <c r="BA287" s="1">
        <v>7</v>
      </c>
      <c r="BB287" s="1">
        <v>12</v>
      </c>
      <c r="BC287" s="1">
        <v>5</v>
      </c>
      <c r="BD287" s="1">
        <v>0</v>
      </c>
      <c r="BE287" s="1">
        <v>7</v>
      </c>
      <c r="BF287" s="1">
        <v>15</v>
      </c>
      <c r="BG287" s="1">
        <v>5</v>
      </c>
      <c r="BH287" s="1">
        <v>6</v>
      </c>
      <c r="BI287" s="1">
        <v>4</v>
      </c>
      <c r="BJ287" s="1">
        <v>26</v>
      </c>
      <c r="BK287" s="1">
        <v>9</v>
      </c>
      <c r="BL287" s="1">
        <v>5</v>
      </c>
      <c r="BM287" s="1">
        <v>12</v>
      </c>
      <c r="BN287" s="125">
        <v>0.4</v>
      </c>
      <c r="BO287" s="124">
        <v>0.33333333333333331</v>
      </c>
      <c r="BP287" s="126">
        <v>0.26666666666666666</v>
      </c>
      <c r="BQ287" s="125">
        <v>0.33333333333333331</v>
      </c>
      <c r="BR287" s="124">
        <v>0.33333333333333331</v>
      </c>
      <c r="BS287" s="126">
        <v>0.33333333333333331</v>
      </c>
      <c r="BT287" s="125">
        <v>0.41666666666666669</v>
      </c>
      <c r="BU287" s="124">
        <v>0</v>
      </c>
      <c r="BV287" s="126">
        <v>0.58333333333333337</v>
      </c>
      <c r="BW287" s="125">
        <v>0.33333333333333331</v>
      </c>
      <c r="BX287" s="124">
        <v>0.4</v>
      </c>
      <c r="BY287" s="126">
        <v>0.26666666666666666</v>
      </c>
      <c r="BZ287" s="125">
        <f t="shared" si="385"/>
        <v>0.34615384615384615</v>
      </c>
      <c r="CA287" s="124">
        <f t="shared" si="386"/>
        <v>0.19230769230769232</v>
      </c>
      <c r="CB287" s="126">
        <f t="shared" si="387"/>
        <v>0.46153846153846156</v>
      </c>
      <c r="CD287" s="215">
        <f t="shared" si="388"/>
        <v>1970</v>
      </c>
      <c r="CE287" s="216">
        <f t="shared" si="389"/>
        <v>0.62436548223350252</v>
      </c>
      <c r="CF287" s="216">
        <f t="shared" si="390"/>
        <v>0.31979695431472083</v>
      </c>
      <c r="CG287" s="216">
        <f t="shared" si="391"/>
        <v>5.5837563451776651E-2</v>
      </c>
      <c r="CH287" s="216">
        <f t="shared" si="392"/>
        <v>2.030456852791878E-2</v>
      </c>
      <c r="CI287" s="216">
        <f t="shared" si="393"/>
        <v>0</v>
      </c>
      <c r="CJ287" s="216">
        <f t="shared" si="394"/>
        <v>3.553299492385787E-2</v>
      </c>
      <c r="CK287" s="217">
        <f t="shared" si="395"/>
        <v>1230</v>
      </c>
      <c r="CL287" s="218">
        <f t="shared" si="396"/>
        <v>630</v>
      </c>
      <c r="CM287" s="219">
        <f t="shared" si="397"/>
        <v>110</v>
      </c>
      <c r="CN287" s="219">
        <f t="shared" si="398"/>
        <v>40</v>
      </c>
      <c r="CO287" s="219">
        <f t="shared" si="399"/>
        <v>0</v>
      </c>
      <c r="CP287" s="219">
        <f t="shared" si="400"/>
        <v>70</v>
      </c>
      <c r="CR287" s="243">
        <v>503.93</v>
      </c>
      <c r="CS287" s="243">
        <v>1314</v>
      </c>
      <c r="CT287" s="247">
        <f t="shared" si="370"/>
        <v>0.3835083713850837</v>
      </c>
      <c r="CV287" s="247">
        <f t="shared" si="371"/>
        <v>2.5144696341528969E-2</v>
      </c>
      <c r="CW287" s="211">
        <f t="shared" si="372"/>
        <v>0.19680003148800504</v>
      </c>
      <c r="CY287" s="300">
        <v>2.3214285714285715E-2</v>
      </c>
      <c r="CZ287" s="300">
        <v>1.3250883392226149E-2</v>
      </c>
      <c r="DA287" s="300">
        <v>1.0221465076660987E-2</v>
      </c>
      <c r="DB287" s="300">
        <v>1.7059301380991064E-2</v>
      </c>
      <c r="DC287" s="300">
        <v>1.1885895404120444E-2</v>
      </c>
      <c r="DE287" s="332" t="s">
        <v>640</v>
      </c>
      <c r="DF287" s="332" t="s">
        <v>640</v>
      </c>
      <c r="DG287" s="332" t="s">
        <v>640</v>
      </c>
      <c r="DH287" s="332" t="s">
        <v>640</v>
      </c>
      <c r="DL287" s="212">
        <v>1120</v>
      </c>
      <c r="DM287" s="212">
        <v>26</v>
      </c>
      <c r="DN287" s="213">
        <v>2.3214285714285715E-2</v>
      </c>
      <c r="DO287" s="212">
        <v>315</v>
      </c>
      <c r="DP287" s="212">
        <v>21</v>
      </c>
      <c r="DQ287" s="213">
        <v>1.8749999999999999E-2</v>
      </c>
      <c r="DR287" s="214">
        <v>805</v>
      </c>
      <c r="DS287" s="214">
        <v>5</v>
      </c>
      <c r="DT287" s="213">
        <v>4.464285714285714E-3</v>
      </c>
      <c r="DV287" s="215">
        <f t="shared" si="401"/>
        <v>1950</v>
      </c>
      <c r="DW287" s="216">
        <v>0.65</v>
      </c>
      <c r="DX287" s="216">
        <v>0.3</v>
      </c>
      <c r="DY287" s="216">
        <v>0.05</v>
      </c>
      <c r="DZ287" s="216">
        <v>0</v>
      </c>
      <c r="EA287" s="216">
        <v>0</v>
      </c>
      <c r="EB287" s="216">
        <v>0.05</v>
      </c>
      <c r="EC287" s="217">
        <f t="shared" si="402"/>
        <v>1250</v>
      </c>
      <c r="ED287" s="218">
        <v>600</v>
      </c>
      <c r="EE287" s="219">
        <f t="shared" si="403"/>
        <v>100</v>
      </c>
      <c r="EF287" s="219">
        <f t="shared" si="404"/>
        <v>10</v>
      </c>
      <c r="EG287" s="219">
        <f t="shared" si="405"/>
        <v>0</v>
      </c>
      <c r="EH287" s="219">
        <f t="shared" si="406"/>
        <v>90</v>
      </c>
      <c r="EI287" s="216">
        <v>4.7619047619047616E-2</v>
      </c>
      <c r="EJ287" s="511">
        <v>1.6475E-2</v>
      </c>
      <c r="EK287" s="3">
        <v>0.185</v>
      </c>
      <c r="EL287" s="3">
        <v>0.5</v>
      </c>
      <c r="EM287" s="496">
        <f t="shared" si="366"/>
        <v>0.31499999999999995</v>
      </c>
      <c r="EN287" s="528">
        <v>5.1739400000000005E-2</v>
      </c>
      <c r="EO287" s="545">
        <f t="shared" si="407"/>
        <v>1990</v>
      </c>
      <c r="EP287" s="314">
        <f t="shared" si="408"/>
        <v>490</v>
      </c>
      <c r="EQ287" s="542">
        <v>490</v>
      </c>
      <c r="ER287" s="543">
        <v>0</v>
      </c>
      <c r="ES287" s="544">
        <v>0</v>
      </c>
      <c r="ET287" s="242">
        <v>0</v>
      </c>
      <c r="EU287" s="242">
        <v>0</v>
      </c>
      <c r="EV287" s="314">
        <f t="shared" si="409"/>
        <v>0</v>
      </c>
      <c r="EW287" s="314">
        <f t="shared" si="410"/>
        <v>890</v>
      </c>
      <c r="EX287" s="542">
        <v>630</v>
      </c>
      <c r="EY287" s="543">
        <v>220</v>
      </c>
      <c r="EZ287" s="544">
        <v>40</v>
      </c>
      <c r="FA287" s="242">
        <v>0</v>
      </c>
      <c r="FB287" s="242">
        <v>0</v>
      </c>
      <c r="FC287" s="314">
        <f t="shared" si="411"/>
        <v>40</v>
      </c>
      <c r="FD287" s="314">
        <f t="shared" si="412"/>
        <v>610</v>
      </c>
      <c r="FE287" s="542">
        <v>130</v>
      </c>
      <c r="FF287" s="543">
        <v>420</v>
      </c>
      <c r="FG287" s="544">
        <v>60</v>
      </c>
      <c r="FH287" s="242">
        <v>10</v>
      </c>
      <c r="FI287" s="242">
        <f>VLOOKUP($A287,'[3]Tabel 3'!$E$3350:$K$3691,7,FALSE)</f>
        <v>0</v>
      </c>
      <c r="FJ287" s="314">
        <f t="shared" si="413"/>
        <v>50</v>
      </c>
      <c r="FK287" s="545">
        <f t="shared" si="414"/>
        <v>1970</v>
      </c>
      <c r="FL287" s="314">
        <f t="shared" si="415"/>
        <v>530</v>
      </c>
      <c r="FM287" s="542">
        <v>510</v>
      </c>
      <c r="FN287" s="543">
        <v>10</v>
      </c>
      <c r="FO287" s="544">
        <v>10</v>
      </c>
      <c r="FP287" s="242">
        <v>0</v>
      </c>
      <c r="FQ287" s="242">
        <v>0</v>
      </c>
      <c r="FR287" s="314">
        <f t="shared" si="416"/>
        <v>10</v>
      </c>
      <c r="FS287" s="314">
        <f t="shared" si="417"/>
        <v>840</v>
      </c>
      <c r="FT287" s="542">
        <v>560</v>
      </c>
      <c r="FU287" s="543">
        <v>240</v>
      </c>
      <c r="FV287" s="544">
        <v>40</v>
      </c>
      <c r="FW287" s="242">
        <v>10</v>
      </c>
      <c r="FX287" s="242">
        <v>0</v>
      </c>
      <c r="FY287" s="314">
        <f t="shared" si="418"/>
        <v>30</v>
      </c>
      <c r="FZ287" s="314">
        <f t="shared" si="419"/>
        <v>600</v>
      </c>
      <c r="GA287" s="542">
        <v>160</v>
      </c>
      <c r="GB287" s="543">
        <v>380</v>
      </c>
      <c r="GC287" s="544">
        <v>60</v>
      </c>
      <c r="GD287" s="242">
        <v>30</v>
      </c>
      <c r="GE287" s="242">
        <v>0</v>
      </c>
      <c r="GF287" s="314">
        <f t="shared" si="420"/>
        <v>30</v>
      </c>
    </row>
    <row r="288" spans="1:188" hidden="1" x14ac:dyDescent="0.25">
      <c r="A288" s="622" t="s">
        <v>427</v>
      </c>
      <c r="B288" s="622" t="s">
        <v>96</v>
      </c>
      <c r="C288" s="622" t="s">
        <v>97</v>
      </c>
      <c r="D288" s="1">
        <v>0.8</v>
      </c>
      <c r="E288" s="206">
        <v>13100</v>
      </c>
      <c r="F288" s="207">
        <v>6.4000000000000001E-2</v>
      </c>
      <c r="G288" s="208">
        <f>IF(AND(F288&gt;=$F$3-'Selectie Benchmark Gemeenten'!$D$7*'gemeenten info'!$F$7,F288&lt;=$F$3+'Selectie Benchmark Gemeenten'!$D$7*'gemeenten info'!$F$7),1,0)</f>
        <v>0</v>
      </c>
      <c r="H288" s="206">
        <v>31018</v>
      </c>
      <c r="I288" s="206">
        <v>1712</v>
      </c>
      <c r="J288" s="209">
        <f t="shared" si="373"/>
        <v>0.25261584454409569</v>
      </c>
      <c r="K288" s="208">
        <f>IF(AND(J288&gt;=$J$3-'Selectie Benchmark Gemeenten'!$D$8*'gemeenten info'!$J$7,J288&lt;=$J$3+'Selectie Benchmark Gemeenten'!$D$8*'gemeenten info'!$J$7),1,0)</f>
        <v>1</v>
      </c>
      <c r="L288" s="23">
        <v>0</v>
      </c>
      <c r="M288" s="210">
        <v>1.7827980402830703E-2</v>
      </c>
      <c r="N288" s="208">
        <f>IF(AND(M288&gt;=$M$3-'Selectie Benchmark Gemeenten'!$D$9*'gemeenten info'!$M$7,M288&lt;=$M$3+'Selectie Benchmark Gemeenten'!$D$9*'gemeenten info'!$M$7),1,0)</f>
        <v>0</v>
      </c>
      <c r="O288" s="29">
        <f t="shared" si="367"/>
        <v>0</v>
      </c>
      <c r="P288" s="29">
        <f t="shared" si="368"/>
        <v>0</v>
      </c>
      <c r="Q288" s="29">
        <f t="shared" si="369"/>
        <v>0</v>
      </c>
      <c r="S288" s="78">
        <v>8.0839999999999996</v>
      </c>
      <c r="T288" s="78">
        <v>-8.7249999999999996</v>
      </c>
      <c r="U288" s="211">
        <v>0.432</v>
      </c>
      <c r="V288" s="211">
        <v>6.0999999999999999E-2</v>
      </c>
      <c r="X288" s="212">
        <v>2332</v>
      </c>
      <c r="Y288" s="212">
        <v>46</v>
      </c>
      <c r="Z288" s="341">
        <f t="shared" si="374"/>
        <v>1.9725557461406518E-2</v>
      </c>
      <c r="AA288" s="212">
        <v>571</v>
      </c>
      <c r="AB288" s="212">
        <v>33</v>
      </c>
      <c r="AC288" s="212">
        <v>14</v>
      </c>
      <c r="AD288" s="212">
        <v>110</v>
      </c>
      <c r="AE288" s="212">
        <v>0</v>
      </c>
      <c r="AF288" s="372">
        <f t="shared" si="375"/>
        <v>0</v>
      </c>
      <c r="AG288" s="212">
        <v>15</v>
      </c>
      <c r="AH288" s="372">
        <f t="shared" si="376"/>
        <v>0.13636363636363635</v>
      </c>
      <c r="AI288" s="212">
        <f t="shared" si="377"/>
        <v>447</v>
      </c>
      <c r="AJ288" s="212">
        <f t="shared" si="378"/>
        <v>18</v>
      </c>
      <c r="AK288" s="372">
        <f t="shared" si="379"/>
        <v>4.0268456375838924E-2</v>
      </c>
      <c r="AL288" s="341">
        <f t="shared" si="380"/>
        <v>0</v>
      </c>
      <c r="AM288" s="341">
        <f t="shared" si="381"/>
        <v>6.4322469982847344E-3</v>
      </c>
      <c r="AN288" s="341">
        <f t="shared" si="382"/>
        <v>7.7186963979416811E-3</v>
      </c>
      <c r="AO288" s="341">
        <f t="shared" si="383"/>
        <v>1.4150943396226415E-2</v>
      </c>
      <c r="AP288" s="214">
        <v>1761</v>
      </c>
      <c r="AQ288" s="214">
        <v>13</v>
      </c>
      <c r="AR288" s="341">
        <f t="shared" si="384"/>
        <v>5.5746140651801029E-3</v>
      </c>
      <c r="AT288" s="1">
        <v>41</v>
      </c>
      <c r="AU288" s="1">
        <v>15</v>
      </c>
      <c r="AV288" s="1">
        <v>12</v>
      </c>
      <c r="AW288" s="1">
        <v>14</v>
      </c>
      <c r="AX288" s="1">
        <v>50</v>
      </c>
      <c r="AY288" s="1">
        <v>18</v>
      </c>
      <c r="AZ288" s="1">
        <v>10</v>
      </c>
      <c r="BA288" s="1">
        <v>22</v>
      </c>
      <c r="BB288" s="1">
        <v>29</v>
      </c>
      <c r="BC288" s="1">
        <v>10</v>
      </c>
      <c r="BD288" s="1">
        <v>6</v>
      </c>
      <c r="BE288" s="1">
        <v>13</v>
      </c>
      <c r="BF288" s="1">
        <v>37</v>
      </c>
      <c r="BG288" s="1">
        <v>17</v>
      </c>
      <c r="BH288" s="1">
        <v>10</v>
      </c>
      <c r="BI288" s="1">
        <v>10</v>
      </c>
      <c r="BJ288" s="1">
        <v>49</v>
      </c>
      <c r="BK288" s="1">
        <v>17</v>
      </c>
      <c r="BL288" s="1">
        <v>12</v>
      </c>
      <c r="BM288" s="1">
        <v>20</v>
      </c>
      <c r="BN288" s="125">
        <v>0.36585365853658536</v>
      </c>
      <c r="BO288" s="124">
        <v>0.29268292682926828</v>
      </c>
      <c r="BP288" s="126">
        <v>0.34146341463414637</v>
      </c>
      <c r="BQ288" s="125">
        <v>0.36</v>
      </c>
      <c r="BR288" s="124">
        <v>0.2</v>
      </c>
      <c r="BS288" s="126">
        <v>0.44</v>
      </c>
      <c r="BT288" s="125">
        <v>0.34482758620689657</v>
      </c>
      <c r="BU288" s="124">
        <v>0.20689655172413793</v>
      </c>
      <c r="BV288" s="126">
        <v>0.44827586206896552</v>
      </c>
      <c r="BW288" s="125">
        <v>0.45945945945945948</v>
      </c>
      <c r="BX288" s="124">
        <v>0.27027027027027029</v>
      </c>
      <c r="BY288" s="126">
        <v>0.27027027027027029</v>
      </c>
      <c r="BZ288" s="125">
        <f t="shared" si="385"/>
        <v>0.34693877551020408</v>
      </c>
      <c r="CA288" s="124">
        <f t="shared" si="386"/>
        <v>0.24489795918367346</v>
      </c>
      <c r="CB288" s="126">
        <f t="shared" si="387"/>
        <v>0.40816326530612246</v>
      </c>
      <c r="CD288" s="215">
        <f t="shared" si="388"/>
        <v>4170</v>
      </c>
      <c r="CE288" s="216">
        <f t="shared" si="389"/>
        <v>0.59952038369304561</v>
      </c>
      <c r="CF288" s="216">
        <f t="shared" si="390"/>
        <v>0.32134292565947242</v>
      </c>
      <c r="CG288" s="216">
        <f t="shared" si="391"/>
        <v>7.9136690647482008E-2</v>
      </c>
      <c r="CH288" s="216">
        <f t="shared" si="392"/>
        <v>2.3980815347721823E-2</v>
      </c>
      <c r="CI288" s="216">
        <f t="shared" si="393"/>
        <v>2.3980815347721821E-3</v>
      </c>
      <c r="CJ288" s="216">
        <f t="shared" si="394"/>
        <v>5.2757793764988008E-2</v>
      </c>
      <c r="CK288" s="217">
        <f t="shared" si="395"/>
        <v>2500</v>
      </c>
      <c r="CL288" s="218">
        <f t="shared" si="396"/>
        <v>1340</v>
      </c>
      <c r="CM288" s="219">
        <f t="shared" si="397"/>
        <v>330</v>
      </c>
      <c r="CN288" s="219">
        <f t="shared" si="398"/>
        <v>100</v>
      </c>
      <c r="CO288" s="219">
        <f t="shared" si="399"/>
        <v>10</v>
      </c>
      <c r="CP288" s="219">
        <f t="shared" si="400"/>
        <v>220</v>
      </c>
      <c r="CR288" s="243">
        <v>2020.92</v>
      </c>
      <c r="CS288" s="243">
        <v>2998</v>
      </c>
      <c r="CT288" s="247">
        <f t="shared" si="370"/>
        <v>0.67408939292861914</v>
      </c>
      <c r="CV288" s="247">
        <f t="shared" si="371"/>
        <v>2.9262524627049431E-2</v>
      </c>
      <c r="CW288" s="211">
        <f t="shared" si="372"/>
        <v>0.30821183533447682</v>
      </c>
      <c r="CY288" s="300">
        <v>2.0273065784029789E-2</v>
      </c>
      <c r="CZ288" s="300">
        <v>1.5625E-2</v>
      </c>
      <c r="DA288" s="300">
        <v>1.2262156448202961E-2</v>
      </c>
      <c r="DB288" s="300">
        <v>2.0712510356255178E-2</v>
      </c>
      <c r="DC288" s="300">
        <v>1.6334661354581673E-2</v>
      </c>
      <c r="DE288" s="332">
        <v>36</v>
      </c>
      <c r="DF288" s="332">
        <v>4</v>
      </c>
      <c r="DG288" s="332">
        <v>40</v>
      </c>
      <c r="DH288" s="332">
        <v>8</v>
      </c>
      <c r="DL288" s="212">
        <v>2417</v>
      </c>
      <c r="DM288" s="212">
        <v>49</v>
      </c>
      <c r="DN288" s="213">
        <v>2.0273065784029789E-2</v>
      </c>
      <c r="DO288" s="212">
        <v>639</v>
      </c>
      <c r="DP288" s="212">
        <v>44</v>
      </c>
      <c r="DQ288" s="213">
        <v>1.8204385601985933E-2</v>
      </c>
      <c r="DR288" s="214">
        <v>1778</v>
      </c>
      <c r="DS288" s="214">
        <v>5</v>
      </c>
      <c r="DT288" s="213">
        <v>2.0686801820438559E-3</v>
      </c>
      <c r="DV288" s="215">
        <f t="shared" si="401"/>
        <v>4150</v>
      </c>
      <c r="DW288" s="216">
        <v>0.61904761904761907</v>
      </c>
      <c r="DX288" s="216">
        <v>0.30952380952380953</v>
      </c>
      <c r="DY288" s="216">
        <v>7.1428571428571425E-2</v>
      </c>
      <c r="DZ288" s="216">
        <v>2.3809523809523808E-2</v>
      </c>
      <c r="EA288" s="216">
        <v>0</v>
      </c>
      <c r="EB288" s="216">
        <v>4.7619047619047616E-2</v>
      </c>
      <c r="EC288" s="217">
        <f t="shared" si="402"/>
        <v>2570</v>
      </c>
      <c r="ED288" s="218">
        <v>1300</v>
      </c>
      <c r="EE288" s="219">
        <f t="shared" si="403"/>
        <v>280</v>
      </c>
      <c r="EF288" s="219">
        <f t="shared" si="404"/>
        <v>60</v>
      </c>
      <c r="EG288" s="219">
        <f t="shared" si="405"/>
        <v>20</v>
      </c>
      <c r="EH288" s="219">
        <f t="shared" si="406"/>
        <v>200</v>
      </c>
      <c r="EI288" s="216">
        <v>7.3170731707317069E-2</v>
      </c>
      <c r="EJ288" s="511">
        <v>1.9099999999999999E-2</v>
      </c>
      <c r="EK288" s="3">
        <v>0.255</v>
      </c>
      <c r="EL288" s="3">
        <v>0.41499999999999998</v>
      </c>
      <c r="EM288" s="496">
        <f t="shared" si="366"/>
        <v>0.33</v>
      </c>
      <c r="EN288" s="528">
        <v>6.0598400000000004E-2</v>
      </c>
      <c r="EO288" s="545">
        <f t="shared" si="407"/>
        <v>4140</v>
      </c>
      <c r="EP288" s="314">
        <f t="shared" si="408"/>
        <v>1090</v>
      </c>
      <c r="EQ288" s="542">
        <v>1070</v>
      </c>
      <c r="ER288" s="543">
        <v>10</v>
      </c>
      <c r="ES288" s="544">
        <v>10</v>
      </c>
      <c r="ET288" s="242">
        <v>0</v>
      </c>
      <c r="EU288" s="242">
        <v>0</v>
      </c>
      <c r="EV288" s="314">
        <f t="shared" si="409"/>
        <v>10</v>
      </c>
      <c r="EW288" s="314">
        <f t="shared" si="410"/>
        <v>1830</v>
      </c>
      <c r="EX288" s="542">
        <v>1220</v>
      </c>
      <c r="EY288" s="543">
        <v>480</v>
      </c>
      <c r="EZ288" s="544">
        <v>130</v>
      </c>
      <c r="FA288" s="242">
        <v>30</v>
      </c>
      <c r="FB288" s="242">
        <v>10</v>
      </c>
      <c r="FC288" s="314">
        <f t="shared" si="411"/>
        <v>90</v>
      </c>
      <c r="FD288" s="314">
        <f t="shared" si="412"/>
        <v>1220</v>
      </c>
      <c r="FE288" s="542">
        <v>280</v>
      </c>
      <c r="FF288" s="543">
        <v>800</v>
      </c>
      <c r="FG288" s="544">
        <v>140</v>
      </c>
      <c r="FH288" s="242">
        <v>30</v>
      </c>
      <c r="FI288" s="242">
        <f>VLOOKUP($A288,'[3]Tabel 3'!$E$3350:$K$3691,7,FALSE)</f>
        <v>10</v>
      </c>
      <c r="FJ288" s="314">
        <f t="shared" si="413"/>
        <v>100</v>
      </c>
      <c r="FK288" s="545">
        <f t="shared" si="414"/>
        <v>4170</v>
      </c>
      <c r="FL288" s="314">
        <f t="shared" si="415"/>
        <v>1090</v>
      </c>
      <c r="FM288" s="542">
        <v>1060</v>
      </c>
      <c r="FN288" s="543">
        <v>20</v>
      </c>
      <c r="FO288" s="544">
        <v>10</v>
      </c>
      <c r="FP288" s="242">
        <v>0</v>
      </c>
      <c r="FQ288" s="242">
        <v>0</v>
      </c>
      <c r="FR288" s="314">
        <f t="shared" si="416"/>
        <v>10</v>
      </c>
      <c r="FS288" s="314">
        <f t="shared" si="417"/>
        <v>1840</v>
      </c>
      <c r="FT288" s="542">
        <v>1180</v>
      </c>
      <c r="FU288" s="543">
        <v>510</v>
      </c>
      <c r="FV288" s="544">
        <v>150</v>
      </c>
      <c r="FW288" s="242">
        <v>40</v>
      </c>
      <c r="FX288" s="242">
        <v>0</v>
      </c>
      <c r="FY288" s="314">
        <f t="shared" si="418"/>
        <v>110</v>
      </c>
      <c r="FZ288" s="314">
        <f t="shared" si="419"/>
        <v>1240</v>
      </c>
      <c r="GA288" s="542">
        <v>260</v>
      </c>
      <c r="GB288" s="543">
        <v>810</v>
      </c>
      <c r="GC288" s="544">
        <v>170</v>
      </c>
      <c r="GD288" s="242">
        <v>60</v>
      </c>
      <c r="GE288" s="242">
        <v>10</v>
      </c>
      <c r="GF288" s="314">
        <f t="shared" si="420"/>
        <v>100</v>
      </c>
    </row>
    <row r="289" spans="1:188" hidden="1" x14ac:dyDescent="0.25">
      <c r="A289" s="622" t="s">
        <v>428</v>
      </c>
      <c r="B289" s="622" t="s">
        <v>90</v>
      </c>
      <c r="C289" s="622" t="s">
        <v>91</v>
      </c>
      <c r="D289" s="1">
        <v>0.4</v>
      </c>
      <c r="E289" s="206">
        <v>6400</v>
      </c>
      <c r="F289" s="207">
        <v>5.9000000000000004E-2</v>
      </c>
      <c r="G289" s="208">
        <f>IF(AND(F289&gt;=$F$3-'Selectie Benchmark Gemeenten'!$D$7*'gemeenten info'!$F$7,F289&lt;=$F$3+'Selectie Benchmark Gemeenten'!$D$7*'gemeenten info'!$F$7),1,0)</f>
        <v>0</v>
      </c>
      <c r="H289" s="206">
        <v>21468</v>
      </c>
      <c r="I289" s="206">
        <v>1634</v>
      </c>
      <c r="J289" s="209">
        <f t="shared" si="373"/>
        <v>0.24095665171898356</v>
      </c>
      <c r="K289" s="208">
        <f>IF(AND(J289&gt;=$J$3-'Selectie Benchmark Gemeenten'!$D$8*'gemeenten info'!$J$7,J289&lt;=$J$3+'Selectie Benchmark Gemeenten'!$D$8*'gemeenten info'!$J$7),1,0)</f>
        <v>1</v>
      </c>
      <c r="L289" s="23">
        <v>0</v>
      </c>
      <c r="M289" s="210">
        <v>3.8438438438438437E-2</v>
      </c>
      <c r="N289" s="208">
        <f>IF(AND(M289&gt;=$M$3-'Selectie Benchmark Gemeenten'!$D$9*'gemeenten info'!$M$7,M289&lt;=$M$3+'Selectie Benchmark Gemeenten'!$D$9*'gemeenten info'!$M$7),1,0)</f>
        <v>0</v>
      </c>
      <c r="O289" s="29">
        <f t="shared" si="367"/>
        <v>0</v>
      </c>
      <c r="P289" s="29">
        <f t="shared" si="368"/>
        <v>0</v>
      </c>
      <c r="Q289" s="29">
        <f t="shared" si="369"/>
        <v>0</v>
      </c>
      <c r="S289" s="78">
        <v>7.3019999999999996</v>
      </c>
      <c r="T289" s="78">
        <v>-29.678999999999998</v>
      </c>
      <c r="U289" s="211">
        <v>0.73499999999999999</v>
      </c>
      <c r="V289" s="211">
        <v>6.9000000000000006E-2</v>
      </c>
      <c r="X289" s="212">
        <v>2654</v>
      </c>
      <c r="Y289" s="212">
        <v>46</v>
      </c>
      <c r="Z289" s="341">
        <f t="shared" si="374"/>
        <v>1.7332328560663149E-2</v>
      </c>
      <c r="AA289" s="212">
        <v>979</v>
      </c>
      <c r="AB289" s="212">
        <v>42</v>
      </c>
      <c r="AC289" s="212">
        <v>15</v>
      </c>
      <c r="AD289" s="212">
        <v>212</v>
      </c>
      <c r="AE289" s="212">
        <v>0</v>
      </c>
      <c r="AF289" s="372">
        <f t="shared" si="375"/>
        <v>0</v>
      </c>
      <c r="AG289" s="212">
        <v>14</v>
      </c>
      <c r="AH289" s="372">
        <f t="shared" si="376"/>
        <v>6.6037735849056603E-2</v>
      </c>
      <c r="AI289" s="212">
        <f t="shared" si="377"/>
        <v>752</v>
      </c>
      <c r="AJ289" s="212">
        <f t="shared" si="378"/>
        <v>28</v>
      </c>
      <c r="AK289" s="372">
        <f t="shared" si="379"/>
        <v>3.7234042553191488E-2</v>
      </c>
      <c r="AL289" s="341">
        <f t="shared" si="380"/>
        <v>0</v>
      </c>
      <c r="AM289" s="341">
        <f t="shared" si="381"/>
        <v>5.2750565184626974E-3</v>
      </c>
      <c r="AN289" s="341">
        <f t="shared" si="382"/>
        <v>1.0550113036925395E-2</v>
      </c>
      <c r="AO289" s="341">
        <f t="shared" si="383"/>
        <v>1.5825169555388093E-2</v>
      </c>
      <c r="AP289" s="214">
        <v>1675</v>
      </c>
      <c r="AQ289" s="214">
        <v>4</v>
      </c>
      <c r="AR289" s="341">
        <f t="shared" si="384"/>
        <v>1.5071590052750565E-3</v>
      </c>
      <c r="AT289" s="1">
        <v>41</v>
      </c>
      <c r="AU289" s="1">
        <v>24</v>
      </c>
      <c r="AV289" s="1">
        <v>10</v>
      </c>
      <c r="AW289" s="1">
        <v>7</v>
      </c>
      <c r="AX289" s="1">
        <v>46</v>
      </c>
      <c r="AY289" s="1">
        <v>21</v>
      </c>
      <c r="AZ289" s="1">
        <v>9</v>
      </c>
      <c r="BA289" s="1">
        <v>16</v>
      </c>
      <c r="BB289" s="1">
        <v>42</v>
      </c>
      <c r="BC289" s="1">
        <v>20</v>
      </c>
      <c r="BD289" s="1">
        <v>10</v>
      </c>
      <c r="BE289" s="1">
        <v>12</v>
      </c>
      <c r="BF289" s="1">
        <v>38</v>
      </c>
      <c r="BG289" s="1">
        <v>19</v>
      </c>
      <c r="BH289" s="1">
        <v>0</v>
      </c>
      <c r="BI289" s="1">
        <v>19</v>
      </c>
      <c r="BJ289" s="1">
        <v>55</v>
      </c>
      <c r="BK289" s="1">
        <v>37</v>
      </c>
      <c r="BL289" s="1">
        <v>9</v>
      </c>
      <c r="BM289" s="1">
        <v>9</v>
      </c>
      <c r="BN289" s="125">
        <v>0.58536585365853655</v>
      </c>
      <c r="BO289" s="124">
        <v>0.24390243902439024</v>
      </c>
      <c r="BP289" s="126">
        <v>0.17073170731707318</v>
      </c>
      <c r="BQ289" s="125">
        <v>0.45652173913043476</v>
      </c>
      <c r="BR289" s="124">
        <v>0.19565217391304349</v>
      </c>
      <c r="BS289" s="126">
        <v>0.34782608695652173</v>
      </c>
      <c r="BT289" s="125">
        <v>0.47619047619047616</v>
      </c>
      <c r="BU289" s="124">
        <v>0.23809523809523808</v>
      </c>
      <c r="BV289" s="126">
        <v>0.2857142857142857</v>
      </c>
      <c r="BW289" s="125">
        <v>0.5</v>
      </c>
      <c r="BX289" s="124">
        <v>0</v>
      </c>
      <c r="BY289" s="126">
        <v>0.5</v>
      </c>
      <c r="BZ289" s="125">
        <f t="shared" si="385"/>
        <v>0.67272727272727273</v>
      </c>
      <c r="CA289" s="124">
        <f t="shared" si="386"/>
        <v>0.16363636363636364</v>
      </c>
      <c r="CB289" s="126">
        <f t="shared" si="387"/>
        <v>0.16363636363636364</v>
      </c>
      <c r="CD289" s="215">
        <f t="shared" si="388"/>
        <v>4160</v>
      </c>
      <c r="CE289" s="216">
        <f t="shared" si="389"/>
        <v>0.49759615384615385</v>
      </c>
      <c r="CF289" s="216">
        <f t="shared" si="390"/>
        <v>0.44711538461538464</v>
      </c>
      <c r="CG289" s="216">
        <f t="shared" si="391"/>
        <v>5.5288461538461536E-2</v>
      </c>
      <c r="CH289" s="216">
        <f t="shared" si="392"/>
        <v>1.9230769230769232E-2</v>
      </c>
      <c r="CI289" s="216">
        <f t="shared" si="393"/>
        <v>0</v>
      </c>
      <c r="CJ289" s="216">
        <f t="shared" si="394"/>
        <v>3.6057692307692304E-2</v>
      </c>
      <c r="CK289" s="217">
        <f t="shared" si="395"/>
        <v>2070</v>
      </c>
      <c r="CL289" s="218">
        <f t="shared" si="396"/>
        <v>1860</v>
      </c>
      <c r="CM289" s="219">
        <f t="shared" si="397"/>
        <v>230</v>
      </c>
      <c r="CN289" s="219">
        <f t="shared" si="398"/>
        <v>80</v>
      </c>
      <c r="CO289" s="219">
        <f t="shared" si="399"/>
        <v>0</v>
      </c>
      <c r="CP289" s="219">
        <f t="shared" si="400"/>
        <v>150</v>
      </c>
      <c r="CR289" s="243">
        <v>3223.69</v>
      </c>
      <c r="CS289" s="243">
        <v>3603</v>
      </c>
      <c r="CT289" s="247">
        <f t="shared" si="370"/>
        <v>0.89472384124340831</v>
      </c>
      <c r="CV289" s="247">
        <f t="shared" si="371"/>
        <v>1.9371707516563107E-2</v>
      </c>
      <c r="CW289" s="211">
        <f t="shared" si="372"/>
        <v>0.29376828068920591</v>
      </c>
      <c r="CY289" s="300">
        <v>2.0904599011782592E-2</v>
      </c>
      <c r="CZ289" s="300">
        <v>1.4861165428236215E-2</v>
      </c>
      <c r="DA289" s="300">
        <v>1.6483516483516484E-2</v>
      </c>
      <c r="DB289" s="300">
        <v>1.8407362945178071E-2</v>
      </c>
      <c r="DC289" s="300">
        <v>1.6452648475120384E-2</v>
      </c>
      <c r="DE289" s="332">
        <v>115</v>
      </c>
      <c r="DF289" s="332">
        <v>4</v>
      </c>
      <c r="DG289" s="332">
        <v>108</v>
      </c>
      <c r="DH289" s="332">
        <v>4</v>
      </c>
      <c r="DL289" s="212">
        <v>2631</v>
      </c>
      <c r="DM289" s="212">
        <v>55</v>
      </c>
      <c r="DN289" s="213">
        <v>2.0904599011782592E-2</v>
      </c>
      <c r="DO289" s="212">
        <v>985</v>
      </c>
      <c r="DP289" s="212">
        <v>47</v>
      </c>
      <c r="DQ289" s="213">
        <v>1.7863930064614217E-2</v>
      </c>
      <c r="DR289" s="214">
        <v>1646</v>
      </c>
      <c r="DS289" s="214">
        <v>8</v>
      </c>
      <c r="DT289" s="213">
        <v>3.040668947168377E-3</v>
      </c>
      <c r="DV289" s="215">
        <f t="shared" si="401"/>
        <v>4040</v>
      </c>
      <c r="DW289" s="216">
        <v>0.51219512195121952</v>
      </c>
      <c r="DX289" s="216">
        <v>0.43902439024390244</v>
      </c>
      <c r="DY289" s="216">
        <v>4.878048780487805E-2</v>
      </c>
      <c r="DZ289" s="216">
        <v>2.4390243902439025E-2</v>
      </c>
      <c r="EA289" s="216">
        <v>0</v>
      </c>
      <c r="EB289" s="216">
        <v>2.4390243902439025E-2</v>
      </c>
      <c r="EC289" s="217">
        <f t="shared" si="402"/>
        <v>2070</v>
      </c>
      <c r="ED289" s="218">
        <v>1800</v>
      </c>
      <c r="EE289" s="219">
        <f t="shared" si="403"/>
        <v>170</v>
      </c>
      <c r="EF289" s="219">
        <f t="shared" si="404"/>
        <v>70</v>
      </c>
      <c r="EG289" s="219">
        <f t="shared" si="405"/>
        <v>0</v>
      </c>
      <c r="EH289" s="219">
        <f t="shared" si="406"/>
        <v>100</v>
      </c>
      <c r="EI289" s="216">
        <v>4.878048780487805E-2</v>
      </c>
      <c r="EJ289" s="511">
        <v>1.8225000000000002E-2</v>
      </c>
      <c r="EK289" s="3">
        <v>0.35499999999999998</v>
      </c>
      <c r="EL289" s="3">
        <v>0.52600000000000002</v>
      </c>
      <c r="EM289" s="496">
        <f t="shared" si="366"/>
        <v>0.11899999999999999</v>
      </c>
      <c r="EN289" s="528">
        <v>5.7645400000000006E-2</v>
      </c>
      <c r="EO289" s="545">
        <f t="shared" si="407"/>
        <v>4070</v>
      </c>
      <c r="EP289" s="314">
        <f t="shared" si="408"/>
        <v>1080</v>
      </c>
      <c r="EQ289" s="542">
        <v>1070</v>
      </c>
      <c r="ER289" s="543">
        <v>10</v>
      </c>
      <c r="ES289" s="544">
        <v>0</v>
      </c>
      <c r="ET289" s="242">
        <v>0</v>
      </c>
      <c r="EU289" s="242">
        <v>0</v>
      </c>
      <c r="EV289" s="314">
        <f t="shared" si="409"/>
        <v>0</v>
      </c>
      <c r="EW289" s="314">
        <f t="shared" si="410"/>
        <v>1710</v>
      </c>
      <c r="EX289" s="542">
        <v>850</v>
      </c>
      <c r="EY289" s="543">
        <v>780</v>
      </c>
      <c r="EZ289" s="544">
        <v>80</v>
      </c>
      <c r="FA289" s="242">
        <v>40</v>
      </c>
      <c r="FB289" s="242">
        <v>0</v>
      </c>
      <c r="FC289" s="314">
        <f t="shared" si="411"/>
        <v>40</v>
      </c>
      <c r="FD289" s="314">
        <f t="shared" si="412"/>
        <v>1280</v>
      </c>
      <c r="FE289" s="542">
        <v>150</v>
      </c>
      <c r="FF289" s="543">
        <v>1040</v>
      </c>
      <c r="FG289" s="544">
        <v>90</v>
      </c>
      <c r="FH289" s="242">
        <v>30</v>
      </c>
      <c r="FI289" s="242">
        <f>VLOOKUP($A289,'[3]Tabel 3'!$E$3350:$K$3691,7,FALSE)</f>
        <v>0</v>
      </c>
      <c r="FJ289" s="314">
        <f t="shared" si="413"/>
        <v>60</v>
      </c>
      <c r="FK289" s="545">
        <f t="shared" si="414"/>
        <v>4160</v>
      </c>
      <c r="FL289" s="314">
        <f t="shared" si="415"/>
        <v>1140</v>
      </c>
      <c r="FM289" s="542">
        <v>1120</v>
      </c>
      <c r="FN289" s="543">
        <v>20</v>
      </c>
      <c r="FO289" s="544">
        <v>0</v>
      </c>
      <c r="FP289" s="242">
        <v>0</v>
      </c>
      <c r="FQ289" s="242">
        <v>0</v>
      </c>
      <c r="FR289" s="314">
        <f t="shared" si="416"/>
        <v>0</v>
      </c>
      <c r="FS289" s="314">
        <f t="shared" si="417"/>
        <v>1720</v>
      </c>
      <c r="FT289" s="542">
        <v>790</v>
      </c>
      <c r="FU289" s="543">
        <v>810</v>
      </c>
      <c r="FV289" s="544">
        <v>120</v>
      </c>
      <c r="FW289" s="242">
        <v>40</v>
      </c>
      <c r="FX289" s="242">
        <v>0</v>
      </c>
      <c r="FY289" s="314">
        <f t="shared" si="418"/>
        <v>80</v>
      </c>
      <c r="FZ289" s="314">
        <f t="shared" si="419"/>
        <v>1300</v>
      </c>
      <c r="GA289" s="542">
        <v>160</v>
      </c>
      <c r="GB289" s="543">
        <v>1030</v>
      </c>
      <c r="GC289" s="544">
        <v>110</v>
      </c>
      <c r="GD289" s="242">
        <v>40</v>
      </c>
      <c r="GE289" s="242">
        <v>0</v>
      </c>
      <c r="GF289" s="314">
        <f t="shared" si="420"/>
        <v>70</v>
      </c>
    </row>
    <row r="290" spans="1:188" hidden="1" x14ac:dyDescent="0.25">
      <c r="A290" s="622" t="s">
        <v>429</v>
      </c>
      <c r="B290" s="622" t="s">
        <v>92</v>
      </c>
      <c r="C290" s="622" t="s">
        <v>93</v>
      </c>
      <c r="D290" s="1">
        <v>16.8</v>
      </c>
      <c r="E290" s="206">
        <v>157500</v>
      </c>
      <c r="F290" s="207">
        <v>0.106</v>
      </c>
      <c r="G290" s="208">
        <f>IF(AND(F290&gt;=$F$3-'Selectie Benchmark Gemeenten'!$D$7*'gemeenten info'!$F$7,F290&lt;=$F$3+'Selectie Benchmark Gemeenten'!$D$7*'gemeenten info'!$F$7),1,0)</f>
        <v>0</v>
      </c>
      <c r="H290" s="206">
        <v>361699</v>
      </c>
      <c r="I290" s="206">
        <v>3857</v>
      </c>
      <c r="J290" s="209">
        <f t="shared" si="373"/>
        <v>0.57324364723467858</v>
      </c>
      <c r="K290" s="208">
        <f>IF(AND(J290&gt;=$J$3-'Selectie Benchmark Gemeenten'!$D$8*'gemeenten info'!$J$7,J290&lt;=$J$3+'Selectie Benchmark Gemeenten'!$D$8*'gemeenten info'!$J$7),1,0)</f>
        <v>0</v>
      </c>
      <c r="L290" s="23">
        <v>1</v>
      </c>
      <c r="M290" s="210">
        <v>0.38089480048367591</v>
      </c>
      <c r="N290" s="208">
        <f>IF(AND(M290&gt;=$M$3-'Selectie Benchmark Gemeenten'!$D$9*'gemeenten info'!$M$7,M290&lt;=$M$3+'Selectie Benchmark Gemeenten'!$D$9*'gemeenten info'!$M$7),1,0)</f>
        <v>1</v>
      </c>
      <c r="O290" s="29">
        <f t="shared" si="367"/>
        <v>0</v>
      </c>
      <c r="P290" s="29">
        <f t="shared" si="368"/>
        <v>0</v>
      </c>
      <c r="Q290" s="29">
        <f t="shared" si="369"/>
        <v>0</v>
      </c>
      <c r="S290" s="78">
        <v>8.6820000000000004</v>
      </c>
      <c r="T290" s="78">
        <v>14.936</v>
      </c>
      <c r="U290" s="211">
        <v>0.35899999999999999</v>
      </c>
      <c r="V290" s="211">
        <v>5.5E-2</v>
      </c>
      <c r="X290" s="212">
        <v>23511</v>
      </c>
      <c r="Y290" s="212">
        <v>511</v>
      </c>
      <c r="Z290" s="341">
        <f t="shared" si="374"/>
        <v>2.1734507251924631E-2</v>
      </c>
      <c r="AA290" s="212">
        <v>5270</v>
      </c>
      <c r="AB290" s="212">
        <v>392</v>
      </c>
      <c r="AC290" s="212">
        <v>158</v>
      </c>
      <c r="AD290" s="212">
        <v>1032</v>
      </c>
      <c r="AE290" s="212">
        <v>48</v>
      </c>
      <c r="AF290" s="372">
        <f t="shared" si="375"/>
        <v>0.30379746835443039</v>
      </c>
      <c r="AG290" s="212">
        <v>121</v>
      </c>
      <c r="AH290" s="372">
        <f t="shared" si="376"/>
        <v>0.11724806201550388</v>
      </c>
      <c r="AI290" s="212">
        <f t="shared" si="377"/>
        <v>4080</v>
      </c>
      <c r="AJ290" s="212">
        <f t="shared" si="378"/>
        <v>223</v>
      </c>
      <c r="AK290" s="372">
        <f t="shared" si="379"/>
        <v>5.4656862745098039E-2</v>
      </c>
      <c r="AL290" s="341">
        <f t="shared" si="380"/>
        <v>2.0415975500829397E-3</v>
      </c>
      <c r="AM290" s="341">
        <f t="shared" si="381"/>
        <v>5.1465271575007439E-3</v>
      </c>
      <c r="AN290" s="341">
        <f t="shared" si="382"/>
        <v>9.4849219514269913E-3</v>
      </c>
      <c r="AO290" s="341">
        <f t="shared" si="383"/>
        <v>1.6673046659010676E-2</v>
      </c>
      <c r="AP290" s="214">
        <v>18241</v>
      </c>
      <c r="AQ290" s="214">
        <v>119</v>
      </c>
      <c r="AR290" s="341">
        <f t="shared" si="384"/>
        <v>5.0614605929139552E-3</v>
      </c>
      <c r="AT290" s="1">
        <v>461</v>
      </c>
      <c r="AU290" s="1">
        <v>134</v>
      </c>
      <c r="AV290" s="1">
        <v>114</v>
      </c>
      <c r="AW290" s="1">
        <v>213</v>
      </c>
      <c r="AX290" s="1">
        <v>512</v>
      </c>
      <c r="AY290" s="1">
        <v>131</v>
      </c>
      <c r="AZ290" s="1">
        <v>143</v>
      </c>
      <c r="BA290" s="1">
        <v>238</v>
      </c>
      <c r="BB290" s="1">
        <v>438</v>
      </c>
      <c r="BC290" s="1">
        <v>117</v>
      </c>
      <c r="BD290" s="1">
        <v>132</v>
      </c>
      <c r="BE290" s="1">
        <v>189</v>
      </c>
      <c r="BF290" s="1">
        <v>441</v>
      </c>
      <c r="BG290" s="1">
        <v>120</v>
      </c>
      <c r="BH290" s="1">
        <v>101</v>
      </c>
      <c r="BI290" s="1">
        <v>220</v>
      </c>
      <c r="BJ290" s="1">
        <v>525</v>
      </c>
      <c r="BK290" s="1">
        <v>158</v>
      </c>
      <c r="BL290" s="1">
        <v>124</v>
      </c>
      <c r="BM290" s="1">
        <v>243</v>
      </c>
      <c r="BN290" s="125">
        <v>0.29067245119305857</v>
      </c>
      <c r="BO290" s="124">
        <v>0.24728850325379609</v>
      </c>
      <c r="BP290" s="126">
        <v>0.46203904555314534</v>
      </c>
      <c r="BQ290" s="125">
        <v>0.255859375</v>
      </c>
      <c r="BR290" s="124">
        <v>0.279296875</v>
      </c>
      <c r="BS290" s="126">
        <v>0.46484375</v>
      </c>
      <c r="BT290" s="125">
        <v>0.26712328767123289</v>
      </c>
      <c r="BU290" s="124">
        <v>0.30136986301369861</v>
      </c>
      <c r="BV290" s="126">
        <v>0.4315068493150685</v>
      </c>
      <c r="BW290" s="125">
        <v>0.27210884353741499</v>
      </c>
      <c r="BX290" s="124">
        <v>0.22902494331065759</v>
      </c>
      <c r="BY290" s="126">
        <v>0.49886621315192742</v>
      </c>
      <c r="BZ290" s="125">
        <f t="shared" si="385"/>
        <v>0.30095238095238097</v>
      </c>
      <c r="CA290" s="124">
        <f t="shared" si="386"/>
        <v>0.2361904761904762</v>
      </c>
      <c r="CB290" s="126">
        <f t="shared" si="387"/>
        <v>0.46285714285714286</v>
      </c>
      <c r="CD290" s="215">
        <f t="shared" si="388"/>
        <v>72450</v>
      </c>
      <c r="CE290" s="216">
        <f t="shared" si="389"/>
        <v>0.61159420289855071</v>
      </c>
      <c r="CF290" s="216">
        <f t="shared" si="390"/>
        <v>0.30158730158730157</v>
      </c>
      <c r="CG290" s="216">
        <f t="shared" si="391"/>
        <v>8.6818495514147692E-2</v>
      </c>
      <c r="CH290" s="216">
        <f t="shared" si="392"/>
        <v>1.8909592822636302E-2</v>
      </c>
      <c r="CI290" s="216">
        <f t="shared" si="393"/>
        <v>1.5182884748102139E-3</v>
      </c>
      <c r="CJ290" s="216">
        <f t="shared" si="394"/>
        <v>6.6390614216701171E-2</v>
      </c>
      <c r="CK290" s="217">
        <f t="shared" si="395"/>
        <v>44310</v>
      </c>
      <c r="CL290" s="218">
        <f t="shared" si="396"/>
        <v>21850</v>
      </c>
      <c r="CM290" s="219">
        <f t="shared" si="397"/>
        <v>6290</v>
      </c>
      <c r="CN290" s="219">
        <f t="shared" si="398"/>
        <v>1370</v>
      </c>
      <c r="CO290" s="219">
        <f t="shared" si="399"/>
        <v>110</v>
      </c>
      <c r="CP290" s="219">
        <f t="shared" si="400"/>
        <v>4810</v>
      </c>
      <c r="CR290" s="243">
        <v>33275.089999999997</v>
      </c>
      <c r="CS290" s="243">
        <v>35869</v>
      </c>
      <c r="CT290" s="247">
        <f t="shared" si="370"/>
        <v>0.92768379380523558</v>
      </c>
      <c r="CV290" s="247">
        <f t="shared" si="371"/>
        <v>2.3428788340445802E-2</v>
      </c>
      <c r="CW290" s="211">
        <f t="shared" si="372"/>
        <v>0.20504252124457198</v>
      </c>
      <c r="CY290" s="300">
        <v>2.2488755622188907E-2</v>
      </c>
      <c r="CZ290" s="300">
        <v>1.9135641759958345E-2</v>
      </c>
      <c r="DA290" s="300">
        <v>1.9342872284048754E-2</v>
      </c>
      <c r="DB290" s="300">
        <v>2.3091146890362152E-2</v>
      </c>
      <c r="DC290" s="300">
        <v>2.1445850390770377E-2</v>
      </c>
      <c r="DE290" s="332">
        <v>570</v>
      </c>
      <c r="DF290" s="332">
        <v>142</v>
      </c>
      <c r="DG290" s="332">
        <v>527</v>
      </c>
      <c r="DH290" s="332">
        <v>124</v>
      </c>
      <c r="DL290" s="212">
        <v>23345</v>
      </c>
      <c r="DM290" s="212">
        <v>525</v>
      </c>
      <c r="DN290" s="213">
        <v>2.2488755622188907E-2</v>
      </c>
      <c r="DO290" s="212">
        <v>5585</v>
      </c>
      <c r="DP290" s="212">
        <v>425</v>
      </c>
      <c r="DQ290" s="213">
        <v>1.8205183122724351E-2</v>
      </c>
      <c r="DR290" s="214">
        <v>17760</v>
      </c>
      <c r="DS290" s="214">
        <v>100</v>
      </c>
      <c r="DT290" s="213">
        <v>4.2835724994645533E-3</v>
      </c>
      <c r="DV290" s="215">
        <f t="shared" si="401"/>
        <v>70600</v>
      </c>
      <c r="DW290" s="216">
        <v>0.63031161473087816</v>
      </c>
      <c r="DX290" s="216">
        <v>0.29320113314447593</v>
      </c>
      <c r="DY290" s="216">
        <v>7.6487252124645896E-2</v>
      </c>
      <c r="DZ290" s="216">
        <v>2.1246458923512748E-2</v>
      </c>
      <c r="EA290" s="216">
        <v>1.4164305949008499E-3</v>
      </c>
      <c r="EB290" s="216">
        <v>5.3824362606232294E-2</v>
      </c>
      <c r="EC290" s="217">
        <f t="shared" si="402"/>
        <v>44920</v>
      </c>
      <c r="ED290" s="218">
        <v>20700</v>
      </c>
      <c r="EE290" s="219">
        <f t="shared" si="403"/>
        <v>4980</v>
      </c>
      <c r="EF290" s="219">
        <f t="shared" si="404"/>
        <v>510</v>
      </c>
      <c r="EG290" s="219">
        <f t="shared" si="405"/>
        <v>140</v>
      </c>
      <c r="EH290" s="219">
        <f t="shared" si="406"/>
        <v>4330</v>
      </c>
      <c r="EI290" s="216">
        <v>7.5822603719599424E-2</v>
      </c>
      <c r="EJ290" s="511">
        <v>2.6449999999999998E-2</v>
      </c>
      <c r="EK290" s="3">
        <v>0.18</v>
      </c>
      <c r="EL290" s="3">
        <v>0.28199999999999997</v>
      </c>
      <c r="EM290" s="496">
        <f t="shared" si="366"/>
        <v>0.53800000000000003</v>
      </c>
      <c r="EN290" s="528">
        <v>8.5403599999999996E-2</v>
      </c>
      <c r="EO290" s="545">
        <f t="shared" si="407"/>
        <v>70560</v>
      </c>
      <c r="EP290" s="314">
        <f t="shared" si="408"/>
        <v>10450</v>
      </c>
      <c r="EQ290" s="542">
        <v>10220</v>
      </c>
      <c r="ER290" s="543">
        <v>140</v>
      </c>
      <c r="ES290" s="544">
        <v>90</v>
      </c>
      <c r="ET290" s="242">
        <v>0</v>
      </c>
      <c r="EU290" s="242">
        <v>0</v>
      </c>
      <c r="EV290" s="314">
        <f t="shared" si="409"/>
        <v>90</v>
      </c>
      <c r="EW290" s="314">
        <f t="shared" si="410"/>
        <v>27750</v>
      </c>
      <c r="EX290" s="542">
        <v>21710</v>
      </c>
      <c r="EY290" s="543">
        <v>3970</v>
      </c>
      <c r="EZ290" s="544">
        <v>2070</v>
      </c>
      <c r="FA290" s="242">
        <v>210</v>
      </c>
      <c r="FB290" s="242">
        <v>50</v>
      </c>
      <c r="FC290" s="314">
        <f t="shared" si="411"/>
        <v>1810</v>
      </c>
      <c r="FD290" s="314">
        <f t="shared" si="412"/>
        <v>32360</v>
      </c>
      <c r="FE290" s="542">
        <v>12990</v>
      </c>
      <c r="FF290" s="543">
        <v>16550</v>
      </c>
      <c r="FG290" s="544">
        <v>2820</v>
      </c>
      <c r="FH290" s="242">
        <v>300</v>
      </c>
      <c r="FI290" s="242">
        <f>VLOOKUP($A290,'[3]Tabel 3'!$E$3350:$K$3691,7,FALSE)</f>
        <v>90</v>
      </c>
      <c r="FJ290" s="314">
        <f t="shared" si="413"/>
        <v>2430</v>
      </c>
      <c r="FK290" s="545">
        <f t="shared" si="414"/>
        <v>72450</v>
      </c>
      <c r="FL290" s="314">
        <f t="shared" si="415"/>
        <v>10840</v>
      </c>
      <c r="FM290" s="542">
        <v>10530</v>
      </c>
      <c r="FN290" s="543">
        <v>170</v>
      </c>
      <c r="FO290" s="544">
        <v>140</v>
      </c>
      <c r="FP290" s="242">
        <v>0</v>
      </c>
      <c r="FQ290" s="242">
        <v>0</v>
      </c>
      <c r="FR290" s="314">
        <f t="shared" si="416"/>
        <v>140</v>
      </c>
      <c r="FS290" s="314">
        <f t="shared" si="417"/>
        <v>28400</v>
      </c>
      <c r="FT290" s="542">
        <v>21110</v>
      </c>
      <c r="FU290" s="543">
        <v>4590</v>
      </c>
      <c r="FV290" s="544">
        <v>2700</v>
      </c>
      <c r="FW290" s="242">
        <v>490</v>
      </c>
      <c r="FX290" s="242">
        <v>40</v>
      </c>
      <c r="FY290" s="314">
        <f t="shared" si="418"/>
        <v>2170</v>
      </c>
      <c r="FZ290" s="314">
        <f t="shared" si="419"/>
        <v>33210</v>
      </c>
      <c r="GA290" s="542">
        <v>12670</v>
      </c>
      <c r="GB290" s="543">
        <v>17090</v>
      </c>
      <c r="GC290" s="544">
        <v>3450</v>
      </c>
      <c r="GD290" s="242">
        <v>880</v>
      </c>
      <c r="GE290" s="242">
        <v>70</v>
      </c>
      <c r="GF290" s="314">
        <f t="shared" si="420"/>
        <v>2500</v>
      </c>
    </row>
    <row r="291" spans="1:188" hidden="1" x14ac:dyDescent="0.25">
      <c r="A291" s="622" t="s">
        <v>430</v>
      </c>
      <c r="B291" s="622" t="s">
        <v>92</v>
      </c>
      <c r="C291" s="622" t="s">
        <v>93</v>
      </c>
      <c r="D291" s="1">
        <v>1.4</v>
      </c>
      <c r="E291" s="206">
        <v>21000</v>
      </c>
      <c r="F291" s="207">
        <v>6.7000000000000004E-2</v>
      </c>
      <c r="G291" s="208">
        <f>IF(AND(F291&gt;=$F$3-'Selectie Benchmark Gemeenten'!$D$7*'gemeenten info'!$F$7,F291&lt;=$F$3+'Selectie Benchmark Gemeenten'!$D$7*'gemeenten info'!$F$7),1,0)</f>
        <v>0</v>
      </c>
      <c r="H291" s="206">
        <v>49981</v>
      </c>
      <c r="I291" s="206">
        <v>379</v>
      </c>
      <c r="J291" s="209">
        <f t="shared" si="373"/>
        <v>5.3363228699551568E-2</v>
      </c>
      <c r="K291" s="208">
        <f>IF(AND(J291&gt;=$J$3-'Selectie Benchmark Gemeenten'!$D$8*'gemeenten info'!$J$7,J291&lt;=$J$3+'Selectie Benchmark Gemeenten'!$D$8*'gemeenten info'!$J$7),1,0)</f>
        <v>0</v>
      </c>
      <c r="L291" s="23">
        <v>0</v>
      </c>
      <c r="M291" s="210">
        <v>5.078597339782346E-2</v>
      </c>
      <c r="N291" s="208">
        <f>IF(AND(M291&gt;=$M$3-'Selectie Benchmark Gemeenten'!$D$9*'gemeenten info'!$M$7,M291&lt;=$M$3+'Selectie Benchmark Gemeenten'!$D$9*'gemeenten info'!$M$7),1,0)</f>
        <v>0</v>
      </c>
      <c r="O291" s="29">
        <f t="shared" si="367"/>
        <v>0</v>
      </c>
      <c r="P291" s="29">
        <f t="shared" si="368"/>
        <v>0</v>
      </c>
      <c r="Q291" s="29">
        <f t="shared" si="369"/>
        <v>0</v>
      </c>
      <c r="S291" s="78">
        <v>9.0210000000000008</v>
      </c>
      <c r="T291" s="78">
        <v>29.045000000000002</v>
      </c>
      <c r="U291" s="211">
        <v>0.32900000000000001</v>
      </c>
      <c r="V291" s="211">
        <v>5.8999999999999997E-2</v>
      </c>
      <c r="X291" s="212">
        <v>3657</v>
      </c>
      <c r="Y291" s="212">
        <v>73</v>
      </c>
      <c r="Z291" s="341">
        <f t="shared" si="374"/>
        <v>1.9961717254580257E-2</v>
      </c>
      <c r="AA291" s="212">
        <v>740</v>
      </c>
      <c r="AB291" s="212">
        <v>57</v>
      </c>
      <c r="AC291" s="212">
        <v>12</v>
      </c>
      <c r="AD291" s="212">
        <v>90</v>
      </c>
      <c r="AE291" s="212">
        <v>0</v>
      </c>
      <c r="AF291" s="372">
        <f t="shared" si="375"/>
        <v>0</v>
      </c>
      <c r="AG291" s="212">
        <v>10</v>
      </c>
      <c r="AH291" s="372">
        <f t="shared" si="376"/>
        <v>0.1111111111111111</v>
      </c>
      <c r="AI291" s="212">
        <f t="shared" si="377"/>
        <v>638</v>
      </c>
      <c r="AJ291" s="212">
        <f t="shared" si="378"/>
        <v>47</v>
      </c>
      <c r="AK291" s="372">
        <f t="shared" si="379"/>
        <v>7.3667711598746077E-2</v>
      </c>
      <c r="AL291" s="341">
        <f t="shared" si="380"/>
        <v>0</v>
      </c>
      <c r="AM291" s="341">
        <f t="shared" si="381"/>
        <v>2.7344818156959257E-3</v>
      </c>
      <c r="AN291" s="341">
        <f t="shared" si="382"/>
        <v>1.285206453377085E-2</v>
      </c>
      <c r="AO291" s="341">
        <f t="shared" si="383"/>
        <v>1.5586546349466776E-2</v>
      </c>
      <c r="AP291" s="214">
        <v>2917</v>
      </c>
      <c r="AQ291" s="214">
        <v>16</v>
      </c>
      <c r="AR291" s="341">
        <f t="shared" si="384"/>
        <v>4.375170905113481E-3</v>
      </c>
      <c r="AT291" s="1">
        <v>64</v>
      </c>
      <c r="AU291" s="1">
        <v>13</v>
      </c>
      <c r="AV291" s="1">
        <v>16</v>
      </c>
      <c r="AW291" s="1">
        <v>35</v>
      </c>
      <c r="AX291" s="1">
        <v>73</v>
      </c>
      <c r="AY291" s="1">
        <v>16</v>
      </c>
      <c r="AZ291" s="1">
        <v>19</v>
      </c>
      <c r="BA291" s="1">
        <v>38</v>
      </c>
      <c r="BB291" s="1">
        <v>54</v>
      </c>
      <c r="BC291" s="1">
        <v>20</v>
      </c>
      <c r="BD291" s="1">
        <v>17</v>
      </c>
      <c r="BE291" s="1">
        <v>17</v>
      </c>
      <c r="BF291" s="1">
        <v>76</v>
      </c>
      <c r="BG291" s="1">
        <v>23</v>
      </c>
      <c r="BH291" s="1">
        <v>25</v>
      </c>
      <c r="BI291" s="1">
        <v>28</v>
      </c>
      <c r="BJ291" s="1">
        <v>97</v>
      </c>
      <c r="BK291" s="1">
        <v>40</v>
      </c>
      <c r="BL291" s="1">
        <v>28</v>
      </c>
      <c r="BM291" s="1">
        <v>29</v>
      </c>
      <c r="BN291" s="125">
        <v>0.203125</v>
      </c>
      <c r="BO291" s="124">
        <v>0.25</v>
      </c>
      <c r="BP291" s="126">
        <v>0.546875</v>
      </c>
      <c r="BQ291" s="125">
        <v>0.21917808219178081</v>
      </c>
      <c r="BR291" s="124">
        <v>0.26027397260273971</v>
      </c>
      <c r="BS291" s="126">
        <v>0.52054794520547942</v>
      </c>
      <c r="BT291" s="125">
        <v>0.37037037037037035</v>
      </c>
      <c r="BU291" s="124">
        <v>0.31481481481481483</v>
      </c>
      <c r="BV291" s="126">
        <v>0.31481481481481483</v>
      </c>
      <c r="BW291" s="125">
        <v>0.30263157894736842</v>
      </c>
      <c r="BX291" s="124">
        <v>0.32894736842105265</v>
      </c>
      <c r="BY291" s="126">
        <v>0.36842105263157893</v>
      </c>
      <c r="BZ291" s="125">
        <f t="shared" si="385"/>
        <v>0.41237113402061853</v>
      </c>
      <c r="CA291" s="124">
        <f t="shared" si="386"/>
        <v>0.28865979381443296</v>
      </c>
      <c r="CB291" s="126">
        <f t="shared" si="387"/>
        <v>0.29896907216494845</v>
      </c>
      <c r="CD291" s="215">
        <f t="shared" si="388"/>
        <v>6210</v>
      </c>
      <c r="CE291" s="216">
        <f t="shared" si="389"/>
        <v>0.6409017713365539</v>
      </c>
      <c r="CF291" s="216">
        <f t="shared" si="390"/>
        <v>0.27375201288244766</v>
      </c>
      <c r="CG291" s="216">
        <f t="shared" si="391"/>
        <v>8.5346215780998394E-2</v>
      </c>
      <c r="CH291" s="216">
        <f t="shared" si="392"/>
        <v>2.4154589371980676E-2</v>
      </c>
      <c r="CI291" s="216">
        <f t="shared" si="393"/>
        <v>0</v>
      </c>
      <c r="CJ291" s="216">
        <f t="shared" si="394"/>
        <v>6.1191626409017714E-2</v>
      </c>
      <c r="CK291" s="217">
        <f t="shared" si="395"/>
        <v>3980</v>
      </c>
      <c r="CL291" s="218">
        <f t="shared" si="396"/>
        <v>1700</v>
      </c>
      <c r="CM291" s="219">
        <f t="shared" si="397"/>
        <v>530</v>
      </c>
      <c r="CN291" s="219">
        <f t="shared" si="398"/>
        <v>150</v>
      </c>
      <c r="CO291" s="219">
        <f t="shared" si="399"/>
        <v>0</v>
      </c>
      <c r="CP291" s="219">
        <f t="shared" si="400"/>
        <v>380</v>
      </c>
      <c r="CR291" s="243">
        <v>1996.23</v>
      </c>
      <c r="CS291" s="243">
        <v>4910</v>
      </c>
      <c r="CT291" s="247">
        <f t="shared" si="370"/>
        <v>0.40656415478615071</v>
      </c>
      <c r="CV291" s="247">
        <f t="shared" si="371"/>
        <v>4.9098566658145132E-2</v>
      </c>
      <c r="CW291" s="211">
        <f t="shared" si="372"/>
        <v>0.29793607842657099</v>
      </c>
      <c r="CY291" s="300">
        <v>2.5661375661375663E-2</v>
      </c>
      <c r="CZ291" s="300">
        <v>1.9442312611921208E-2</v>
      </c>
      <c r="DA291" s="300">
        <v>1.3386217154189391E-2</v>
      </c>
      <c r="DB291" s="300">
        <v>1.7735665694849367E-2</v>
      </c>
      <c r="DC291" s="300">
        <v>1.5579357351509251E-2</v>
      </c>
      <c r="DE291" s="332">
        <v>135</v>
      </c>
      <c r="DF291" s="332">
        <v>34</v>
      </c>
      <c r="DG291" s="332">
        <v>116</v>
      </c>
      <c r="DH291" s="332">
        <v>13</v>
      </c>
      <c r="DL291" s="212">
        <v>3780</v>
      </c>
      <c r="DM291" s="212">
        <v>97</v>
      </c>
      <c r="DN291" s="213">
        <v>2.5661375661375663E-2</v>
      </c>
      <c r="DO291" s="212">
        <v>776</v>
      </c>
      <c r="DP291" s="212">
        <v>74</v>
      </c>
      <c r="DQ291" s="213">
        <v>1.9576719576719578E-2</v>
      </c>
      <c r="DR291" s="214">
        <v>3004</v>
      </c>
      <c r="DS291" s="214">
        <v>23</v>
      </c>
      <c r="DT291" s="213">
        <v>6.084656084656085E-3</v>
      </c>
      <c r="DV291" s="215">
        <f t="shared" si="401"/>
        <v>6130</v>
      </c>
      <c r="DW291" s="216">
        <v>0.67213114754098358</v>
      </c>
      <c r="DX291" s="216">
        <v>0.24590163934426229</v>
      </c>
      <c r="DY291" s="216">
        <v>8.1967213114754092E-2</v>
      </c>
      <c r="DZ291" s="216">
        <v>3.2786885245901641E-2</v>
      </c>
      <c r="EA291" s="216">
        <v>0</v>
      </c>
      <c r="EB291" s="216">
        <v>4.9180327868852458E-2</v>
      </c>
      <c r="EC291" s="217">
        <f t="shared" si="402"/>
        <v>4130</v>
      </c>
      <c r="ED291" s="218">
        <v>1500</v>
      </c>
      <c r="EE291" s="219">
        <f t="shared" si="403"/>
        <v>500</v>
      </c>
      <c r="EF291" s="219">
        <f t="shared" si="404"/>
        <v>90</v>
      </c>
      <c r="EG291" s="219">
        <f t="shared" si="405"/>
        <v>10</v>
      </c>
      <c r="EH291" s="219">
        <f t="shared" si="406"/>
        <v>400</v>
      </c>
      <c r="EI291" s="216">
        <v>8.0645161290322578E-2</v>
      </c>
      <c r="EJ291" s="511">
        <v>1.9625E-2</v>
      </c>
      <c r="EK291" s="3">
        <v>0.21299999999999999</v>
      </c>
      <c r="EL291" s="3">
        <v>0.33899999999999997</v>
      </c>
      <c r="EM291" s="496">
        <f t="shared" si="366"/>
        <v>0.44800000000000006</v>
      </c>
      <c r="EN291" s="528">
        <v>6.2370200000000001E-2</v>
      </c>
      <c r="EO291" s="545">
        <f t="shared" si="407"/>
        <v>6180</v>
      </c>
      <c r="EP291" s="314">
        <f t="shared" si="408"/>
        <v>1900</v>
      </c>
      <c r="EQ291" s="542">
        <v>1850</v>
      </c>
      <c r="ER291" s="543">
        <v>20</v>
      </c>
      <c r="ES291" s="544">
        <v>30</v>
      </c>
      <c r="ET291" s="242">
        <v>0</v>
      </c>
      <c r="EU291" s="242">
        <v>0</v>
      </c>
      <c r="EV291" s="314">
        <f t="shared" si="409"/>
        <v>30</v>
      </c>
      <c r="EW291" s="314">
        <f t="shared" si="410"/>
        <v>2810</v>
      </c>
      <c r="EX291" s="542">
        <v>1910</v>
      </c>
      <c r="EY291" s="543">
        <v>650</v>
      </c>
      <c r="EZ291" s="544">
        <v>250</v>
      </c>
      <c r="FA291" s="242">
        <v>50</v>
      </c>
      <c r="FB291" s="242">
        <v>0</v>
      </c>
      <c r="FC291" s="314">
        <f t="shared" si="411"/>
        <v>200</v>
      </c>
      <c r="FD291" s="314">
        <f t="shared" si="412"/>
        <v>1470</v>
      </c>
      <c r="FE291" s="542">
        <v>370</v>
      </c>
      <c r="FF291" s="543">
        <v>880</v>
      </c>
      <c r="FG291" s="544">
        <v>220</v>
      </c>
      <c r="FH291" s="242">
        <v>40</v>
      </c>
      <c r="FI291" s="242">
        <f>VLOOKUP($A291,'[3]Tabel 3'!$E$3350:$K$3691,7,FALSE)</f>
        <v>10</v>
      </c>
      <c r="FJ291" s="314">
        <f t="shared" si="413"/>
        <v>170</v>
      </c>
      <c r="FK291" s="545">
        <f t="shared" si="414"/>
        <v>6210</v>
      </c>
      <c r="FL291" s="314">
        <f t="shared" si="415"/>
        <v>1850</v>
      </c>
      <c r="FM291" s="542">
        <v>1800</v>
      </c>
      <c r="FN291" s="543">
        <v>30</v>
      </c>
      <c r="FO291" s="544">
        <v>20</v>
      </c>
      <c r="FP291" s="242">
        <v>0</v>
      </c>
      <c r="FQ291" s="242">
        <v>0</v>
      </c>
      <c r="FR291" s="314">
        <f t="shared" si="416"/>
        <v>20</v>
      </c>
      <c r="FS291" s="314">
        <f t="shared" si="417"/>
        <v>2840</v>
      </c>
      <c r="FT291" s="542">
        <v>1820</v>
      </c>
      <c r="FU291" s="543">
        <v>740</v>
      </c>
      <c r="FV291" s="544">
        <v>280</v>
      </c>
      <c r="FW291" s="242">
        <v>70</v>
      </c>
      <c r="FX291" s="242">
        <v>0</v>
      </c>
      <c r="FY291" s="314">
        <f t="shared" si="418"/>
        <v>210</v>
      </c>
      <c r="FZ291" s="314">
        <f t="shared" si="419"/>
        <v>1520</v>
      </c>
      <c r="GA291" s="542">
        <v>360</v>
      </c>
      <c r="GB291" s="543">
        <v>930</v>
      </c>
      <c r="GC291" s="544">
        <v>230</v>
      </c>
      <c r="GD291" s="242">
        <v>80</v>
      </c>
      <c r="GE291" s="242">
        <v>0</v>
      </c>
      <c r="GF291" s="314">
        <f t="shared" si="420"/>
        <v>150</v>
      </c>
    </row>
    <row r="292" spans="1:188" hidden="1" x14ac:dyDescent="0.25">
      <c r="A292" s="622" t="s">
        <v>431</v>
      </c>
      <c r="B292" s="622" t="s">
        <v>128</v>
      </c>
      <c r="C292" s="622" t="s">
        <v>129</v>
      </c>
      <c r="D292" s="1">
        <v>0.6</v>
      </c>
      <c r="E292" s="206">
        <v>4400</v>
      </c>
      <c r="F292" s="207">
        <v>0.14099999999999999</v>
      </c>
      <c r="G292" s="208">
        <f>IF(AND(F292&gt;=$F$3-'Selectie Benchmark Gemeenten'!$D$7*'gemeenten info'!$F$7,F292&lt;=$F$3+'Selectie Benchmark Gemeenten'!$D$7*'gemeenten info'!$F$7),1,0)</f>
        <v>0</v>
      </c>
      <c r="H292" s="206">
        <v>10135</v>
      </c>
      <c r="I292" s="206">
        <v>424</v>
      </c>
      <c r="J292" s="209">
        <f t="shared" si="373"/>
        <v>6.0089686098654706E-2</v>
      </c>
      <c r="K292" s="208">
        <f>IF(AND(J292&gt;=$J$3-'Selectie Benchmark Gemeenten'!$D$8*'gemeenten info'!$J$7,J292&lt;=$J$3+'Selectie Benchmark Gemeenten'!$D$8*'gemeenten info'!$J$7),1,0)</f>
        <v>0</v>
      </c>
      <c r="L292" s="23">
        <v>0</v>
      </c>
      <c r="M292" s="210">
        <v>1.6E-2</v>
      </c>
      <c r="N292" s="208">
        <f>IF(AND(M292&gt;=$M$3-'Selectie Benchmark Gemeenten'!$D$9*'gemeenten info'!$M$7,M292&lt;=$M$3+'Selectie Benchmark Gemeenten'!$D$9*'gemeenten info'!$M$7),1,0)</f>
        <v>0</v>
      </c>
      <c r="O292" s="29">
        <f t="shared" si="367"/>
        <v>0</v>
      </c>
      <c r="P292" s="29">
        <f t="shared" si="368"/>
        <v>0</v>
      </c>
      <c r="Q292" s="29">
        <f t="shared" si="369"/>
        <v>0</v>
      </c>
      <c r="S292" s="78">
        <v>7.6779999999999999</v>
      </c>
      <c r="T292" s="78">
        <v>-16.949000000000002</v>
      </c>
      <c r="U292" s="211">
        <v>0.45300000000000001</v>
      </c>
      <c r="V292" s="211">
        <v>8.1000000000000003E-2</v>
      </c>
      <c r="X292" s="212">
        <v>362</v>
      </c>
      <c r="Y292" s="212">
        <v>10</v>
      </c>
      <c r="Z292" s="341">
        <f t="shared" si="374"/>
        <v>2.7624309392265192E-2</v>
      </c>
      <c r="AA292" s="212">
        <v>100</v>
      </c>
      <c r="AB292" s="212">
        <v>6</v>
      </c>
      <c r="AC292" s="212">
        <v>0</v>
      </c>
      <c r="AD292" s="212">
        <v>18</v>
      </c>
      <c r="AE292" s="212">
        <v>0</v>
      </c>
      <c r="AF292" s="372" t="str">
        <f t="shared" si="375"/>
        <v/>
      </c>
      <c r="AG292" s="212">
        <v>0</v>
      </c>
      <c r="AH292" s="372">
        <f t="shared" si="376"/>
        <v>0</v>
      </c>
      <c r="AI292" s="212">
        <f t="shared" si="377"/>
        <v>82</v>
      </c>
      <c r="AJ292" s="212">
        <f t="shared" si="378"/>
        <v>6</v>
      </c>
      <c r="AK292" s="372">
        <f t="shared" si="379"/>
        <v>7.3170731707317069E-2</v>
      </c>
      <c r="AL292" s="341">
        <f t="shared" si="380"/>
        <v>0</v>
      </c>
      <c r="AM292" s="341">
        <f t="shared" si="381"/>
        <v>0</v>
      </c>
      <c r="AN292" s="341">
        <f t="shared" si="382"/>
        <v>1.6574585635359115E-2</v>
      </c>
      <c r="AO292" s="341">
        <f t="shared" si="383"/>
        <v>1.6574585635359115E-2</v>
      </c>
      <c r="AP292" s="214">
        <v>262</v>
      </c>
      <c r="AQ292" s="214">
        <v>4</v>
      </c>
      <c r="AR292" s="341">
        <f t="shared" si="384"/>
        <v>1.1049723756906077E-2</v>
      </c>
      <c r="AT292" s="1">
        <v>8</v>
      </c>
      <c r="AU292" s="1">
        <v>0</v>
      </c>
      <c r="AV292" s="1">
        <v>0</v>
      </c>
      <c r="AW292" s="1">
        <v>8</v>
      </c>
      <c r="AX292" s="1">
        <v>6</v>
      </c>
      <c r="AY292" s="1">
        <v>0</v>
      </c>
      <c r="AZ292" s="1">
        <v>0</v>
      </c>
      <c r="BA292" s="1">
        <v>6</v>
      </c>
      <c r="BB292" s="1">
        <v>13</v>
      </c>
      <c r="BC292" s="1">
        <v>0</v>
      </c>
      <c r="BD292" s="1">
        <v>0</v>
      </c>
      <c r="BE292" s="1">
        <v>13</v>
      </c>
      <c r="BF292" s="1">
        <v>6</v>
      </c>
      <c r="BG292" s="1">
        <v>0</v>
      </c>
      <c r="BH292" s="1">
        <v>0</v>
      </c>
      <c r="BI292" s="1">
        <v>6</v>
      </c>
      <c r="BJ292" s="1">
        <v>15</v>
      </c>
      <c r="BK292" s="1">
        <v>7</v>
      </c>
      <c r="BL292" s="1">
        <v>0</v>
      </c>
      <c r="BM292" s="1">
        <v>8</v>
      </c>
      <c r="BN292" s="125">
        <v>0</v>
      </c>
      <c r="BO292" s="124">
        <v>0</v>
      </c>
      <c r="BP292" s="126">
        <v>1</v>
      </c>
      <c r="BQ292" s="125">
        <v>0</v>
      </c>
      <c r="BR292" s="124">
        <v>0</v>
      </c>
      <c r="BS292" s="126">
        <v>1</v>
      </c>
      <c r="BT292" s="125">
        <v>0</v>
      </c>
      <c r="BU292" s="124">
        <v>0</v>
      </c>
      <c r="BV292" s="126">
        <v>1</v>
      </c>
      <c r="BW292" s="125">
        <v>0</v>
      </c>
      <c r="BX292" s="124">
        <v>0</v>
      </c>
      <c r="BY292" s="126">
        <v>1</v>
      </c>
      <c r="BZ292" s="125">
        <f t="shared" si="385"/>
        <v>0.46666666666666667</v>
      </c>
      <c r="CA292" s="124">
        <f t="shared" si="386"/>
        <v>0</v>
      </c>
      <c r="CB292" s="126">
        <f t="shared" si="387"/>
        <v>0.53333333333333333</v>
      </c>
      <c r="CD292" s="215">
        <f t="shared" si="388"/>
        <v>1470</v>
      </c>
      <c r="CE292" s="216">
        <f t="shared" si="389"/>
        <v>0.33333333333333331</v>
      </c>
      <c r="CF292" s="216">
        <f t="shared" si="390"/>
        <v>0.22448979591836735</v>
      </c>
      <c r="CG292" s="216">
        <f>CM292/$CD292</f>
        <v>0.44217687074829931</v>
      </c>
      <c r="CH292" s="216">
        <f t="shared" si="392"/>
        <v>3.4013605442176874E-2</v>
      </c>
      <c r="CI292" s="216">
        <f t="shared" si="393"/>
        <v>0</v>
      </c>
      <c r="CJ292" s="216">
        <f t="shared" si="394"/>
        <v>0.40816326530612246</v>
      </c>
      <c r="CK292" s="217">
        <f t="shared" si="395"/>
        <v>490</v>
      </c>
      <c r="CL292" s="218">
        <f t="shared" si="396"/>
        <v>330</v>
      </c>
      <c r="CM292" s="219">
        <f t="shared" si="397"/>
        <v>650</v>
      </c>
      <c r="CN292" s="219">
        <f t="shared" si="398"/>
        <v>50</v>
      </c>
      <c r="CO292" s="219">
        <f t="shared" si="399"/>
        <v>0</v>
      </c>
      <c r="CP292" s="219">
        <f t="shared" si="400"/>
        <v>600</v>
      </c>
      <c r="CR292" s="243">
        <v>509.95</v>
      </c>
      <c r="CS292" s="243">
        <v>573</v>
      </c>
      <c r="CT292" s="247">
        <f t="shared" si="370"/>
        <v>0.88996509598603835</v>
      </c>
      <c r="CV292" s="247">
        <f t="shared" si="371"/>
        <v>3.1039767196328966E-2</v>
      </c>
      <c r="CW292" s="211">
        <f t="shared" si="372"/>
        <v>0.19591708788840564</v>
      </c>
      <c r="CY292" s="300">
        <v>3.875968992248062E-2</v>
      </c>
      <c r="CZ292" s="300">
        <v>1.5228426395939087E-2</v>
      </c>
      <c r="DA292" s="300">
        <v>3.0373831775700934E-2</v>
      </c>
      <c r="DB292" s="300">
        <v>1.366742596810934E-2</v>
      </c>
      <c r="DC292" s="300">
        <v>1.8181818181818181E-2</v>
      </c>
      <c r="DE292" s="332" t="s">
        <v>640</v>
      </c>
      <c r="DF292" s="332" t="s">
        <v>640</v>
      </c>
      <c r="DG292" s="332" t="s">
        <v>640</v>
      </c>
      <c r="DH292" s="332" t="s">
        <v>640</v>
      </c>
      <c r="DL292" s="212">
        <v>387</v>
      </c>
      <c r="DM292" s="212">
        <v>15</v>
      </c>
      <c r="DN292" s="213">
        <v>3.875968992248062E-2</v>
      </c>
      <c r="DO292" s="212">
        <v>118</v>
      </c>
      <c r="DP292" s="212">
        <v>13</v>
      </c>
      <c r="DQ292" s="213">
        <v>3.3591731266149873E-2</v>
      </c>
      <c r="DR292" s="214">
        <v>269</v>
      </c>
      <c r="DS292" s="214">
        <v>2</v>
      </c>
      <c r="DT292" s="213">
        <v>5.1679586563307496E-3</v>
      </c>
      <c r="DV292" s="215">
        <f t="shared" si="401"/>
        <v>1430</v>
      </c>
      <c r="DW292" s="216">
        <v>0.35714285714285715</v>
      </c>
      <c r="DX292" s="216">
        <v>0.21428571428571427</v>
      </c>
      <c r="DY292" s="216">
        <v>0.42857142857142855</v>
      </c>
      <c r="DZ292" s="216">
        <v>0</v>
      </c>
      <c r="EA292" s="216">
        <v>0</v>
      </c>
      <c r="EB292" s="216">
        <v>0.42857142857142855</v>
      </c>
      <c r="EC292" s="217">
        <f t="shared" si="402"/>
        <v>510</v>
      </c>
      <c r="ED292" s="218">
        <v>300</v>
      </c>
      <c r="EE292" s="219">
        <f t="shared" si="403"/>
        <v>620</v>
      </c>
      <c r="EF292" s="219">
        <f t="shared" si="404"/>
        <v>20</v>
      </c>
      <c r="EG292" s="219">
        <f t="shared" si="405"/>
        <v>0</v>
      </c>
      <c r="EH292" s="219">
        <f t="shared" si="406"/>
        <v>600</v>
      </c>
      <c r="EI292" s="216">
        <v>0.42857142857142855</v>
      </c>
      <c r="EJ292" s="511">
        <v>3.2574999999999993E-2</v>
      </c>
      <c r="EK292" s="3">
        <v>0.28100000000000003</v>
      </c>
      <c r="EL292" s="3">
        <v>0.47799999999999998</v>
      </c>
      <c r="EM292" s="496">
        <f t="shared" si="366"/>
        <v>0.24099999999999999</v>
      </c>
      <c r="EN292" s="528">
        <v>2.2800000000000001E-2</v>
      </c>
      <c r="EO292" s="545">
        <f t="shared" si="407"/>
        <v>1400</v>
      </c>
      <c r="EP292" s="314">
        <f t="shared" si="408"/>
        <v>220</v>
      </c>
      <c r="EQ292" s="542">
        <v>200</v>
      </c>
      <c r="ER292" s="543">
        <v>0</v>
      </c>
      <c r="ES292" s="544">
        <v>20</v>
      </c>
      <c r="ET292" s="242">
        <v>0</v>
      </c>
      <c r="EU292" s="242">
        <v>0</v>
      </c>
      <c r="EV292" s="314">
        <f t="shared" si="409"/>
        <v>20</v>
      </c>
      <c r="EW292" s="314">
        <f t="shared" si="410"/>
        <v>740</v>
      </c>
      <c r="EX292" s="542">
        <v>250</v>
      </c>
      <c r="EY292" s="543">
        <v>100</v>
      </c>
      <c r="EZ292" s="544">
        <v>390</v>
      </c>
      <c r="FA292" s="242">
        <v>10</v>
      </c>
      <c r="FB292" s="242">
        <v>0</v>
      </c>
      <c r="FC292" s="314">
        <f t="shared" si="411"/>
        <v>380</v>
      </c>
      <c r="FD292" s="314">
        <f t="shared" si="412"/>
        <v>440</v>
      </c>
      <c r="FE292" s="542">
        <v>60</v>
      </c>
      <c r="FF292" s="543">
        <v>170</v>
      </c>
      <c r="FG292" s="544">
        <v>210</v>
      </c>
      <c r="FH292" s="242">
        <v>10</v>
      </c>
      <c r="FI292" s="242">
        <f>VLOOKUP($A292,'[3]Tabel 3'!$E$3350:$K$3691,7,FALSE)</f>
        <v>0</v>
      </c>
      <c r="FJ292" s="314">
        <f t="shared" si="413"/>
        <v>200</v>
      </c>
      <c r="FK292" s="545">
        <f t="shared" si="414"/>
        <v>1470</v>
      </c>
      <c r="FL292" s="314">
        <f t="shared" si="415"/>
        <v>210</v>
      </c>
      <c r="FM292" s="542">
        <v>190</v>
      </c>
      <c r="FN292" s="543">
        <v>0</v>
      </c>
      <c r="FO292" s="544">
        <v>20</v>
      </c>
      <c r="FP292" s="242">
        <v>0</v>
      </c>
      <c r="FQ292" s="242">
        <v>0</v>
      </c>
      <c r="FR292" s="314">
        <f t="shared" si="416"/>
        <v>20</v>
      </c>
      <c r="FS292" s="314">
        <f t="shared" si="417"/>
        <v>760</v>
      </c>
      <c r="FT292" s="542">
        <v>240</v>
      </c>
      <c r="FU292" s="543">
        <v>130</v>
      </c>
      <c r="FV292" s="544">
        <v>390</v>
      </c>
      <c r="FW292" s="242">
        <v>20</v>
      </c>
      <c r="FX292" s="242">
        <v>0</v>
      </c>
      <c r="FY292" s="314">
        <f t="shared" si="418"/>
        <v>370</v>
      </c>
      <c r="FZ292" s="314">
        <f t="shared" si="419"/>
        <v>500</v>
      </c>
      <c r="GA292" s="542">
        <v>60</v>
      </c>
      <c r="GB292" s="543">
        <v>200</v>
      </c>
      <c r="GC292" s="544">
        <v>240</v>
      </c>
      <c r="GD292" s="242">
        <v>30</v>
      </c>
      <c r="GE292" s="242">
        <v>0</v>
      </c>
      <c r="GF292" s="314">
        <f t="shared" si="420"/>
        <v>210</v>
      </c>
    </row>
    <row r="293" spans="1:188" hidden="1" x14ac:dyDescent="0.25">
      <c r="A293" s="622" t="s">
        <v>432</v>
      </c>
      <c r="B293" s="622" t="s">
        <v>128</v>
      </c>
      <c r="C293" s="622" t="s">
        <v>129</v>
      </c>
      <c r="D293" s="1">
        <v>0.7</v>
      </c>
      <c r="E293" s="206">
        <v>7700</v>
      </c>
      <c r="F293" s="207">
        <v>9.1999999999999998E-2</v>
      </c>
      <c r="G293" s="208">
        <f>IF(AND(F293&gt;=$F$3-'Selectie Benchmark Gemeenten'!$D$7*'gemeenten info'!$F$7,F293&lt;=$F$3+'Selectie Benchmark Gemeenten'!$D$7*'gemeenten info'!$F$7),1,0)</f>
        <v>0</v>
      </c>
      <c r="H293" s="206">
        <v>16167</v>
      </c>
      <c r="I293" s="206">
        <v>440</v>
      </c>
      <c r="J293" s="209">
        <f t="shared" si="373"/>
        <v>6.2481315396113603E-2</v>
      </c>
      <c r="K293" s="208">
        <f>IF(AND(J293&gt;=$J$3-'Selectie Benchmark Gemeenten'!$D$8*'gemeenten info'!$J$7,J293&lt;=$J$3+'Selectie Benchmark Gemeenten'!$D$8*'gemeenten info'!$J$7),1,0)</f>
        <v>0</v>
      </c>
      <c r="L293" s="23">
        <v>0</v>
      </c>
      <c r="M293" s="210">
        <v>2.8000000000000001E-2</v>
      </c>
      <c r="N293" s="208">
        <f>IF(AND(M293&gt;=$M$3-'Selectie Benchmark Gemeenten'!$D$9*'gemeenten info'!$M$7,M293&lt;=$M$3+'Selectie Benchmark Gemeenten'!$D$9*'gemeenten info'!$M$7),1,0)</f>
        <v>0</v>
      </c>
      <c r="O293" s="29">
        <f t="shared" si="367"/>
        <v>0</v>
      </c>
      <c r="P293" s="29">
        <f t="shared" si="368"/>
        <v>0</v>
      </c>
      <c r="Q293" s="29">
        <f t="shared" si="369"/>
        <v>0</v>
      </c>
      <c r="S293" s="78">
        <v>8.0489999999999995</v>
      </c>
      <c r="T293" s="78">
        <v>-33.332999999999998</v>
      </c>
      <c r="U293" s="211">
        <v>0.38600000000000001</v>
      </c>
      <c r="V293" s="211">
        <v>5.1999999999999998E-2</v>
      </c>
      <c r="X293" s="212">
        <v>854</v>
      </c>
      <c r="Y293" s="212">
        <v>12</v>
      </c>
      <c r="Z293" s="341">
        <f t="shared" si="374"/>
        <v>1.405152224824356E-2</v>
      </c>
      <c r="AA293" s="212">
        <v>222</v>
      </c>
      <c r="AB293" s="212">
        <v>10</v>
      </c>
      <c r="AC293" s="212">
        <v>0</v>
      </c>
      <c r="AD293" s="212">
        <v>32</v>
      </c>
      <c r="AE293" s="212">
        <v>0</v>
      </c>
      <c r="AF293" s="372" t="str">
        <f t="shared" si="375"/>
        <v/>
      </c>
      <c r="AG293" s="212">
        <v>0</v>
      </c>
      <c r="AH293" s="372">
        <f t="shared" si="376"/>
        <v>0</v>
      </c>
      <c r="AI293" s="212">
        <f t="shared" si="377"/>
        <v>190</v>
      </c>
      <c r="AJ293" s="212">
        <f t="shared" si="378"/>
        <v>10</v>
      </c>
      <c r="AK293" s="372">
        <f t="shared" si="379"/>
        <v>5.2631578947368418E-2</v>
      </c>
      <c r="AL293" s="341">
        <f t="shared" si="380"/>
        <v>0</v>
      </c>
      <c r="AM293" s="341">
        <f t="shared" si="381"/>
        <v>0</v>
      </c>
      <c r="AN293" s="341">
        <f t="shared" si="382"/>
        <v>1.1709601873536301E-2</v>
      </c>
      <c r="AO293" s="341">
        <f t="shared" si="383"/>
        <v>1.1709601873536301E-2</v>
      </c>
      <c r="AP293" s="214">
        <v>632</v>
      </c>
      <c r="AQ293" s="214">
        <v>2</v>
      </c>
      <c r="AR293" s="341">
        <f t="shared" si="384"/>
        <v>2.34192037470726E-3</v>
      </c>
      <c r="AT293" s="1">
        <v>21</v>
      </c>
      <c r="AU293" s="1">
        <v>10</v>
      </c>
      <c r="AV293" s="1">
        <v>0</v>
      </c>
      <c r="AW293" s="1">
        <v>11</v>
      </c>
      <c r="AX293" s="1">
        <v>17</v>
      </c>
      <c r="AY293" s="1">
        <v>6</v>
      </c>
      <c r="AZ293" s="1">
        <v>5</v>
      </c>
      <c r="BA293" s="1">
        <v>6</v>
      </c>
      <c r="BB293" s="1">
        <v>15</v>
      </c>
      <c r="BC293" s="1">
        <v>0</v>
      </c>
      <c r="BD293" s="1">
        <v>0</v>
      </c>
      <c r="BE293" s="1">
        <v>15</v>
      </c>
      <c r="BF293" s="1">
        <v>18</v>
      </c>
      <c r="BG293" s="1">
        <v>5</v>
      </c>
      <c r="BH293" s="1">
        <v>0</v>
      </c>
      <c r="BI293" s="1">
        <v>13</v>
      </c>
      <c r="BJ293" s="1">
        <v>22</v>
      </c>
      <c r="BK293" s="1">
        <v>9</v>
      </c>
      <c r="BL293" s="1">
        <v>0</v>
      </c>
      <c r="BM293" s="1">
        <v>13</v>
      </c>
      <c r="BN293" s="125">
        <v>0.47619047619047616</v>
      </c>
      <c r="BO293" s="124">
        <v>0</v>
      </c>
      <c r="BP293" s="126">
        <v>0.52380952380952384</v>
      </c>
      <c r="BQ293" s="125">
        <v>0.35294117647058826</v>
      </c>
      <c r="BR293" s="124">
        <v>0.29411764705882354</v>
      </c>
      <c r="BS293" s="126">
        <v>0.35294117647058826</v>
      </c>
      <c r="BT293" s="125">
        <v>0</v>
      </c>
      <c r="BU293" s="124">
        <v>0</v>
      </c>
      <c r="BV293" s="126">
        <v>1</v>
      </c>
      <c r="BW293" s="125">
        <v>0.27777777777777779</v>
      </c>
      <c r="BX293" s="124">
        <v>0</v>
      </c>
      <c r="BY293" s="126">
        <v>0.72222222222222221</v>
      </c>
      <c r="BZ293" s="125">
        <f t="shared" si="385"/>
        <v>0.40909090909090912</v>
      </c>
      <c r="CA293" s="124">
        <f t="shared" si="386"/>
        <v>0</v>
      </c>
      <c r="CB293" s="126">
        <f t="shared" si="387"/>
        <v>0.59090909090909094</v>
      </c>
      <c r="CD293" s="215">
        <f t="shared" si="388"/>
        <v>1760</v>
      </c>
      <c r="CE293" s="216">
        <f t="shared" si="389"/>
        <v>0.57954545454545459</v>
      </c>
      <c r="CF293" s="216">
        <f t="shared" si="390"/>
        <v>0.34659090909090912</v>
      </c>
      <c r="CG293" s="216">
        <f t="shared" si="391"/>
        <v>7.3863636363636367E-2</v>
      </c>
      <c r="CH293" s="216">
        <f t="shared" si="392"/>
        <v>2.2727272727272728E-2</v>
      </c>
      <c r="CI293" s="216">
        <f t="shared" si="393"/>
        <v>0</v>
      </c>
      <c r="CJ293" s="216">
        <f t="shared" si="394"/>
        <v>5.113636363636364E-2</v>
      </c>
      <c r="CK293" s="217">
        <f t="shared" si="395"/>
        <v>1020</v>
      </c>
      <c r="CL293" s="218">
        <f t="shared" si="396"/>
        <v>610</v>
      </c>
      <c r="CM293" s="219">
        <f t="shared" si="397"/>
        <v>130</v>
      </c>
      <c r="CN293" s="219">
        <f t="shared" si="398"/>
        <v>40</v>
      </c>
      <c r="CO293" s="219">
        <f t="shared" si="399"/>
        <v>0</v>
      </c>
      <c r="CP293" s="219">
        <f t="shared" si="400"/>
        <v>90</v>
      </c>
      <c r="CR293" s="243">
        <v>763.06</v>
      </c>
      <c r="CS293" s="243">
        <v>953</v>
      </c>
      <c r="CT293" s="247">
        <f t="shared" si="370"/>
        <v>0.8006925498426023</v>
      </c>
      <c r="CV293" s="247">
        <f t="shared" si="371"/>
        <v>1.7549210681435421E-2</v>
      </c>
      <c r="CW293" s="211">
        <f t="shared" si="372"/>
        <v>0.15273393748090827</v>
      </c>
      <c r="CY293" s="300">
        <v>2.4858757062146894E-2</v>
      </c>
      <c r="CZ293" s="300">
        <v>1.9736842105263157E-2</v>
      </c>
      <c r="DA293" s="300">
        <v>1.5856236786469344E-2</v>
      </c>
      <c r="DB293" s="300">
        <v>1.7137096774193547E-2</v>
      </c>
      <c r="DC293" s="300">
        <v>1.9830028328611898E-2</v>
      </c>
      <c r="DE293" s="332" t="s">
        <v>640</v>
      </c>
      <c r="DF293" s="332" t="s">
        <v>640</v>
      </c>
      <c r="DG293" s="332" t="s">
        <v>640</v>
      </c>
      <c r="DH293" s="332" t="s">
        <v>640</v>
      </c>
      <c r="DL293" s="212">
        <v>885</v>
      </c>
      <c r="DM293" s="212">
        <v>22</v>
      </c>
      <c r="DN293" s="213">
        <v>2.4858757062146894E-2</v>
      </c>
      <c r="DO293" s="212">
        <v>257</v>
      </c>
      <c r="DP293" s="212">
        <v>17</v>
      </c>
      <c r="DQ293" s="213">
        <v>1.92090395480226E-2</v>
      </c>
      <c r="DR293" s="214">
        <v>628</v>
      </c>
      <c r="DS293" s="214">
        <v>5</v>
      </c>
      <c r="DT293" s="213">
        <v>5.6497175141242938E-3</v>
      </c>
      <c r="DV293" s="215">
        <f t="shared" si="401"/>
        <v>1820</v>
      </c>
      <c r="DW293" s="216">
        <v>0.57894736842105265</v>
      </c>
      <c r="DX293" s="216">
        <v>0.31578947368421051</v>
      </c>
      <c r="DY293" s="216">
        <v>0.10526315789473684</v>
      </c>
      <c r="DZ293" s="216">
        <v>5.2631578947368418E-2</v>
      </c>
      <c r="EA293" s="216">
        <v>0</v>
      </c>
      <c r="EB293" s="216">
        <v>5.2631578947368418E-2</v>
      </c>
      <c r="EC293" s="217">
        <f t="shared" si="402"/>
        <v>1080</v>
      </c>
      <c r="ED293" s="218">
        <v>600</v>
      </c>
      <c r="EE293" s="219">
        <f t="shared" si="403"/>
        <v>140</v>
      </c>
      <c r="EF293" s="219">
        <f t="shared" si="404"/>
        <v>20</v>
      </c>
      <c r="EG293" s="219">
        <f t="shared" si="405"/>
        <v>0</v>
      </c>
      <c r="EH293" s="219">
        <f t="shared" si="406"/>
        <v>120</v>
      </c>
      <c r="EI293" s="216">
        <v>5.5555555555555552E-2</v>
      </c>
      <c r="EJ293" s="511">
        <v>2.4E-2</v>
      </c>
      <c r="EK293" s="3">
        <v>0.249</v>
      </c>
      <c r="EL293" s="3">
        <v>0.40299999999999997</v>
      </c>
      <c r="EM293" s="496">
        <f t="shared" si="366"/>
        <v>0.34800000000000003</v>
      </c>
      <c r="EN293" s="528">
        <v>7.7135200000000001E-2</v>
      </c>
      <c r="EO293" s="545">
        <f t="shared" si="407"/>
        <v>1800</v>
      </c>
      <c r="EP293" s="314">
        <f t="shared" si="408"/>
        <v>450</v>
      </c>
      <c r="EQ293" s="542">
        <v>430</v>
      </c>
      <c r="ER293" s="543">
        <v>10</v>
      </c>
      <c r="ES293" s="544">
        <v>10</v>
      </c>
      <c r="ET293" s="242">
        <v>0</v>
      </c>
      <c r="EU293" s="242">
        <v>0</v>
      </c>
      <c r="EV293" s="314">
        <f t="shared" si="409"/>
        <v>10</v>
      </c>
      <c r="EW293" s="314">
        <f t="shared" si="410"/>
        <v>740</v>
      </c>
      <c r="EX293" s="542">
        <v>510</v>
      </c>
      <c r="EY293" s="543">
        <v>170</v>
      </c>
      <c r="EZ293" s="544">
        <v>60</v>
      </c>
      <c r="FA293" s="242">
        <v>10</v>
      </c>
      <c r="FB293" s="242">
        <v>0</v>
      </c>
      <c r="FC293" s="314">
        <f t="shared" si="411"/>
        <v>50</v>
      </c>
      <c r="FD293" s="314">
        <f t="shared" si="412"/>
        <v>610</v>
      </c>
      <c r="FE293" s="542">
        <v>140</v>
      </c>
      <c r="FF293" s="543">
        <v>400</v>
      </c>
      <c r="FG293" s="544">
        <v>70</v>
      </c>
      <c r="FH293" s="242">
        <v>10</v>
      </c>
      <c r="FI293" s="242">
        <f>VLOOKUP($A293,'[3]Tabel 3'!$E$3350:$K$3691,7,FALSE)</f>
        <v>0</v>
      </c>
      <c r="FJ293" s="314">
        <f t="shared" si="413"/>
        <v>60</v>
      </c>
      <c r="FK293" s="545">
        <f t="shared" si="414"/>
        <v>1760</v>
      </c>
      <c r="FL293" s="314">
        <f t="shared" si="415"/>
        <v>400</v>
      </c>
      <c r="FM293" s="542">
        <v>390</v>
      </c>
      <c r="FN293" s="543">
        <v>10</v>
      </c>
      <c r="FO293" s="544">
        <v>0</v>
      </c>
      <c r="FP293" s="242">
        <v>0</v>
      </c>
      <c r="FQ293" s="242">
        <v>0</v>
      </c>
      <c r="FR293" s="314">
        <f t="shared" si="416"/>
        <v>0</v>
      </c>
      <c r="FS293" s="314">
        <f t="shared" si="417"/>
        <v>730</v>
      </c>
      <c r="FT293" s="542">
        <v>470</v>
      </c>
      <c r="FU293" s="543">
        <v>200</v>
      </c>
      <c r="FV293" s="544">
        <v>60</v>
      </c>
      <c r="FW293" s="242">
        <v>20</v>
      </c>
      <c r="FX293" s="242">
        <v>0</v>
      </c>
      <c r="FY293" s="314">
        <f t="shared" si="418"/>
        <v>40</v>
      </c>
      <c r="FZ293" s="314">
        <f t="shared" si="419"/>
        <v>630</v>
      </c>
      <c r="GA293" s="542">
        <v>160</v>
      </c>
      <c r="GB293" s="543">
        <v>400</v>
      </c>
      <c r="GC293" s="544">
        <v>70</v>
      </c>
      <c r="GD293" s="242">
        <v>20</v>
      </c>
      <c r="GE293" s="242">
        <v>0</v>
      </c>
      <c r="GF293" s="314">
        <f t="shared" si="420"/>
        <v>50</v>
      </c>
    </row>
    <row r="294" spans="1:188" hidden="1" x14ac:dyDescent="0.25">
      <c r="A294" s="622" t="s">
        <v>433</v>
      </c>
      <c r="B294" s="622" t="s">
        <v>124</v>
      </c>
      <c r="C294" s="622" t="s">
        <v>125</v>
      </c>
      <c r="D294" s="1">
        <v>1</v>
      </c>
      <c r="E294" s="206">
        <v>14300</v>
      </c>
      <c r="F294" s="207">
        <v>7.2999999999999995E-2</v>
      </c>
      <c r="G294" s="208">
        <f>IF(AND(F294&gt;=$F$3-'Selectie Benchmark Gemeenten'!$D$7*'gemeenten info'!$F$7,F294&lt;=$F$3+'Selectie Benchmark Gemeenten'!$D$7*'gemeenten info'!$F$7),1,0)</f>
        <v>0</v>
      </c>
      <c r="H294" s="206">
        <v>31236</v>
      </c>
      <c r="I294" s="206">
        <v>569</v>
      </c>
      <c r="J294" s="209">
        <f t="shared" si="373"/>
        <v>8.1763826606875936E-2</v>
      </c>
      <c r="K294" s="208">
        <f>IF(AND(J294&gt;=$J$3-'Selectie Benchmark Gemeenten'!$D$8*'gemeenten info'!$J$7,J294&lt;=$J$3+'Selectie Benchmark Gemeenten'!$D$8*'gemeenten info'!$J$7),1,0)</f>
        <v>0</v>
      </c>
      <c r="L294" s="23">
        <v>0</v>
      </c>
      <c r="M294" s="210">
        <v>4.1341428158427292E-2</v>
      </c>
      <c r="N294" s="208">
        <f>IF(AND(M294&gt;=$M$3-'Selectie Benchmark Gemeenten'!$D$9*'gemeenten info'!$M$7,M294&lt;=$M$3+'Selectie Benchmark Gemeenten'!$D$9*'gemeenten info'!$M$7),1,0)</f>
        <v>0</v>
      </c>
      <c r="O294" s="29">
        <f t="shared" si="367"/>
        <v>0</v>
      </c>
      <c r="P294" s="29">
        <f t="shared" si="368"/>
        <v>0</v>
      </c>
      <c r="Q294" s="29">
        <f t="shared" si="369"/>
        <v>0</v>
      </c>
      <c r="S294" s="78">
        <v>7.2789999999999999</v>
      </c>
      <c r="T294" s="78">
        <v>-12.403</v>
      </c>
      <c r="U294" s="211">
        <v>0.58299999999999996</v>
      </c>
      <c r="V294" s="211">
        <v>6.5000000000000002E-2</v>
      </c>
      <c r="X294" s="212">
        <v>2010</v>
      </c>
      <c r="Y294" s="212">
        <v>26</v>
      </c>
      <c r="Z294" s="341">
        <f t="shared" si="374"/>
        <v>1.2935323383084577E-2</v>
      </c>
      <c r="AA294" s="212">
        <v>632</v>
      </c>
      <c r="AB294" s="212">
        <v>21</v>
      </c>
      <c r="AC294" s="212">
        <v>0</v>
      </c>
      <c r="AD294" s="212">
        <v>87</v>
      </c>
      <c r="AE294" s="212">
        <v>0</v>
      </c>
      <c r="AF294" s="372" t="str">
        <f t="shared" si="375"/>
        <v/>
      </c>
      <c r="AG294" s="212">
        <v>6</v>
      </c>
      <c r="AH294" s="372">
        <f t="shared" si="376"/>
        <v>6.8965517241379309E-2</v>
      </c>
      <c r="AI294" s="212">
        <f t="shared" si="377"/>
        <v>545</v>
      </c>
      <c r="AJ294" s="212">
        <f t="shared" si="378"/>
        <v>15</v>
      </c>
      <c r="AK294" s="372">
        <f t="shared" si="379"/>
        <v>2.7522935779816515E-2</v>
      </c>
      <c r="AL294" s="341">
        <f t="shared" si="380"/>
        <v>0</v>
      </c>
      <c r="AM294" s="341">
        <f t="shared" si="381"/>
        <v>2.9850746268656717E-3</v>
      </c>
      <c r="AN294" s="341">
        <f t="shared" si="382"/>
        <v>7.462686567164179E-3</v>
      </c>
      <c r="AO294" s="341">
        <f t="shared" si="383"/>
        <v>1.0447761194029851E-2</v>
      </c>
      <c r="AP294" s="214">
        <v>1378</v>
      </c>
      <c r="AQ294" s="214">
        <v>5</v>
      </c>
      <c r="AR294" s="341">
        <f t="shared" si="384"/>
        <v>2.4875621890547263E-3</v>
      </c>
      <c r="AT294" s="1">
        <v>45</v>
      </c>
      <c r="AU294" s="1">
        <v>19</v>
      </c>
      <c r="AV294" s="1">
        <v>11</v>
      </c>
      <c r="AW294" s="1">
        <v>15</v>
      </c>
      <c r="AX294" s="1">
        <v>41</v>
      </c>
      <c r="AY294" s="1">
        <v>16</v>
      </c>
      <c r="AZ294" s="1">
        <v>9</v>
      </c>
      <c r="BA294" s="1">
        <v>16</v>
      </c>
      <c r="BB294" s="1">
        <v>37</v>
      </c>
      <c r="BC294" s="1">
        <v>16</v>
      </c>
      <c r="BD294" s="1">
        <v>9</v>
      </c>
      <c r="BE294" s="1">
        <v>12</v>
      </c>
      <c r="BF294" s="1">
        <v>31</v>
      </c>
      <c r="BG294" s="1">
        <v>17</v>
      </c>
      <c r="BH294" s="1">
        <v>0</v>
      </c>
      <c r="BI294" s="1">
        <v>14</v>
      </c>
      <c r="BJ294" s="1">
        <v>40</v>
      </c>
      <c r="BK294" s="1">
        <v>19</v>
      </c>
      <c r="BL294" s="1">
        <v>9</v>
      </c>
      <c r="BM294" s="1">
        <v>12</v>
      </c>
      <c r="BN294" s="125">
        <v>0.42222222222222222</v>
      </c>
      <c r="BO294" s="124">
        <v>0.24444444444444444</v>
      </c>
      <c r="BP294" s="126">
        <v>0.33333333333333331</v>
      </c>
      <c r="BQ294" s="125">
        <v>0.3902439024390244</v>
      </c>
      <c r="BR294" s="124">
        <v>0.21951219512195122</v>
      </c>
      <c r="BS294" s="126">
        <v>0.3902439024390244</v>
      </c>
      <c r="BT294" s="125">
        <v>0.43243243243243246</v>
      </c>
      <c r="BU294" s="124">
        <v>0.24324324324324326</v>
      </c>
      <c r="BV294" s="126">
        <v>0.32432432432432434</v>
      </c>
      <c r="BW294" s="125">
        <v>0.54838709677419351</v>
      </c>
      <c r="BX294" s="124">
        <v>0</v>
      </c>
      <c r="BY294" s="126">
        <v>0.45161290322580644</v>
      </c>
      <c r="BZ294" s="125">
        <f t="shared" si="385"/>
        <v>0.47499999999999998</v>
      </c>
      <c r="CA294" s="124">
        <f t="shared" si="386"/>
        <v>0.22500000000000001</v>
      </c>
      <c r="CB294" s="126">
        <f t="shared" si="387"/>
        <v>0.3</v>
      </c>
      <c r="CD294" s="215">
        <f t="shared" si="388"/>
        <v>3790</v>
      </c>
      <c r="CE294" s="216">
        <f t="shared" si="389"/>
        <v>0.56464379947229548</v>
      </c>
      <c r="CF294" s="216">
        <f t="shared" si="390"/>
        <v>0.37730870712401055</v>
      </c>
      <c r="CG294" s="216">
        <f t="shared" si="391"/>
        <v>5.8047493403693931E-2</v>
      </c>
      <c r="CH294" s="216">
        <f t="shared" si="392"/>
        <v>2.1108179419525065E-2</v>
      </c>
      <c r="CI294" s="216">
        <f t="shared" si="393"/>
        <v>0</v>
      </c>
      <c r="CJ294" s="216">
        <f t="shared" si="394"/>
        <v>3.6939313984168866E-2</v>
      </c>
      <c r="CK294" s="217">
        <f t="shared" si="395"/>
        <v>2140</v>
      </c>
      <c r="CL294" s="218">
        <f t="shared" si="396"/>
        <v>1430</v>
      </c>
      <c r="CM294" s="219">
        <f t="shared" si="397"/>
        <v>220</v>
      </c>
      <c r="CN294" s="219">
        <f t="shared" si="398"/>
        <v>80</v>
      </c>
      <c r="CO294" s="219">
        <f t="shared" si="399"/>
        <v>0</v>
      </c>
      <c r="CP294" s="219">
        <f t="shared" si="400"/>
        <v>140</v>
      </c>
      <c r="CR294" s="243">
        <v>1386.58</v>
      </c>
      <c r="CS294" s="243">
        <v>2478</v>
      </c>
      <c r="CT294" s="247">
        <f t="shared" si="370"/>
        <v>0.55955609362389025</v>
      </c>
      <c r="CV294" s="247">
        <f t="shared" si="371"/>
        <v>2.311711646156989E-2</v>
      </c>
      <c r="CW294" s="211">
        <f t="shared" si="372"/>
        <v>0.177196210727186</v>
      </c>
      <c r="CY294" s="300">
        <v>1.9184652278177457E-2</v>
      </c>
      <c r="CZ294" s="300">
        <v>1.4860977948226271E-2</v>
      </c>
      <c r="DA294" s="300">
        <v>1.7217310376919499E-2</v>
      </c>
      <c r="DB294" s="300">
        <v>1.8535262206148283E-2</v>
      </c>
      <c r="DC294" s="300">
        <v>0.02</v>
      </c>
      <c r="DE294" s="332">
        <v>144</v>
      </c>
      <c r="DF294" s="332">
        <v>28</v>
      </c>
      <c r="DG294" s="332">
        <v>138</v>
      </c>
      <c r="DH294" s="332">
        <v>12</v>
      </c>
      <c r="DL294" s="212">
        <v>2085</v>
      </c>
      <c r="DM294" s="212">
        <v>40</v>
      </c>
      <c r="DN294" s="213">
        <v>1.9184652278177457E-2</v>
      </c>
      <c r="DO294" s="212">
        <v>655</v>
      </c>
      <c r="DP294" s="212">
        <v>35</v>
      </c>
      <c r="DQ294" s="213">
        <v>1.6786570743405275E-2</v>
      </c>
      <c r="DR294" s="214">
        <v>1430</v>
      </c>
      <c r="DS294" s="214">
        <v>5</v>
      </c>
      <c r="DT294" s="213">
        <v>2.3980815347721821E-3</v>
      </c>
      <c r="DV294" s="215">
        <f t="shared" si="401"/>
        <v>3860</v>
      </c>
      <c r="DW294" s="216">
        <v>0.58974358974358976</v>
      </c>
      <c r="DX294" s="216">
        <v>0.35897435897435898</v>
      </c>
      <c r="DY294" s="216">
        <v>5.128205128205128E-2</v>
      </c>
      <c r="DZ294" s="216">
        <v>2.564102564102564E-2</v>
      </c>
      <c r="EA294" s="216">
        <v>0</v>
      </c>
      <c r="EB294" s="216">
        <v>2.564102564102564E-2</v>
      </c>
      <c r="EC294" s="217">
        <f t="shared" si="402"/>
        <v>2260</v>
      </c>
      <c r="ED294" s="218">
        <v>1400</v>
      </c>
      <c r="EE294" s="219">
        <f t="shared" si="403"/>
        <v>200</v>
      </c>
      <c r="EF294" s="219">
        <f t="shared" si="404"/>
        <v>40</v>
      </c>
      <c r="EG294" s="219">
        <f t="shared" si="405"/>
        <v>0</v>
      </c>
      <c r="EH294" s="219">
        <f t="shared" si="406"/>
        <v>160</v>
      </c>
      <c r="EI294" s="216">
        <v>5.128205128205128E-2</v>
      </c>
      <c r="EJ294" s="511">
        <v>2.0674999999999999E-2</v>
      </c>
      <c r="EK294" s="3">
        <v>0.27399999999999997</v>
      </c>
      <c r="EL294" s="3">
        <v>0.441</v>
      </c>
      <c r="EM294" s="496">
        <f t="shared" si="366"/>
        <v>0.28499999999999998</v>
      </c>
      <c r="EN294" s="528">
        <v>6.5913799999999995E-2</v>
      </c>
      <c r="EO294" s="545">
        <f t="shared" si="407"/>
        <v>3860</v>
      </c>
      <c r="EP294" s="314">
        <f t="shared" si="408"/>
        <v>950</v>
      </c>
      <c r="EQ294" s="542">
        <v>930</v>
      </c>
      <c r="ER294" s="543">
        <v>10</v>
      </c>
      <c r="ES294" s="544">
        <v>10</v>
      </c>
      <c r="ET294" s="242">
        <v>0</v>
      </c>
      <c r="EU294" s="242">
        <v>0</v>
      </c>
      <c r="EV294" s="314">
        <f t="shared" si="409"/>
        <v>10</v>
      </c>
      <c r="EW294" s="314">
        <f t="shared" si="410"/>
        <v>1620</v>
      </c>
      <c r="EX294" s="542">
        <v>1080</v>
      </c>
      <c r="EY294" s="543">
        <v>460</v>
      </c>
      <c r="EZ294" s="544">
        <v>80</v>
      </c>
      <c r="FA294" s="242">
        <v>20</v>
      </c>
      <c r="FB294" s="242">
        <v>0</v>
      </c>
      <c r="FC294" s="314">
        <f t="shared" si="411"/>
        <v>60</v>
      </c>
      <c r="FD294" s="314">
        <f t="shared" si="412"/>
        <v>1290</v>
      </c>
      <c r="FE294" s="542">
        <v>250</v>
      </c>
      <c r="FF294" s="543">
        <v>930</v>
      </c>
      <c r="FG294" s="544">
        <v>110</v>
      </c>
      <c r="FH294" s="242">
        <v>20</v>
      </c>
      <c r="FI294" s="242">
        <f>VLOOKUP($A294,'[3]Tabel 3'!$E$3350:$K$3691,7,FALSE)</f>
        <v>0</v>
      </c>
      <c r="FJ294" s="314">
        <f t="shared" si="413"/>
        <v>90</v>
      </c>
      <c r="FK294" s="545">
        <f t="shared" si="414"/>
        <v>3790</v>
      </c>
      <c r="FL294" s="314">
        <f t="shared" si="415"/>
        <v>920</v>
      </c>
      <c r="FM294" s="542">
        <v>890</v>
      </c>
      <c r="FN294" s="543">
        <v>20</v>
      </c>
      <c r="FO294" s="544">
        <v>10</v>
      </c>
      <c r="FP294" s="242">
        <v>0</v>
      </c>
      <c r="FQ294" s="242">
        <v>0</v>
      </c>
      <c r="FR294" s="314">
        <f t="shared" si="416"/>
        <v>10</v>
      </c>
      <c r="FS294" s="314">
        <f t="shared" si="417"/>
        <v>1560</v>
      </c>
      <c r="FT294" s="542">
        <v>990</v>
      </c>
      <c r="FU294" s="543">
        <v>480</v>
      </c>
      <c r="FV294" s="544">
        <v>90</v>
      </c>
      <c r="FW294" s="242">
        <v>30</v>
      </c>
      <c r="FX294" s="242">
        <v>0</v>
      </c>
      <c r="FY294" s="314">
        <f t="shared" si="418"/>
        <v>60</v>
      </c>
      <c r="FZ294" s="314">
        <f t="shared" si="419"/>
        <v>1310</v>
      </c>
      <c r="GA294" s="542">
        <v>260</v>
      </c>
      <c r="GB294" s="543">
        <v>930</v>
      </c>
      <c r="GC294" s="544">
        <v>120</v>
      </c>
      <c r="GD294" s="242">
        <v>50</v>
      </c>
      <c r="GE294" s="242">
        <v>0</v>
      </c>
      <c r="GF294" s="314">
        <f t="shared" si="420"/>
        <v>70</v>
      </c>
    </row>
    <row r="295" spans="1:188" hidden="1" x14ac:dyDescent="0.25">
      <c r="A295" s="622" t="s">
        <v>434</v>
      </c>
      <c r="B295" s="622" t="s">
        <v>61</v>
      </c>
      <c r="C295" s="622" t="s">
        <v>62</v>
      </c>
      <c r="D295" s="1">
        <v>1.4</v>
      </c>
      <c r="E295" s="206">
        <v>12400</v>
      </c>
      <c r="F295" s="207">
        <v>0.113</v>
      </c>
      <c r="G295" s="208">
        <f>IF(AND(F295&gt;=$F$3-'Selectie Benchmark Gemeenten'!$D$7*'gemeenten info'!$F$7,F295&lt;=$F$3+'Selectie Benchmark Gemeenten'!$D$7*'gemeenten info'!$F$7),1,0)</f>
        <v>0</v>
      </c>
      <c r="H295" s="206">
        <v>27466</v>
      </c>
      <c r="I295" s="206">
        <v>362</v>
      </c>
      <c r="J295" s="209">
        <f t="shared" si="373"/>
        <v>5.0822122571001493E-2</v>
      </c>
      <c r="K295" s="208">
        <f>IF(AND(J295&gt;=$J$3-'Selectie Benchmark Gemeenten'!$D$8*'gemeenten info'!$J$7,J295&lt;=$J$3+'Selectie Benchmark Gemeenten'!$D$8*'gemeenten info'!$J$7),1,0)</f>
        <v>0</v>
      </c>
      <c r="L295" s="23">
        <v>1</v>
      </c>
      <c r="M295" s="210">
        <v>0.20327868852459016</v>
      </c>
      <c r="N295" s="208">
        <f>IF(AND(M295&gt;=$M$3-'Selectie Benchmark Gemeenten'!$D$9*'gemeenten info'!$M$7,M295&lt;=$M$3+'Selectie Benchmark Gemeenten'!$D$9*'gemeenten info'!$M$7),1,0)</f>
        <v>1</v>
      </c>
      <c r="O295" s="29">
        <f t="shared" si="367"/>
        <v>0</v>
      </c>
      <c r="P295" s="29">
        <f t="shared" si="368"/>
        <v>0</v>
      </c>
      <c r="Q295" s="29">
        <f t="shared" si="369"/>
        <v>0</v>
      </c>
      <c r="S295" s="78">
        <v>7.0110000000000001</v>
      </c>
      <c r="T295" s="78">
        <v>-10.468999999999999</v>
      </c>
      <c r="U295" s="211">
        <v>0.61</v>
      </c>
      <c r="V295" s="211">
        <v>0.10100000000000001</v>
      </c>
      <c r="X295" s="212">
        <v>2145</v>
      </c>
      <c r="Y295" s="212">
        <v>57</v>
      </c>
      <c r="Z295" s="341">
        <f t="shared" si="374"/>
        <v>2.6573426573426574E-2</v>
      </c>
      <c r="AA295" s="212">
        <v>781</v>
      </c>
      <c r="AB295" s="212">
        <v>49</v>
      </c>
      <c r="AC295" s="212">
        <v>24</v>
      </c>
      <c r="AD295" s="212">
        <v>163</v>
      </c>
      <c r="AE295" s="212">
        <v>8</v>
      </c>
      <c r="AF295" s="372">
        <f t="shared" si="375"/>
        <v>0.33333333333333331</v>
      </c>
      <c r="AG295" s="212">
        <v>21</v>
      </c>
      <c r="AH295" s="372">
        <f t="shared" si="376"/>
        <v>0.12883435582822086</v>
      </c>
      <c r="AI295" s="212">
        <f t="shared" si="377"/>
        <v>594</v>
      </c>
      <c r="AJ295" s="212">
        <f t="shared" si="378"/>
        <v>20</v>
      </c>
      <c r="AK295" s="372">
        <f t="shared" si="379"/>
        <v>3.3670033670033669E-2</v>
      </c>
      <c r="AL295" s="341">
        <f t="shared" si="380"/>
        <v>3.7296037296037296E-3</v>
      </c>
      <c r="AM295" s="341">
        <f t="shared" si="381"/>
        <v>9.7902097902097911E-3</v>
      </c>
      <c r="AN295" s="341">
        <f t="shared" si="382"/>
        <v>9.324009324009324E-3</v>
      </c>
      <c r="AO295" s="341">
        <f t="shared" si="383"/>
        <v>2.2843822843822845E-2</v>
      </c>
      <c r="AP295" s="214">
        <v>1364</v>
      </c>
      <c r="AQ295" s="214">
        <v>8</v>
      </c>
      <c r="AR295" s="341">
        <f t="shared" si="384"/>
        <v>3.7296037296037296E-3</v>
      </c>
      <c r="AT295" s="1">
        <v>47</v>
      </c>
      <c r="AU295" s="1">
        <v>13</v>
      </c>
      <c r="AV295" s="1">
        <v>13</v>
      </c>
      <c r="AW295" s="1">
        <v>21</v>
      </c>
      <c r="AX295" s="1">
        <v>47</v>
      </c>
      <c r="AY295" s="1">
        <v>10</v>
      </c>
      <c r="AZ295" s="1">
        <v>14</v>
      </c>
      <c r="BA295" s="1">
        <v>23</v>
      </c>
      <c r="BB295" s="1">
        <v>40</v>
      </c>
      <c r="BC295" s="1">
        <v>14</v>
      </c>
      <c r="BD295" s="1">
        <v>9</v>
      </c>
      <c r="BE295" s="1">
        <v>17</v>
      </c>
      <c r="BF295" s="1">
        <v>55</v>
      </c>
      <c r="BG295" s="1">
        <v>18</v>
      </c>
      <c r="BH295" s="1">
        <v>17</v>
      </c>
      <c r="BI295" s="1">
        <v>20</v>
      </c>
      <c r="BJ295" s="1">
        <v>62</v>
      </c>
      <c r="BK295" s="1">
        <v>18</v>
      </c>
      <c r="BL295" s="1">
        <v>19</v>
      </c>
      <c r="BM295" s="1">
        <v>25</v>
      </c>
      <c r="BN295" s="125">
        <v>0.27659574468085107</v>
      </c>
      <c r="BO295" s="124">
        <v>0.27659574468085107</v>
      </c>
      <c r="BP295" s="126">
        <v>0.44680851063829785</v>
      </c>
      <c r="BQ295" s="125">
        <v>0.21276595744680851</v>
      </c>
      <c r="BR295" s="124">
        <v>0.2978723404255319</v>
      </c>
      <c r="BS295" s="126">
        <v>0.48936170212765956</v>
      </c>
      <c r="BT295" s="125">
        <v>0.35</v>
      </c>
      <c r="BU295" s="124">
        <v>0.22500000000000001</v>
      </c>
      <c r="BV295" s="126">
        <v>0.42499999999999999</v>
      </c>
      <c r="BW295" s="125">
        <v>0.32727272727272727</v>
      </c>
      <c r="BX295" s="124">
        <v>0.30909090909090908</v>
      </c>
      <c r="BY295" s="126">
        <v>0.36363636363636365</v>
      </c>
      <c r="BZ295" s="125">
        <f t="shared" si="385"/>
        <v>0.29032258064516131</v>
      </c>
      <c r="CA295" s="124">
        <f t="shared" si="386"/>
        <v>0.30645161290322581</v>
      </c>
      <c r="CB295" s="126">
        <f t="shared" si="387"/>
        <v>0.40322580645161288</v>
      </c>
      <c r="CD295" s="215">
        <f t="shared" si="388"/>
        <v>3660</v>
      </c>
      <c r="CE295" s="216">
        <f t="shared" si="389"/>
        <v>0.57923497267759561</v>
      </c>
      <c r="CF295" s="216">
        <f t="shared" si="390"/>
        <v>0.3251366120218579</v>
      </c>
      <c r="CG295" s="216">
        <f t="shared" si="391"/>
        <v>9.5628415300546443E-2</v>
      </c>
      <c r="CH295" s="216">
        <f t="shared" si="392"/>
        <v>5.1912568306010931E-2</v>
      </c>
      <c r="CI295" s="216">
        <f t="shared" si="393"/>
        <v>5.4644808743169399E-3</v>
      </c>
      <c r="CJ295" s="216">
        <f t="shared" si="394"/>
        <v>3.825136612021858E-2</v>
      </c>
      <c r="CK295" s="217">
        <f t="shared" si="395"/>
        <v>2120</v>
      </c>
      <c r="CL295" s="218">
        <f t="shared" si="396"/>
        <v>1190</v>
      </c>
      <c r="CM295" s="219">
        <f t="shared" si="397"/>
        <v>350</v>
      </c>
      <c r="CN295" s="219">
        <f t="shared" si="398"/>
        <v>190</v>
      </c>
      <c r="CO295" s="219">
        <f t="shared" si="399"/>
        <v>20</v>
      </c>
      <c r="CP295" s="219">
        <f t="shared" si="400"/>
        <v>140</v>
      </c>
      <c r="CR295" s="243">
        <v>2540.1799999999998</v>
      </c>
      <c r="CS295" s="243">
        <v>2350</v>
      </c>
      <c r="CT295" s="247">
        <f t="shared" si="370"/>
        <v>1.0809276595744681</v>
      </c>
      <c r="CV295" s="247">
        <f t="shared" si="371"/>
        <v>2.4583908403165305E-2</v>
      </c>
      <c r="CW295" s="211">
        <f t="shared" si="372"/>
        <v>0.2351630670214741</v>
      </c>
      <c r="CY295" s="300">
        <v>2.865064695009242E-2</v>
      </c>
      <c r="CZ295" s="300">
        <v>2.5217790004585051E-2</v>
      </c>
      <c r="DA295" s="300">
        <v>1.8091361374943465E-2</v>
      </c>
      <c r="DB295" s="300">
        <v>2.0898176967541128E-2</v>
      </c>
      <c r="DC295" s="300">
        <v>2.0759717314487631E-2</v>
      </c>
      <c r="DE295" s="332">
        <v>119</v>
      </c>
      <c r="DF295" s="332">
        <v>15</v>
      </c>
      <c r="DG295" s="332">
        <v>148</v>
      </c>
      <c r="DH295" s="332">
        <v>26</v>
      </c>
      <c r="DL295" s="212">
        <v>2164</v>
      </c>
      <c r="DM295" s="212">
        <v>62</v>
      </c>
      <c r="DN295" s="213">
        <v>2.865064695009242E-2</v>
      </c>
      <c r="DO295" s="212">
        <v>785</v>
      </c>
      <c r="DP295" s="212">
        <v>54</v>
      </c>
      <c r="DQ295" s="213">
        <v>2.4953789279112754E-2</v>
      </c>
      <c r="DR295" s="214">
        <v>1379</v>
      </c>
      <c r="DS295" s="214">
        <v>8</v>
      </c>
      <c r="DT295" s="213">
        <v>3.6968576709796672E-3</v>
      </c>
      <c r="DV295" s="215">
        <f t="shared" si="401"/>
        <v>3580</v>
      </c>
      <c r="DW295" s="216">
        <v>0.61111111111111116</v>
      </c>
      <c r="DX295" s="216">
        <v>0.30555555555555558</v>
      </c>
      <c r="DY295" s="216">
        <v>8.3333333333333329E-2</v>
      </c>
      <c r="DZ295" s="216">
        <v>5.5555555555555552E-2</v>
      </c>
      <c r="EA295" s="216">
        <v>0</v>
      </c>
      <c r="EB295" s="216">
        <v>2.7777777777777776E-2</v>
      </c>
      <c r="EC295" s="217">
        <f t="shared" si="402"/>
        <v>2170</v>
      </c>
      <c r="ED295" s="218">
        <v>1100</v>
      </c>
      <c r="EE295" s="219">
        <f t="shared" si="403"/>
        <v>310</v>
      </c>
      <c r="EF295" s="219">
        <f t="shared" si="404"/>
        <v>80</v>
      </c>
      <c r="EG295" s="219">
        <f t="shared" si="405"/>
        <v>10</v>
      </c>
      <c r="EH295" s="219">
        <f t="shared" si="406"/>
        <v>220</v>
      </c>
      <c r="EI295" s="216">
        <v>8.3333333333333329E-2</v>
      </c>
      <c r="EJ295" s="511">
        <v>2.7675000000000002E-2</v>
      </c>
      <c r="EK295" s="3">
        <v>0.317</v>
      </c>
      <c r="EL295" s="3">
        <v>0.48100000000000004</v>
      </c>
      <c r="EM295" s="496">
        <f t="shared" si="366"/>
        <v>0.20200000000000001</v>
      </c>
      <c r="EN295" s="528">
        <v>8.9537800000000001E-2</v>
      </c>
      <c r="EO295" s="545">
        <f t="shared" si="407"/>
        <v>3610</v>
      </c>
      <c r="EP295" s="314">
        <f t="shared" si="408"/>
        <v>950</v>
      </c>
      <c r="EQ295" s="542">
        <v>940</v>
      </c>
      <c r="ER295" s="543">
        <v>0</v>
      </c>
      <c r="ES295" s="544">
        <v>10</v>
      </c>
      <c r="ET295" s="242">
        <v>0</v>
      </c>
      <c r="EU295" s="242">
        <v>0</v>
      </c>
      <c r="EV295" s="314">
        <f t="shared" si="409"/>
        <v>10</v>
      </c>
      <c r="EW295" s="314">
        <f t="shared" si="410"/>
        <v>1580</v>
      </c>
      <c r="EX295" s="542">
        <v>1020</v>
      </c>
      <c r="EY295" s="543">
        <v>420</v>
      </c>
      <c r="EZ295" s="544">
        <v>140</v>
      </c>
      <c r="FA295" s="242">
        <v>40</v>
      </c>
      <c r="FB295" s="242">
        <v>10</v>
      </c>
      <c r="FC295" s="314">
        <f t="shared" si="411"/>
        <v>90</v>
      </c>
      <c r="FD295" s="314">
        <f t="shared" si="412"/>
        <v>1080</v>
      </c>
      <c r="FE295" s="542">
        <v>210</v>
      </c>
      <c r="FF295" s="543">
        <v>710</v>
      </c>
      <c r="FG295" s="544">
        <v>160</v>
      </c>
      <c r="FH295" s="242">
        <v>40</v>
      </c>
      <c r="FI295" s="242">
        <f>VLOOKUP($A295,'[3]Tabel 3'!$E$3350:$K$3691,7,FALSE)</f>
        <v>0</v>
      </c>
      <c r="FJ295" s="314">
        <f t="shared" si="413"/>
        <v>120</v>
      </c>
      <c r="FK295" s="545">
        <f t="shared" si="414"/>
        <v>3660</v>
      </c>
      <c r="FL295" s="314">
        <f t="shared" si="415"/>
        <v>970</v>
      </c>
      <c r="FM295" s="542">
        <v>950</v>
      </c>
      <c r="FN295" s="543">
        <v>10</v>
      </c>
      <c r="FO295" s="544">
        <v>10</v>
      </c>
      <c r="FP295" s="242">
        <v>0</v>
      </c>
      <c r="FQ295" s="242">
        <v>0</v>
      </c>
      <c r="FR295" s="314">
        <f t="shared" si="416"/>
        <v>10</v>
      </c>
      <c r="FS295" s="314">
        <f t="shared" si="417"/>
        <v>1560</v>
      </c>
      <c r="FT295" s="542">
        <v>950</v>
      </c>
      <c r="FU295" s="543">
        <v>450</v>
      </c>
      <c r="FV295" s="544">
        <v>160</v>
      </c>
      <c r="FW295" s="242">
        <v>80</v>
      </c>
      <c r="FX295" s="242">
        <v>10</v>
      </c>
      <c r="FY295" s="314">
        <f t="shared" si="418"/>
        <v>70</v>
      </c>
      <c r="FZ295" s="314">
        <f t="shared" si="419"/>
        <v>1130</v>
      </c>
      <c r="GA295" s="542">
        <v>220</v>
      </c>
      <c r="GB295" s="543">
        <v>730</v>
      </c>
      <c r="GC295" s="544">
        <v>180</v>
      </c>
      <c r="GD295" s="242">
        <v>110</v>
      </c>
      <c r="GE295" s="242">
        <v>10</v>
      </c>
      <c r="GF295" s="314">
        <f t="shared" si="420"/>
        <v>60</v>
      </c>
    </row>
    <row r="296" spans="1:188" hidden="1" x14ac:dyDescent="0.25">
      <c r="A296" s="622" t="s">
        <v>435</v>
      </c>
      <c r="B296" s="622" t="s">
        <v>53</v>
      </c>
      <c r="C296" s="622" t="s">
        <v>87</v>
      </c>
      <c r="D296" s="1">
        <v>2.4</v>
      </c>
      <c r="E296" s="206">
        <v>28100</v>
      </c>
      <c r="F296" s="207">
        <v>8.5000000000000006E-2</v>
      </c>
      <c r="G296" s="208">
        <f>IF(AND(F296&gt;=$F$3-'Selectie Benchmark Gemeenten'!$D$7*'gemeenten info'!$F$7,F296&lt;=$F$3+'Selectie Benchmark Gemeenten'!$D$7*'gemeenten info'!$F$7),1,0)</f>
        <v>0</v>
      </c>
      <c r="H296" s="206">
        <v>67671</v>
      </c>
      <c r="I296" s="206">
        <v>3484</v>
      </c>
      <c r="J296" s="209">
        <f t="shared" si="373"/>
        <v>0.51748878923766817</v>
      </c>
      <c r="K296" s="208">
        <f>IF(AND(J296&gt;=$J$3-'Selectie Benchmark Gemeenten'!$D$8*'gemeenten info'!$J$7,J296&lt;=$J$3+'Selectie Benchmark Gemeenten'!$D$8*'gemeenten info'!$J$7),1,0)</f>
        <v>0</v>
      </c>
      <c r="L296" s="23">
        <v>0</v>
      </c>
      <c r="M296" s="210">
        <v>0.10296812019054599</v>
      </c>
      <c r="N296" s="208">
        <f>IF(AND(M296&gt;=$M$3-'Selectie Benchmark Gemeenten'!$D$9*'gemeenten info'!$M$7,M296&lt;=$M$3+'Selectie Benchmark Gemeenten'!$D$9*'gemeenten info'!$M$7),1,0)</f>
        <v>1</v>
      </c>
      <c r="O296" s="29">
        <f t="shared" si="367"/>
        <v>0</v>
      </c>
      <c r="P296" s="29">
        <f t="shared" si="368"/>
        <v>0</v>
      </c>
      <c r="Q296" s="29">
        <f t="shared" si="369"/>
        <v>0</v>
      </c>
      <c r="S296" s="78">
        <v>8.0109999999999992</v>
      </c>
      <c r="T296" s="78">
        <v>-10.039999999999999</v>
      </c>
      <c r="U296" s="211">
        <v>0.52600000000000002</v>
      </c>
      <c r="V296" s="211">
        <v>6.0999999999999999E-2</v>
      </c>
      <c r="X296" s="212">
        <v>5548</v>
      </c>
      <c r="Y296" s="212">
        <v>99</v>
      </c>
      <c r="Z296" s="341">
        <f t="shared" si="374"/>
        <v>1.7844268204758471E-2</v>
      </c>
      <c r="AA296" s="212">
        <v>1711</v>
      </c>
      <c r="AB296" s="212">
        <v>87</v>
      </c>
      <c r="AC296" s="212">
        <v>35</v>
      </c>
      <c r="AD296" s="212">
        <v>296</v>
      </c>
      <c r="AE296" s="212">
        <v>11</v>
      </c>
      <c r="AF296" s="372">
        <f t="shared" si="375"/>
        <v>0.31428571428571428</v>
      </c>
      <c r="AG296" s="212">
        <v>28</v>
      </c>
      <c r="AH296" s="372">
        <f t="shared" si="376"/>
        <v>9.45945945945946E-2</v>
      </c>
      <c r="AI296" s="212">
        <f t="shared" si="377"/>
        <v>1380</v>
      </c>
      <c r="AJ296" s="212">
        <f t="shared" si="378"/>
        <v>48</v>
      </c>
      <c r="AK296" s="372">
        <f t="shared" si="379"/>
        <v>3.4782608695652174E-2</v>
      </c>
      <c r="AL296" s="341">
        <f t="shared" si="380"/>
        <v>1.9826964671953856E-3</v>
      </c>
      <c r="AM296" s="341">
        <f t="shared" si="381"/>
        <v>5.0468637346791634E-3</v>
      </c>
      <c r="AN296" s="341">
        <f t="shared" si="382"/>
        <v>8.6517664023071372E-3</v>
      </c>
      <c r="AO296" s="341">
        <f t="shared" si="383"/>
        <v>1.5681326604181686E-2</v>
      </c>
      <c r="AP296" s="214">
        <v>3837</v>
      </c>
      <c r="AQ296" s="214">
        <v>12</v>
      </c>
      <c r="AR296" s="341">
        <f t="shared" si="384"/>
        <v>2.1629416005767843E-3</v>
      </c>
      <c r="AT296" s="1">
        <v>106</v>
      </c>
      <c r="AU296" s="1">
        <v>45</v>
      </c>
      <c r="AV296" s="1">
        <v>23</v>
      </c>
      <c r="AW296" s="1">
        <v>38</v>
      </c>
      <c r="AX296" s="1">
        <v>121</v>
      </c>
      <c r="AY296" s="1">
        <v>38</v>
      </c>
      <c r="AZ296" s="1">
        <v>32</v>
      </c>
      <c r="BA296" s="1">
        <v>51</v>
      </c>
      <c r="BB296" s="1">
        <v>89</v>
      </c>
      <c r="BC296" s="1">
        <v>35</v>
      </c>
      <c r="BD296" s="1">
        <v>20</v>
      </c>
      <c r="BE296" s="1">
        <v>34</v>
      </c>
      <c r="BF296" s="1">
        <v>105</v>
      </c>
      <c r="BG296" s="1">
        <v>38</v>
      </c>
      <c r="BH296" s="1">
        <v>25</v>
      </c>
      <c r="BI296" s="1">
        <v>42</v>
      </c>
      <c r="BJ296" s="1">
        <v>117</v>
      </c>
      <c r="BK296" s="1">
        <v>47</v>
      </c>
      <c r="BL296" s="1">
        <v>34</v>
      </c>
      <c r="BM296" s="1">
        <v>36</v>
      </c>
      <c r="BN296" s="125">
        <v>0.42452830188679247</v>
      </c>
      <c r="BO296" s="124">
        <v>0.21698113207547171</v>
      </c>
      <c r="BP296" s="126">
        <v>0.35849056603773582</v>
      </c>
      <c r="BQ296" s="125">
        <v>0.31404958677685951</v>
      </c>
      <c r="BR296" s="124">
        <v>0.26446280991735538</v>
      </c>
      <c r="BS296" s="126">
        <v>0.42148760330578511</v>
      </c>
      <c r="BT296" s="125">
        <v>0.39325842696629215</v>
      </c>
      <c r="BU296" s="124">
        <v>0.2247191011235955</v>
      </c>
      <c r="BV296" s="126">
        <v>0.38202247191011235</v>
      </c>
      <c r="BW296" s="125">
        <v>0.3619047619047619</v>
      </c>
      <c r="BX296" s="124">
        <v>0.23809523809523808</v>
      </c>
      <c r="BY296" s="126">
        <v>0.4</v>
      </c>
      <c r="BZ296" s="125">
        <f t="shared" si="385"/>
        <v>0.40170940170940173</v>
      </c>
      <c r="CA296" s="124">
        <f t="shared" si="386"/>
        <v>0.29059829059829062</v>
      </c>
      <c r="CB296" s="126">
        <f t="shared" si="387"/>
        <v>0.30769230769230771</v>
      </c>
      <c r="CD296" s="215">
        <f t="shared" si="388"/>
        <v>10230</v>
      </c>
      <c r="CE296" s="216">
        <f t="shared" si="389"/>
        <v>0.54838709677419351</v>
      </c>
      <c r="CF296" s="216">
        <f t="shared" si="390"/>
        <v>0.38318670576735092</v>
      </c>
      <c r="CG296" s="216">
        <f t="shared" si="391"/>
        <v>6.8426197458455518E-2</v>
      </c>
      <c r="CH296" s="216">
        <f t="shared" si="392"/>
        <v>2.932551319648094E-2</v>
      </c>
      <c r="CI296" s="216">
        <f t="shared" si="393"/>
        <v>1.9550342130987292E-3</v>
      </c>
      <c r="CJ296" s="216">
        <f t="shared" si="394"/>
        <v>3.7145650048875857E-2</v>
      </c>
      <c r="CK296" s="217">
        <f t="shared" si="395"/>
        <v>5610</v>
      </c>
      <c r="CL296" s="218">
        <f t="shared" si="396"/>
        <v>3920</v>
      </c>
      <c r="CM296" s="219">
        <f t="shared" si="397"/>
        <v>700</v>
      </c>
      <c r="CN296" s="219">
        <f t="shared" si="398"/>
        <v>300</v>
      </c>
      <c r="CO296" s="219">
        <f t="shared" si="399"/>
        <v>20</v>
      </c>
      <c r="CP296" s="219">
        <f t="shared" si="400"/>
        <v>380</v>
      </c>
      <c r="CR296" s="243">
        <v>5393.4</v>
      </c>
      <c r="CS296" s="243">
        <v>7483</v>
      </c>
      <c r="CT296" s="247">
        <f t="shared" si="370"/>
        <v>0.72075370840571962</v>
      </c>
      <c r="CV296" s="247">
        <f t="shared" si="371"/>
        <v>2.4757788959878301E-2</v>
      </c>
      <c r="CW296" s="211">
        <f t="shared" si="372"/>
        <v>0.20993256711480551</v>
      </c>
      <c r="CY296" s="300">
        <v>2.0859333214476732E-2</v>
      </c>
      <c r="CZ296" s="300">
        <v>1.8541409147095178E-2</v>
      </c>
      <c r="DA296" s="300">
        <v>1.5226689478186483E-2</v>
      </c>
      <c r="DB296" s="300">
        <v>2.0765402436931524E-2</v>
      </c>
      <c r="DC296" s="300">
        <v>1.8076398362892224E-2</v>
      </c>
      <c r="DE296" s="332">
        <v>381</v>
      </c>
      <c r="DF296" s="332">
        <v>56</v>
      </c>
      <c r="DG296" s="332">
        <v>321</v>
      </c>
      <c r="DH296" s="332">
        <v>46</v>
      </c>
      <c r="DL296" s="212">
        <v>5609</v>
      </c>
      <c r="DM296" s="212">
        <v>117</v>
      </c>
      <c r="DN296" s="213">
        <v>2.0859333214476732E-2</v>
      </c>
      <c r="DO296" s="212">
        <v>1809</v>
      </c>
      <c r="DP296" s="212">
        <v>98</v>
      </c>
      <c r="DQ296" s="213">
        <v>1.7471920128365126E-2</v>
      </c>
      <c r="DR296" s="214">
        <v>3800</v>
      </c>
      <c r="DS296" s="214">
        <v>19</v>
      </c>
      <c r="DT296" s="213">
        <v>3.3874130861116063E-3</v>
      </c>
      <c r="DV296" s="215">
        <f t="shared" si="401"/>
        <v>10170</v>
      </c>
      <c r="DW296" s="216">
        <v>0.57425742574257421</v>
      </c>
      <c r="DX296" s="216">
        <v>0.36633663366336633</v>
      </c>
      <c r="DY296" s="216">
        <v>5.9405940594059403E-2</v>
      </c>
      <c r="DZ296" s="216">
        <v>2.9702970297029702E-2</v>
      </c>
      <c r="EA296" s="216">
        <v>0</v>
      </c>
      <c r="EB296" s="216">
        <v>2.9702970297029702E-2</v>
      </c>
      <c r="EC296" s="217">
        <f t="shared" si="402"/>
        <v>5800</v>
      </c>
      <c r="ED296" s="218">
        <v>3700</v>
      </c>
      <c r="EE296" s="219">
        <f t="shared" si="403"/>
        <v>670</v>
      </c>
      <c r="EF296" s="219">
        <f t="shared" si="404"/>
        <v>140</v>
      </c>
      <c r="EG296" s="219">
        <f t="shared" si="405"/>
        <v>30</v>
      </c>
      <c r="EH296" s="219">
        <f t="shared" si="406"/>
        <v>500</v>
      </c>
      <c r="EI296" s="216">
        <v>6.9306930693069313E-2</v>
      </c>
      <c r="EJ296" s="511">
        <v>2.2775E-2</v>
      </c>
      <c r="EK296" s="3">
        <v>0.27800000000000002</v>
      </c>
      <c r="EL296" s="3">
        <v>0.45700000000000002</v>
      </c>
      <c r="EM296" s="496">
        <f t="shared" si="366"/>
        <v>0.26499999999999996</v>
      </c>
      <c r="EN296" s="528">
        <v>7.300100000000001E-2</v>
      </c>
      <c r="EO296" s="545">
        <f t="shared" si="407"/>
        <v>10200</v>
      </c>
      <c r="EP296" s="314">
        <f t="shared" si="408"/>
        <v>2550</v>
      </c>
      <c r="EQ296" s="542">
        <v>2510</v>
      </c>
      <c r="ER296" s="543">
        <v>30</v>
      </c>
      <c r="ES296" s="544">
        <v>10</v>
      </c>
      <c r="ET296" s="242">
        <v>0</v>
      </c>
      <c r="EU296" s="242">
        <v>0</v>
      </c>
      <c r="EV296" s="314">
        <f t="shared" si="409"/>
        <v>10</v>
      </c>
      <c r="EW296" s="314">
        <f t="shared" si="410"/>
        <v>4310</v>
      </c>
      <c r="EX296" s="542">
        <v>2680</v>
      </c>
      <c r="EY296" s="543">
        <v>1340</v>
      </c>
      <c r="EZ296" s="544">
        <v>290</v>
      </c>
      <c r="FA296" s="242">
        <v>60</v>
      </c>
      <c r="FB296" s="242">
        <v>20</v>
      </c>
      <c r="FC296" s="314">
        <f t="shared" si="411"/>
        <v>210</v>
      </c>
      <c r="FD296" s="314">
        <f t="shared" si="412"/>
        <v>3340</v>
      </c>
      <c r="FE296" s="542">
        <v>610</v>
      </c>
      <c r="FF296" s="543">
        <v>2360</v>
      </c>
      <c r="FG296" s="544">
        <v>370</v>
      </c>
      <c r="FH296" s="242">
        <v>80</v>
      </c>
      <c r="FI296" s="242">
        <f>VLOOKUP($A296,'[3]Tabel 3'!$E$3350:$K$3691,7,FALSE)</f>
        <v>10</v>
      </c>
      <c r="FJ296" s="314">
        <f t="shared" si="413"/>
        <v>280</v>
      </c>
      <c r="FK296" s="545">
        <f t="shared" si="414"/>
        <v>10230</v>
      </c>
      <c r="FL296" s="314">
        <f t="shared" si="415"/>
        <v>2500</v>
      </c>
      <c r="FM296" s="542">
        <v>2440</v>
      </c>
      <c r="FN296" s="543">
        <v>40</v>
      </c>
      <c r="FO296" s="544">
        <v>20</v>
      </c>
      <c r="FP296" s="242">
        <v>0</v>
      </c>
      <c r="FQ296" s="242">
        <v>0</v>
      </c>
      <c r="FR296" s="314">
        <f t="shared" si="416"/>
        <v>20</v>
      </c>
      <c r="FS296" s="314">
        <f t="shared" si="417"/>
        <v>4360</v>
      </c>
      <c r="FT296" s="542">
        <v>2620</v>
      </c>
      <c r="FU296" s="543">
        <v>1430</v>
      </c>
      <c r="FV296" s="544">
        <v>310</v>
      </c>
      <c r="FW296" s="242">
        <v>110</v>
      </c>
      <c r="FX296" s="242">
        <v>10</v>
      </c>
      <c r="FY296" s="314">
        <f t="shared" si="418"/>
        <v>190</v>
      </c>
      <c r="FZ296" s="314">
        <f t="shared" si="419"/>
        <v>3370</v>
      </c>
      <c r="GA296" s="542">
        <v>550</v>
      </c>
      <c r="GB296" s="543">
        <v>2450</v>
      </c>
      <c r="GC296" s="544">
        <v>370</v>
      </c>
      <c r="GD296" s="242">
        <v>190</v>
      </c>
      <c r="GE296" s="242">
        <v>10</v>
      </c>
      <c r="GF296" s="314">
        <f t="shared" si="420"/>
        <v>170</v>
      </c>
    </row>
    <row r="297" spans="1:188" hidden="1" x14ac:dyDescent="0.25">
      <c r="A297" s="622" t="s">
        <v>436</v>
      </c>
      <c r="B297" s="622" t="s">
        <v>115</v>
      </c>
      <c r="C297" s="622" t="s">
        <v>116</v>
      </c>
      <c r="D297" s="1">
        <v>0.5</v>
      </c>
      <c r="E297" s="206">
        <v>9400</v>
      </c>
      <c r="F297" s="207">
        <v>5.0999999999999997E-2</v>
      </c>
      <c r="G297" s="208">
        <f>IF(AND(F297&gt;=$F$3-'Selectie Benchmark Gemeenten'!$D$7*'gemeenten info'!$F$7,F297&lt;=$F$3+'Selectie Benchmark Gemeenten'!$D$7*'gemeenten info'!$F$7),1,0)</f>
        <v>0</v>
      </c>
      <c r="H297" s="206">
        <v>21850</v>
      </c>
      <c r="I297" s="206">
        <v>164</v>
      </c>
      <c r="J297" s="209">
        <f t="shared" si="373"/>
        <v>2.1225710014947684E-2</v>
      </c>
      <c r="K297" s="208">
        <f>IF(AND(J297&gt;=$J$3-'Selectie Benchmark Gemeenten'!$D$8*'gemeenten info'!$J$7,J297&lt;=$J$3+'Selectie Benchmark Gemeenten'!$D$8*'gemeenten info'!$J$7),1,0)</f>
        <v>0</v>
      </c>
      <c r="L297" s="23">
        <v>0</v>
      </c>
      <c r="M297" s="210">
        <v>0.17803030303030304</v>
      </c>
      <c r="N297" s="208">
        <f>IF(AND(M297&gt;=$M$3-'Selectie Benchmark Gemeenten'!$D$9*'gemeenten info'!$M$7,M297&lt;=$M$3+'Selectie Benchmark Gemeenten'!$D$9*'gemeenten info'!$M$7),1,0)</f>
        <v>1</v>
      </c>
      <c r="O297" s="29">
        <f t="shared" si="367"/>
        <v>0</v>
      </c>
      <c r="P297" s="29">
        <f t="shared" si="368"/>
        <v>0</v>
      </c>
      <c r="Q297" s="29">
        <f t="shared" si="369"/>
        <v>0</v>
      </c>
      <c r="S297" s="78">
        <v>7.8319999999999999</v>
      </c>
      <c r="T297" s="78">
        <v>-14.212999999999999</v>
      </c>
      <c r="U297" s="211">
        <v>0.52300000000000002</v>
      </c>
      <c r="V297" s="211">
        <v>4.2999999999999997E-2</v>
      </c>
      <c r="X297" s="212">
        <v>1458</v>
      </c>
      <c r="Y297" s="212">
        <v>22</v>
      </c>
      <c r="Z297" s="341">
        <f t="shared" si="374"/>
        <v>1.5089163237311385E-2</v>
      </c>
      <c r="AA297" s="212">
        <v>431</v>
      </c>
      <c r="AB297" s="212">
        <v>17</v>
      </c>
      <c r="AC297" s="212">
        <v>6</v>
      </c>
      <c r="AD297" s="212">
        <v>52</v>
      </c>
      <c r="AE297" s="212">
        <v>0</v>
      </c>
      <c r="AF297" s="372">
        <f t="shared" si="375"/>
        <v>0</v>
      </c>
      <c r="AG297" s="212">
        <v>6</v>
      </c>
      <c r="AH297" s="372">
        <f t="shared" si="376"/>
        <v>0.11538461538461539</v>
      </c>
      <c r="AI297" s="212">
        <f t="shared" si="377"/>
        <v>373</v>
      </c>
      <c r="AJ297" s="212">
        <f t="shared" si="378"/>
        <v>11</v>
      </c>
      <c r="AK297" s="372">
        <f t="shared" si="379"/>
        <v>2.9490616621983913E-2</v>
      </c>
      <c r="AL297" s="341">
        <f t="shared" si="380"/>
        <v>0</v>
      </c>
      <c r="AM297" s="341">
        <f t="shared" si="381"/>
        <v>4.11522633744856E-3</v>
      </c>
      <c r="AN297" s="341">
        <f t="shared" si="382"/>
        <v>7.5445816186556925E-3</v>
      </c>
      <c r="AO297" s="341">
        <f t="shared" si="383"/>
        <v>1.1659807956104253E-2</v>
      </c>
      <c r="AP297" s="214">
        <v>1027</v>
      </c>
      <c r="AQ297" s="214">
        <v>5</v>
      </c>
      <c r="AR297" s="341">
        <f t="shared" si="384"/>
        <v>3.4293552812071329E-3</v>
      </c>
      <c r="AT297" s="1">
        <v>22</v>
      </c>
      <c r="AU297" s="1">
        <v>11</v>
      </c>
      <c r="AV297" s="1">
        <v>0</v>
      </c>
      <c r="AW297" s="1">
        <v>11</v>
      </c>
      <c r="AX297" s="1">
        <v>20</v>
      </c>
      <c r="AY297" s="1">
        <v>8</v>
      </c>
      <c r="AZ297" s="1">
        <v>0</v>
      </c>
      <c r="BA297" s="1">
        <v>12</v>
      </c>
      <c r="BB297" s="1">
        <v>20</v>
      </c>
      <c r="BC297" s="1">
        <v>9</v>
      </c>
      <c r="BD297" s="1">
        <v>6</v>
      </c>
      <c r="BE297" s="1">
        <v>5</v>
      </c>
      <c r="BF297" s="1">
        <v>17</v>
      </c>
      <c r="BG297" s="1">
        <v>5</v>
      </c>
      <c r="BH297" s="1">
        <v>5</v>
      </c>
      <c r="BI297" s="1">
        <v>7</v>
      </c>
      <c r="BJ297" s="1">
        <v>20</v>
      </c>
      <c r="BK297" s="1">
        <v>8</v>
      </c>
      <c r="BL297" s="1">
        <v>5</v>
      </c>
      <c r="BM297" s="1">
        <v>7</v>
      </c>
      <c r="BN297" s="125">
        <v>0.5</v>
      </c>
      <c r="BO297" s="124">
        <v>0</v>
      </c>
      <c r="BP297" s="126">
        <v>0.5</v>
      </c>
      <c r="BQ297" s="125">
        <v>0.4</v>
      </c>
      <c r="BR297" s="124">
        <v>0</v>
      </c>
      <c r="BS297" s="126">
        <v>0.6</v>
      </c>
      <c r="BT297" s="125">
        <v>0.45</v>
      </c>
      <c r="BU297" s="124">
        <v>0.3</v>
      </c>
      <c r="BV297" s="126">
        <v>0.25</v>
      </c>
      <c r="BW297" s="125">
        <v>0.29411764705882354</v>
      </c>
      <c r="BX297" s="124">
        <v>0.29411764705882354</v>
      </c>
      <c r="BY297" s="126">
        <v>0.41176470588235292</v>
      </c>
      <c r="BZ297" s="125">
        <f t="shared" si="385"/>
        <v>0.4</v>
      </c>
      <c r="CA297" s="124">
        <f t="shared" si="386"/>
        <v>0.25</v>
      </c>
      <c r="CB297" s="126">
        <f t="shared" si="387"/>
        <v>0.35</v>
      </c>
      <c r="CD297" s="215">
        <f t="shared" si="388"/>
        <v>2640</v>
      </c>
      <c r="CE297" s="216">
        <f t="shared" si="389"/>
        <v>0.53787878787878785</v>
      </c>
      <c r="CF297" s="216">
        <f t="shared" si="390"/>
        <v>0.40530303030303028</v>
      </c>
      <c r="CG297" s="216">
        <f t="shared" si="391"/>
        <v>5.6818181818181816E-2</v>
      </c>
      <c r="CH297" s="216">
        <f t="shared" si="392"/>
        <v>1.893939393939394E-2</v>
      </c>
      <c r="CI297" s="216">
        <f t="shared" si="393"/>
        <v>0</v>
      </c>
      <c r="CJ297" s="216">
        <f t="shared" si="394"/>
        <v>3.787878787878788E-2</v>
      </c>
      <c r="CK297" s="217">
        <f t="shared" si="395"/>
        <v>1420</v>
      </c>
      <c r="CL297" s="218">
        <f t="shared" si="396"/>
        <v>1070</v>
      </c>
      <c r="CM297" s="219">
        <f t="shared" si="397"/>
        <v>150</v>
      </c>
      <c r="CN297" s="219">
        <f t="shared" si="398"/>
        <v>50</v>
      </c>
      <c r="CO297" s="219">
        <f t="shared" si="399"/>
        <v>0</v>
      </c>
      <c r="CP297" s="219">
        <f t="shared" si="400"/>
        <v>100</v>
      </c>
      <c r="CR297" s="243">
        <v>697.3</v>
      </c>
      <c r="CS297" s="243">
        <v>1915</v>
      </c>
      <c r="CT297" s="247">
        <f t="shared" si="370"/>
        <v>0.36412532637075717</v>
      </c>
      <c r="CV297" s="247">
        <f t="shared" si="371"/>
        <v>4.1439477412091356E-2</v>
      </c>
      <c r="CW297" s="211">
        <f t="shared" si="372"/>
        <v>0.29586594582963505</v>
      </c>
      <c r="CY297" s="300">
        <v>1.341381623071764E-2</v>
      </c>
      <c r="CZ297" s="300">
        <v>1.0841836734693877E-2</v>
      </c>
      <c r="DA297" s="300">
        <v>1.2269938650306749E-2</v>
      </c>
      <c r="DB297" s="300">
        <v>1.2048192771084338E-2</v>
      </c>
      <c r="DC297" s="300">
        <v>1.2256267409470752E-2</v>
      </c>
      <c r="DE297" s="332" t="s">
        <v>640</v>
      </c>
      <c r="DF297" s="332" t="s">
        <v>640</v>
      </c>
      <c r="DG297" s="332" t="s">
        <v>640</v>
      </c>
      <c r="DH297" s="332" t="s">
        <v>640</v>
      </c>
      <c r="DL297" s="212">
        <v>1491</v>
      </c>
      <c r="DM297" s="212">
        <v>20</v>
      </c>
      <c r="DN297" s="213">
        <v>1.341381623071764E-2</v>
      </c>
      <c r="DO297" s="212">
        <v>467</v>
      </c>
      <c r="DP297" s="212">
        <v>17</v>
      </c>
      <c r="DQ297" s="213">
        <v>1.1401743796109993E-2</v>
      </c>
      <c r="DR297" s="214">
        <v>1024</v>
      </c>
      <c r="DS297" s="214">
        <v>3</v>
      </c>
      <c r="DT297" s="213">
        <v>2.012072434607646E-3</v>
      </c>
      <c r="DV297" s="215">
        <f t="shared" si="401"/>
        <v>2660</v>
      </c>
      <c r="DW297" s="216">
        <v>0.53846153846153844</v>
      </c>
      <c r="DX297" s="216">
        <v>0.42307692307692307</v>
      </c>
      <c r="DY297" s="216">
        <v>3.8461538461538464E-2</v>
      </c>
      <c r="DZ297" s="216">
        <v>0</v>
      </c>
      <c r="EA297" s="216">
        <v>0</v>
      </c>
      <c r="EB297" s="216">
        <v>3.8461538461538464E-2</v>
      </c>
      <c r="EC297" s="217">
        <f t="shared" si="402"/>
        <v>1420</v>
      </c>
      <c r="ED297" s="218">
        <v>1100</v>
      </c>
      <c r="EE297" s="219">
        <f t="shared" si="403"/>
        <v>140</v>
      </c>
      <c r="EF297" s="219">
        <f t="shared" si="404"/>
        <v>20</v>
      </c>
      <c r="EG297" s="219">
        <f t="shared" si="405"/>
        <v>0</v>
      </c>
      <c r="EH297" s="219">
        <f t="shared" si="406"/>
        <v>120</v>
      </c>
      <c r="EI297" s="216">
        <v>3.7037037037037035E-2</v>
      </c>
      <c r="EJ297" s="511">
        <v>1.6825E-2</v>
      </c>
      <c r="EK297" s="3">
        <v>0.20899999999999999</v>
      </c>
      <c r="EL297" s="3">
        <v>0.47600000000000003</v>
      </c>
      <c r="EM297" s="496">
        <f t="shared" si="366"/>
        <v>0.315</v>
      </c>
      <c r="EN297" s="528">
        <v>5.2920599999999998E-2</v>
      </c>
      <c r="EO297" s="545">
        <f t="shared" si="407"/>
        <v>2630</v>
      </c>
      <c r="EP297" s="314">
        <f t="shared" si="408"/>
        <v>660</v>
      </c>
      <c r="EQ297" s="542">
        <v>650</v>
      </c>
      <c r="ER297" s="543">
        <v>10</v>
      </c>
      <c r="ES297" s="544">
        <v>0</v>
      </c>
      <c r="ET297" s="242">
        <v>0</v>
      </c>
      <c r="EU297" s="242">
        <v>0</v>
      </c>
      <c r="EV297" s="314">
        <f t="shared" si="409"/>
        <v>0</v>
      </c>
      <c r="EW297" s="314">
        <f t="shared" si="410"/>
        <v>1190</v>
      </c>
      <c r="EX297" s="542">
        <v>670</v>
      </c>
      <c r="EY297" s="543">
        <v>450</v>
      </c>
      <c r="EZ297" s="544">
        <v>70</v>
      </c>
      <c r="FA297" s="242">
        <v>10</v>
      </c>
      <c r="FB297" s="242">
        <v>0</v>
      </c>
      <c r="FC297" s="314">
        <f t="shared" si="411"/>
        <v>60</v>
      </c>
      <c r="FD297" s="314">
        <f t="shared" si="412"/>
        <v>780</v>
      </c>
      <c r="FE297" s="542">
        <v>100</v>
      </c>
      <c r="FF297" s="543">
        <v>610</v>
      </c>
      <c r="FG297" s="544">
        <v>70</v>
      </c>
      <c r="FH297" s="242">
        <v>10</v>
      </c>
      <c r="FI297" s="242">
        <f>VLOOKUP($A297,'[3]Tabel 3'!$E$3350:$K$3691,7,FALSE)</f>
        <v>0</v>
      </c>
      <c r="FJ297" s="314">
        <f t="shared" si="413"/>
        <v>60</v>
      </c>
      <c r="FK297" s="545">
        <f t="shared" si="414"/>
        <v>2640</v>
      </c>
      <c r="FL297" s="314">
        <f t="shared" si="415"/>
        <v>690</v>
      </c>
      <c r="FM297" s="542">
        <v>670</v>
      </c>
      <c r="FN297" s="543">
        <v>10</v>
      </c>
      <c r="FO297" s="544">
        <v>10</v>
      </c>
      <c r="FP297" s="242">
        <v>0</v>
      </c>
      <c r="FQ297" s="242">
        <v>0</v>
      </c>
      <c r="FR297" s="314">
        <f t="shared" si="416"/>
        <v>10</v>
      </c>
      <c r="FS297" s="314">
        <f t="shared" si="417"/>
        <v>1140</v>
      </c>
      <c r="FT297" s="542">
        <v>630</v>
      </c>
      <c r="FU297" s="543">
        <v>440</v>
      </c>
      <c r="FV297" s="544">
        <v>70</v>
      </c>
      <c r="FW297" s="242">
        <v>20</v>
      </c>
      <c r="FX297" s="242">
        <v>0</v>
      </c>
      <c r="FY297" s="314">
        <f t="shared" si="418"/>
        <v>50</v>
      </c>
      <c r="FZ297" s="314">
        <f t="shared" si="419"/>
        <v>810</v>
      </c>
      <c r="GA297" s="542">
        <v>120</v>
      </c>
      <c r="GB297" s="543">
        <v>620</v>
      </c>
      <c r="GC297" s="544">
        <v>70</v>
      </c>
      <c r="GD297" s="242">
        <v>30</v>
      </c>
      <c r="GE297" s="242">
        <v>0</v>
      </c>
      <c r="GF297" s="314">
        <f t="shared" si="420"/>
        <v>40</v>
      </c>
    </row>
    <row r="298" spans="1:188" hidden="1" x14ac:dyDescent="0.25">
      <c r="A298" s="622" t="s">
        <v>437</v>
      </c>
      <c r="B298" s="622" t="s">
        <v>124</v>
      </c>
      <c r="C298" s="622" t="s">
        <v>125</v>
      </c>
      <c r="D298" s="1">
        <v>1.2</v>
      </c>
      <c r="E298" s="206">
        <v>20000</v>
      </c>
      <c r="F298" s="207">
        <v>5.7999999999999996E-2</v>
      </c>
      <c r="G298" s="208">
        <f>IF(AND(F298&gt;=$F$3-'Selectie Benchmark Gemeenten'!$D$7*'gemeenten info'!$F$7,F298&lt;=$F$3+'Selectie Benchmark Gemeenten'!$D$7*'gemeenten info'!$F$7),1,0)</f>
        <v>0</v>
      </c>
      <c r="H298" s="206">
        <v>45822</v>
      </c>
      <c r="I298" s="206">
        <v>1446</v>
      </c>
      <c r="J298" s="209">
        <f t="shared" si="373"/>
        <v>0.21285500747384156</v>
      </c>
      <c r="K298" s="208">
        <f>IF(AND(J298&gt;=$J$3-'Selectie Benchmark Gemeenten'!$D$8*'gemeenten info'!$J$7,J298&lt;=$J$3+'Selectie Benchmark Gemeenten'!$D$8*'gemeenten info'!$J$7),1,0)</f>
        <v>1</v>
      </c>
      <c r="L298" s="23">
        <v>0</v>
      </c>
      <c r="M298" s="210">
        <v>5.7820179242555649E-2</v>
      </c>
      <c r="N298" s="208">
        <f>IF(AND(M298&gt;=$M$3-'Selectie Benchmark Gemeenten'!$D$9*'gemeenten info'!$M$7,M298&lt;=$M$3+'Selectie Benchmark Gemeenten'!$D$9*'gemeenten info'!$M$7),1,0)</f>
        <v>0</v>
      </c>
      <c r="O298" s="29">
        <f t="shared" si="367"/>
        <v>0</v>
      </c>
      <c r="P298" s="29">
        <f t="shared" si="368"/>
        <v>0</v>
      </c>
      <c r="Q298" s="29">
        <f t="shared" si="369"/>
        <v>0</v>
      </c>
      <c r="S298" s="78">
        <v>8.3539999999999992</v>
      </c>
      <c r="T298" s="78">
        <v>-24.114999999999998</v>
      </c>
      <c r="U298" s="211">
        <v>0.46700000000000003</v>
      </c>
      <c r="V298" s="211">
        <v>7.4999999999999997E-2</v>
      </c>
      <c r="X298" s="212">
        <v>3130</v>
      </c>
      <c r="Y298" s="212">
        <v>56</v>
      </c>
      <c r="Z298" s="341">
        <f t="shared" si="374"/>
        <v>1.7891373801916934E-2</v>
      </c>
      <c r="AA298" s="212">
        <v>886</v>
      </c>
      <c r="AB298" s="212">
        <v>45</v>
      </c>
      <c r="AC298" s="212">
        <v>16</v>
      </c>
      <c r="AD298" s="212">
        <v>137</v>
      </c>
      <c r="AE298" s="212">
        <v>0</v>
      </c>
      <c r="AF298" s="372">
        <f t="shared" si="375"/>
        <v>0</v>
      </c>
      <c r="AG298" s="212">
        <v>15</v>
      </c>
      <c r="AH298" s="372">
        <f t="shared" si="376"/>
        <v>0.10948905109489052</v>
      </c>
      <c r="AI298" s="212">
        <f t="shared" si="377"/>
        <v>733</v>
      </c>
      <c r="AJ298" s="212">
        <f t="shared" si="378"/>
        <v>30</v>
      </c>
      <c r="AK298" s="372">
        <f t="shared" si="379"/>
        <v>4.0927694406548434E-2</v>
      </c>
      <c r="AL298" s="341">
        <f t="shared" si="380"/>
        <v>0</v>
      </c>
      <c r="AM298" s="341">
        <f t="shared" si="381"/>
        <v>4.7923322683706068E-3</v>
      </c>
      <c r="AN298" s="341">
        <f t="shared" si="382"/>
        <v>9.5846645367412137E-3</v>
      </c>
      <c r="AO298" s="341">
        <f t="shared" si="383"/>
        <v>1.437699680511182E-2</v>
      </c>
      <c r="AP298" s="214">
        <v>2244</v>
      </c>
      <c r="AQ298" s="214">
        <v>11</v>
      </c>
      <c r="AR298" s="341">
        <f t="shared" si="384"/>
        <v>3.514376996805112E-3</v>
      </c>
      <c r="AT298" s="1">
        <v>66</v>
      </c>
      <c r="AU298" s="1">
        <v>24</v>
      </c>
      <c r="AV298" s="1">
        <v>15</v>
      </c>
      <c r="AW298" s="1">
        <v>27</v>
      </c>
      <c r="AX298" s="1">
        <v>62</v>
      </c>
      <c r="AY298" s="1">
        <v>19</v>
      </c>
      <c r="AZ298" s="1">
        <v>14</v>
      </c>
      <c r="BA298" s="1">
        <v>29</v>
      </c>
      <c r="BB298" s="1">
        <v>66</v>
      </c>
      <c r="BC298" s="1">
        <v>27</v>
      </c>
      <c r="BD298" s="1">
        <v>9</v>
      </c>
      <c r="BE298" s="1">
        <v>30</v>
      </c>
      <c r="BF298" s="1">
        <v>48</v>
      </c>
      <c r="BG298" s="1">
        <v>26</v>
      </c>
      <c r="BH298" s="1">
        <v>7</v>
      </c>
      <c r="BI298" s="1">
        <v>15</v>
      </c>
      <c r="BJ298" s="1">
        <v>91</v>
      </c>
      <c r="BK298" s="1">
        <v>38</v>
      </c>
      <c r="BL298" s="1">
        <v>24</v>
      </c>
      <c r="BM298" s="1">
        <v>29</v>
      </c>
      <c r="BN298" s="125">
        <v>0.36363636363636365</v>
      </c>
      <c r="BO298" s="124">
        <v>0.22727272727272727</v>
      </c>
      <c r="BP298" s="126">
        <v>0.40909090909090912</v>
      </c>
      <c r="BQ298" s="125">
        <v>0.30645161290322581</v>
      </c>
      <c r="BR298" s="124">
        <v>0.22580645161290322</v>
      </c>
      <c r="BS298" s="126">
        <v>0.46774193548387094</v>
      </c>
      <c r="BT298" s="125">
        <v>0.40909090909090912</v>
      </c>
      <c r="BU298" s="124">
        <v>0.13636363636363635</v>
      </c>
      <c r="BV298" s="126">
        <v>0.45454545454545453</v>
      </c>
      <c r="BW298" s="125">
        <v>0.54166666666666663</v>
      </c>
      <c r="BX298" s="124">
        <v>0.14583333333333334</v>
      </c>
      <c r="BY298" s="126">
        <v>0.3125</v>
      </c>
      <c r="BZ298" s="125">
        <f t="shared" si="385"/>
        <v>0.4175824175824176</v>
      </c>
      <c r="CA298" s="124">
        <f t="shared" si="386"/>
        <v>0.26373626373626374</v>
      </c>
      <c r="CB298" s="126">
        <f t="shared" si="387"/>
        <v>0.31868131868131866</v>
      </c>
      <c r="CD298" s="215">
        <f t="shared" si="388"/>
        <v>5810</v>
      </c>
      <c r="CE298" s="216">
        <f t="shared" si="389"/>
        <v>0.59380378657487087</v>
      </c>
      <c r="CF298" s="216">
        <f t="shared" si="390"/>
        <v>0.33218588640275387</v>
      </c>
      <c r="CG298" s="216">
        <f t="shared" si="391"/>
        <v>7.4010327022375214E-2</v>
      </c>
      <c r="CH298" s="216">
        <f t="shared" si="392"/>
        <v>3.098106712564544E-2</v>
      </c>
      <c r="CI298" s="216">
        <f t="shared" si="393"/>
        <v>1.7211703958691911E-3</v>
      </c>
      <c r="CJ298" s="216">
        <f t="shared" si="394"/>
        <v>4.1308089500860588E-2</v>
      </c>
      <c r="CK298" s="217">
        <f t="shared" si="395"/>
        <v>3450</v>
      </c>
      <c r="CL298" s="218">
        <f t="shared" si="396"/>
        <v>1930</v>
      </c>
      <c r="CM298" s="219">
        <f t="shared" si="397"/>
        <v>430</v>
      </c>
      <c r="CN298" s="219">
        <f t="shared" si="398"/>
        <v>180</v>
      </c>
      <c r="CO298" s="219">
        <f t="shared" si="399"/>
        <v>10</v>
      </c>
      <c r="CP298" s="219">
        <f t="shared" si="400"/>
        <v>240</v>
      </c>
      <c r="CR298" s="243">
        <v>1798.49</v>
      </c>
      <c r="CS298" s="243">
        <v>3997</v>
      </c>
      <c r="CT298" s="247">
        <f t="shared" si="370"/>
        <v>0.44995996997748311</v>
      </c>
      <c r="CV298" s="247">
        <f t="shared" si="371"/>
        <v>3.9762145514438213E-2</v>
      </c>
      <c r="CW298" s="211">
        <f t="shared" si="372"/>
        <v>0.30847196210201611</v>
      </c>
      <c r="CY298" s="300">
        <v>2.8980891719745223E-2</v>
      </c>
      <c r="CZ298" s="300">
        <v>1.472844430806996E-2</v>
      </c>
      <c r="DA298" s="300">
        <v>1.9784172661870502E-2</v>
      </c>
      <c r="DB298" s="300">
        <v>1.8081073199183437E-2</v>
      </c>
      <c r="DC298" s="300">
        <v>1.9025655808590371E-2</v>
      </c>
      <c r="DE298" s="332">
        <v>94</v>
      </c>
      <c r="DF298" s="332">
        <v>2</v>
      </c>
      <c r="DG298" s="332">
        <v>82</v>
      </c>
      <c r="DH298" s="332">
        <v>9</v>
      </c>
      <c r="DL298" s="212">
        <v>3140</v>
      </c>
      <c r="DM298" s="212">
        <v>91</v>
      </c>
      <c r="DN298" s="213">
        <v>2.8980891719745223E-2</v>
      </c>
      <c r="DO298" s="212">
        <v>895</v>
      </c>
      <c r="DP298" s="212">
        <v>67</v>
      </c>
      <c r="DQ298" s="213">
        <v>2.1337579617834394E-2</v>
      </c>
      <c r="DR298" s="214">
        <v>2245</v>
      </c>
      <c r="DS298" s="214">
        <v>24</v>
      </c>
      <c r="DT298" s="213">
        <v>7.6433121019108281E-3</v>
      </c>
      <c r="DV298" s="215">
        <f t="shared" si="401"/>
        <v>5640</v>
      </c>
      <c r="DW298" s="216">
        <v>0.61403508771929827</v>
      </c>
      <c r="DX298" s="216">
        <v>0.31578947368421051</v>
      </c>
      <c r="DY298" s="216">
        <v>7.0175438596491224E-2</v>
      </c>
      <c r="DZ298" s="216">
        <v>3.5087719298245612E-2</v>
      </c>
      <c r="EA298" s="216">
        <v>0</v>
      </c>
      <c r="EB298" s="216">
        <v>3.5087719298245612E-2</v>
      </c>
      <c r="EC298" s="217">
        <f t="shared" si="402"/>
        <v>3450</v>
      </c>
      <c r="ED298" s="218">
        <v>1800</v>
      </c>
      <c r="EE298" s="219">
        <f t="shared" si="403"/>
        <v>390</v>
      </c>
      <c r="EF298" s="219">
        <f t="shared" si="404"/>
        <v>100</v>
      </c>
      <c r="EG298" s="219">
        <f t="shared" si="405"/>
        <v>20</v>
      </c>
      <c r="EH298" s="219">
        <f t="shared" si="406"/>
        <v>270</v>
      </c>
      <c r="EI298" s="216">
        <v>6.8965517241379309E-2</v>
      </c>
      <c r="EJ298" s="511">
        <v>1.805E-2</v>
      </c>
      <c r="EK298" s="3">
        <v>0.22</v>
      </c>
      <c r="EL298" s="3">
        <v>0.41799999999999998</v>
      </c>
      <c r="EM298" s="496">
        <f t="shared" si="366"/>
        <v>0.36200000000000004</v>
      </c>
      <c r="EN298" s="528">
        <v>5.7054800000000003E-2</v>
      </c>
      <c r="EO298" s="545">
        <f t="shared" si="407"/>
        <v>5660</v>
      </c>
      <c r="EP298" s="314">
        <f t="shared" si="408"/>
        <v>1510</v>
      </c>
      <c r="EQ298" s="542">
        <v>1480</v>
      </c>
      <c r="ER298" s="543">
        <v>20</v>
      </c>
      <c r="ES298" s="544">
        <v>10</v>
      </c>
      <c r="ET298" s="242">
        <v>0</v>
      </c>
      <c r="EU298" s="242">
        <v>0</v>
      </c>
      <c r="EV298" s="314">
        <f t="shared" si="409"/>
        <v>10</v>
      </c>
      <c r="EW298" s="314">
        <f t="shared" si="410"/>
        <v>2420</v>
      </c>
      <c r="EX298" s="542">
        <v>1610</v>
      </c>
      <c r="EY298" s="543">
        <v>630</v>
      </c>
      <c r="EZ298" s="544">
        <v>180</v>
      </c>
      <c r="FA298" s="242">
        <v>40</v>
      </c>
      <c r="FB298" s="242">
        <v>10</v>
      </c>
      <c r="FC298" s="314">
        <f t="shared" si="411"/>
        <v>130</v>
      </c>
      <c r="FD298" s="314">
        <f t="shared" si="412"/>
        <v>1730</v>
      </c>
      <c r="FE298" s="542">
        <v>360</v>
      </c>
      <c r="FF298" s="543">
        <v>1170</v>
      </c>
      <c r="FG298" s="544">
        <v>200</v>
      </c>
      <c r="FH298" s="242">
        <v>60</v>
      </c>
      <c r="FI298" s="242">
        <f>VLOOKUP($A298,'[3]Tabel 3'!$E$3350:$K$3691,7,FALSE)</f>
        <v>10</v>
      </c>
      <c r="FJ298" s="314">
        <f t="shared" si="413"/>
        <v>130</v>
      </c>
      <c r="FK298" s="545">
        <f t="shared" si="414"/>
        <v>5810</v>
      </c>
      <c r="FL298" s="314">
        <f t="shared" si="415"/>
        <v>1510</v>
      </c>
      <c r="FM298" s="542">
        <v>1470</v>
      </c>
      <c r="FN298" s="543">
        <v>30</v>
      </c>
      <c r="FO298" s="544">
        <v>10</v>
      </c>
      <c r="FP298" s="242">
        <v>0</v>
      </c>
      <c r="FQ298" s="242">
        <v>0</v>
      </c>
      <c r="FR298" s="314">
        <f t="shared" si="416"/>
        <v>10</v>
      </c>
      <c r="FS298" s="314">
        <f t="shared" si="417"/>
        <v>2450</v>
      </c>
      <c r="FT298" s="542">
        <v>1600</v>
      </c>
      <c r="FU298" s="543">
        <v>650</v>
      </c>
      <c r="FV298" s="544">
        <v>200</v>
      </c>
      <c r="FW298" s="242">
        <v>70</v>
      </c>
      <c r="FX298" s="242">
        <v>10</v>
      </c>
      <c r="FY298" s="314">
        <f t="shared" si="418"/>
        <v>120</v>
      </c>
      <c r="FZ298" s="314">
        <f t="shared" si="419"/>
        <v>1850</v>
      </c>
      <c r="GA298" s="542">
        <v>380</v>
      </c>
      <c r="GB298" s="543">
        <v>1250</v>
      </c>
      <c r="GC298" s="544">
        <v>220</v>
      </c>
      <c r="GD298" s="242">
        <v>110</v>
      </c>
      <c r="GE298" s="242">
        <v>0</v>
      </c>
      <c r="GF298" s="314">
        <f t="shared" si="420"/>
        <v>110</v>
      </c>
    </row>
    <row r="299" spans="1:188" hidden="1" x14ac:dyDescent="0.25">
      <c r="A299" s="622" t="s">
        <v>438</v>
      </c>
      <c r="B299" s="622" t="s">
        <v>103</v>
      </c>
      <c r="C299" s="622" t="s">
        <v>104</v>
      </c>
      <c r="D299" s="1">
        <v>2.7</v>
      </c>
      <c r="E299" s="206">
        <v>30500</v>
      </c>
      <c r="F299" s="207">
        <v>8.8000000000000009E-2</v>
      </c>
      <c r="G299" s="208">
        <f>IF(AND(F299&gt;=$F$3-'Selectie Benchmark Gemeenten'!$D$7*'gemeenten info'!$F$7,F299&lt;=$F$3+'Selectie Benchmark Gemeenten'!$D$7*'gemeenten info'!$F$7),1,0)</f>
        <v>0</v>
      </c>
      <c r="H299" s="206">
        <v>68482</v>
      </c>
      <c r="I299" s="206">
        <v>1521</v>
      </c>
      <c r="J299" s="209">
        <f t="shared" si="373"/>
        <v>0.22406576980568013</v>
      </c>
      <c r="K299" s="208">
        <f>IF(AND(J299&gt;=$J$3-'Selectie Benchmark Gemeenten'!$D$8*'gemeenten info'!$J$7,J299&lt;=$J$3+'Selectie Benchmark Gemeenten'!$D$8*'gemeenten info'!$J$7),1,0)</f>
        <v>1</v>
      </c>
      <c r="L299" s="23">
        <v>0</v>
      </c>
      <c r="M299" s="210">
        <v>0.17794632438739791</v>
      </c>
      <c r="N299" s="208">
        <f>IF(AND(M299&gt;=$M$3-'Selectie Benchmark Gemeenten'!$D$9*'gemeenten info'!$M$7,M299&lt;=$M$3+'Selectie Benchmark Gemeenten'!$D$9*'gemeenten info'!$M$7),1,0)</f>
        <v>1</v>
      </c>
      <c r="O299" s="29">
        <f t="shared" si="367"/>
        <v>0</v>
      </c>
      <c r="P299" s="29">
        <f t="shared" si="368"/>
        <v>0</v>
      </c>
      <c r="Q299" s="29">
        <f t="shared" si="369"/>
        <v>0</v>
      </c>
      <c r="S299" s="78">
        <v>7.8940000000000001</v>
      </c>
      <c r="T299" s="78">
        <v>6.3410000000000002</v>
      </c>
      <c r="U299" s="211">
        <v>0.51900000000000002</v>
      </c>
      <c r="V299" s="211">
        <v>0.1</v>
      </c>
      <c r="X299" s="212">
        <v>4785</v>
      </c>
      <c r="Y299" s="212">
        <v>132</v>
      </c>
      <c r="Z299" s="341">
        <f t="shared" si="374"/>
        <v>2.7586206896551724E-2</v>
      </c>
      <c r="AA299" s="212">
        <v>1465</v>
      </c>
      <c r="AB299" s="212">
        <v>98</v>
      </c>
      <c r="AC299" s="212">
        <v>60</v>
      </c>
      <c r="AD299" s="212">
        <v>270</v>
      </c>
      <c r="AE299" s="212">
        <v>13</v>
      </c>
      <c r="AF299" s="372">
        <f t="shared" si="375"/>
        <v>0.21666666666666667</v>
      </c>
      <c r="AG299" s="212">
        <v>32</v>
      </c>
      <c r="AH299" s="372">
        <f t="shared" si="376"/>
        <v>0.11851851851851852</v>
      </c>
      <c r="AI299" s="212">
        <f t="shared" si="377"/>
        <v>1135</v>
      </c>
      <c r="AJ299" s="212">
        <f t="shared" si="378"/>
        <v>53</v>
      </c>
      <c r="AK299" s="372">
        <f t="shared" si="379"/>
        <v>4.6696035242290747E-2</v>
      </c>
      <c r="AL299" s="341">
        <f t="shared" si="380"/>
        <v>2.7168234064785788E-3</v>
      </c>
      <c r="AM299" s="341">
        <f t="shared" si="381"/>
        <v>6.6875653082549636E-3</v>
      </c>
      <c r="AN299" s="341">
        <f t="shared" si="382"/>
        <v>1.1076280041797283E-2</v>
      </c>
      <c r="AO299" s="341">
        <f t="shared" si="383"/>
        <v>2.0480668756530825E-2</v>
      </c>
      <c r="AP299" s="214">
        <v>3320</v>
      </c>
      <c r="AQ299" s="214">
        <v>34</v>
      </c>
      <c r="AR299" s="341">
        <f t="shared" si="384"/>
        <v>7.1055381400208983E-3</v>
      </c>
      <c r="AT299" s="1">
        <v>129</v>
      </c>
      <c r="AU299" s="1">
        <v>51</v>
      </c>
      <c r="AV299" s="1">
        <v>41</v>
      </c>
      <c r="AW299" s="1">
        <v>37</v>
      </c>
      <c r="AX299" s="1">
        <v>148</v>
      </c>
      <c r="AY299" s="1">
        <v>54</v>
      </c>
      <c r="AZ299" s="1">
        <v>29</v>
      </c>
      <c r="BA299" s="1">
        <v>65</v>
      </c>
      <c r="BB299" s="1">
        <v>96</v>
      </c>
      <c r="BC299" s="1">
        <v>33</v>
      </c>
      <c r="BD299" s="1">
        <v>23</v>
      </c>
      <c r="BE299" s="1">
        <v>40</v>
      </c>
      <c r="BF299" s="1">
        <v>107</v>
      </c>
      <c r="BG299" s="1">
        <v>53</v>
      </c>
      <c r="BH299" s="1">
        <v>17</v>
      </c>
      <c r="BI299" s="1">
        <v>37</v>
      </c>
      <c r="BJ299" s="1">
        <v>139</v>
      </c>
      <c r="BK299" s="1">
        <v>53</v>
      </c>
      <c r="BL299" s="1">
        <v>36</v>
      </c>
      <c r="BM299" s="1">
        <v>50</v>
      </c>
      <c r="BN299" s="125">
        <v>0.39534883720930231</v>
      </c>
      <c r="BO299" s="124">
        <v>0.31782945736434109</v>
      </c>
      <c r="BP299" s="126">
        <v>0.2868217054263566</v>
      </c>
      <c r="BQ299" s="125">
        <v>0.36486486486486486</v>
      </c>
      <c r="BR299" s="124">
        <v>0.19594594594594594</v>
      </c>
      <c r="BS299" s="126">
        <v>0.4391891891891892</v>
      </c>
      <c r="BT299" s="125">
        <v>0.34375</v>
      </c>
      <c r="BU299" s="124">
        <v>0.23958333333333334</v>
      </c>
      <c r="BV299" s="126">
        <v>0.41666666666666669</v>
      </c>
      <c r="BW299" s="125">
        <v>0.49532710280373832</v>
      </c>
      <c r="BX299" s="124">
        <v>0.15887850467289719</v>
      </c>
      <c r="BY299" s="126">
        <v>0.34579439252336447</v>
      </c>
      <c r="BZ299" s="125">
        <f t="shared" si="385"/>
        <v>0.38129496402877699</v>
      </c>
      <c r="CA299" s="124">
        <f t="shared" si="386"/>
        <v>0.25899280575539568</v>
      </c>
      <c r="CB299" s="126">
        <f t="shared" si="387"/>
        <v>0.35971223021582732</v>
      </c>
      <c r="CD299" s="215">
        <f t="shared" si="388"/>
        <v>9230</v>
      </c>
      <c r="CE299" s="216">
        <f t="shared" si="389"/>
        <v>0.56013001083423619</v>
      </c>
      <c r="CF299" s="216">
        <f t="shared" si="390"/>
        <v>0.36294691224268688</v>
      </c>
      <c r="CG299" s="216">
        <f t="shared" si="391"/>
        <v>7.6923076923076927E-2</v>
      </c>
      <c r="CH299" s="216">
        <f t="shared" si="392"/>
        <v>2.4918743228602384E-2</v>
      </c>
      <c r="CI299" s="216">
        <f t="shared" si="393"/>
        <v>2.1668472372697724E-3</v>
      </c>
      <c r="CJ299" s="216">
        <f t="shared" si="394"/>
        <v>4.9837486457204767E-2</v>
      </c>
      <c r="CK299" s="217">
        <f t="shared" si="395"/>
        <v>5170</v>
      </c>
      <c r="CL299" s="218">
        <f t="shared" si="396"/>
        <v>3350</v>
      </c>
      <c r="CM299" s="219">
        <f t="shared" si="397"/>
        <v>710</v>
      </c>
      <c r="CN299" s="219">
        <f t="shared" si="398"/>
        <v>230</v>
      </c>
      <c r="CO299" s="219">
        <f t="shared" si="399"/>
        <v>20</v>
      </c>
      <c r="CP299" s="219">
        <f t="shared" si="400"/>
        <v>460</v>
      </c>
      <c r="CR299" s="243">
        <v>5542.52</v>
      </c>
      <c r="CS299" s="243">
        <v>5942</v>
      </c>
      <c r="CT299" s="247">
        <f t="shared" si="370"/>
        <v>0.93277011107371266</v>
      </c>
      <c r="CV299" s="247">
        <f t="shared" si="371"/>
        <v>2.9574497048149635E-2</v>
      </c>
      <c r="CW299" s="211">
        <f t="shared" si="372"/>
        <v>0.31347962382445138</v>
      </c>
      <c r="CY299" s="300">
        <v>2.7934083601286172E-2</v>
      </c>
      <c r="CZ299" s="300">
        <v>2.1034008256339689E-2</v>
      </c>
      <c r="DA299" s="300">
        <v>1.8130311614730877E-2</v>
      </c>
      <c r="DB299" s="300">
        <v>2.6831036983321246E-2</v>
      </c>
      <c r="DC299" s="300">
        <v>2.2659406288424382E-2</v>
      </c>
      <c r="DE299" s="332">
        <v>187</v>
      </c>
      <c r="DF299" s="332">
        <v>20</v>
      </c>
      <c r="DG299" s="332">
        <v>178</v>
      </c>
      <c r="DH299" s="332">
        <v>16</v>
      </c>
      <c r="DL299" s="212">
        <v>4976</v>
      </c>
      <c r="DM299" s="212">
        <v>139</v>
      </c>
      <c r="DN299" s="213">
        <v>2.7934083601286172E-2</v>
      </c>
      <c r="DO299" s="212">
        <v>1553</v>
      </c>
      <c r="DP299" s="212">
        <v>117</v>
      </c>
      <c r="DQ299" s="213">
        <v>2.3512861736334406E-2</v>
      </c>
      <c r="DR299" s="214">
        <v>3423</v>
      </c>
      <c r="DS299" s="214">
        <v>22</v>
      </c>
      <c r="DT299" s="213">
        <v>4.4212218649517685E-3</v>
      </c>
      <c r="DV299" s="215">
        <f t="shared" si="401"/>
        <v>9280</v>
      </c>
      <c r="DW299" s="216">
        <v>0.58064516129032262</v>
      </c>
      <c r="DX299" s="216">
        <v>0.34408602150537637</v>
      </c>
      <c r="DY299" s="216">
        <v>7.5268817204301078E-2</v>
      </c>
      <c r="DZ299" s="216">
        <v>3.2258064516129031E-2</v>
      </c>
      <c r="EA299" s="216">
        <v>0</v>
      </c>
      <c r="EB299" s="216">
        <v>4.3010752688172046E-2</v>
      </c>
      <c r="EC299" s="217">
        <f t="shared" si="402"/>
        <v>5440</v>
      </c>
      <c r="ED299" s="218">
        <v>3200</v>
      </c>
      <c r="EE299" s="219">
        <f t="shared" si="403"/>
        <v>640</v>
      </c>
      <c r="EF299" s="219">
        <f t="shared" si="404"/>
        <v>120</v>
      </c>
      <c r="EG299" s="219">
        <f t="shared" si="405"/>
        <v>20</v>
      </c>
      <c r="EH299" s="219">
        <f t="shared" si="406"/>
        <v>500</v>
      </c>
      <c r="EI299" s="216">
        <v>7.2916666666666671E-2</v>
      </c>
      <c r="EJ299" s="511">
        <v>2.3300000000000001E-2</v>
      </c>
      <c r="EK299" s="3">
        <v>0.27200000000000002</v>
      </c>
      <c r="EL299" s="3">
        <v>0.46</v>
      </c>
      <c r="EM299" s="496">
        <f t="shared" si="366"/>
        <v>0.26799999999999996</v>
      </c>
      <c r="EN299" s="528">
        <v>7.47728E-2</v>
      </c>
      <c r="EO299" s="545">
        <f t="shared" si="407"/>
        <v>9330</v>
      </c>
      <c r="EP299" s="314">
        <f t="shared" si="408"/>
        <v>2290</v>
      </c>
      <c r="EQ299" s="542">
        <v>2240</v>
      </c>
      <c r="ER299" s="543">
        <v>40</v>
      </c>
      <c r="ES299" s="544">
        <v>10</v>
      </c>
      <c r="ET299" s="242">
        <v>0</v>
      </c>
      <c r="EU299" s="242">
        <v>0</v>
      </c>
      <c r="EV299" s="314">
        <f t="shared" si="409"/>
        <v>10</v>
      </c>
      <c r="EW299" s="314">
        <f t="shared" si="410"/>
        <v>4040</v>
      </c>
      <c r="EX299" s="542">
        <v>2570</v>
      </c>
      <c r="EY299" s="543">
        <v>1210</v>
      </c>
      <c r="EZ299" s="544">
        <v>260</v>
      </c>
      <c r="FA299" s="242">
        <v>40</v>
      </c>
      <c r="FB299" s="242">
        <v>10</v>
      </c>
      <c r="FC299" s="314">
        <f t="shared" si="411"/>
        <v>210</v>
      </c>
      <c r="FD299" s="314">
        <f t="shared" si="412"/>
        <v>3000</v>
      </c>
      <c r="FE299" s="542">
        <v>630</v>
      </c>
      <c r="FF299" s="543">
        <v>2000</v>
      </c>
      <c r="FG299" s="544">
        <v>370</v>
      </c>
      <c r="FH299" s="242">
        <v>80</v>
      </c>
      <c r="FI299" s="242">
        <f>VLOOKUP($A299,'[3]Tabel 3'!$E$3350:$K$3691,7,FALSE)</f>
        <v>10</v>
      </c>
      <c r="FJ299" s="314">
        <f t="shared" si="413"/>
        <v>280</v>
      </c>
      <c r="FK299" s="545">
        <f t="shared" si="414"/>
        <v>9230</v>
      </c>
      <c r="FL299" s="314">
        <f t="shared" si="415"/>
        <v>2270</v>
      </c>
      <c r="FM299" s="542">
        <v>2200</v>
      </c>
      <c r="FN299" s="543">
        <v>50</v>
      </c>
      <c r="FO299" s="544">
        <v>20</v>
      </c>
      <c r="FP299" s="242">
        <v>0</v>
      </c>
      <c r="FQ299" s="242">
        <v>0</v>
      </c>
      <c r="FR299" s="314">
        <f t="shared" si="416"/>
        <v>20</v>
      </c>
      <c r="FS299" s="314">
        <f t="shared" si="417"/>
        <v>3970</v>
      </c>
      <c r="FT299" s="542">
        <v>2340</v>
      </c>
      <c r="FU299" s="543">
        <v>1310</v>
      </c>
      <c r="FV299" s="544">
        <v>320</v>
      </c>
      <c r="FW299" s="242">
        <v>70</v>
      </c>
      <c r="FX299" s="242">
        <v>10</v>
      </c>
      <c r="FY299" s="314">
        <f t="shared" si="418"/>
        <v>240</v>
      </c>
      <c r="FZ299" s="314">
        <f t="shared" si="419"/>
        <v>2990</v>
      </c>
      <c r="GA299" s="542">
        <v>630</v>
      </c>
      <c r="GB299" s="543">
        <v>1990</v>
      </c>
      <c r="GC299" s="544">
        <v>370</v>
      </c>
      <c r="GD299" s="242">
        <v>160</v>
      </c>
      <c r="GE299" s="242">
        <v>10</v>
      </c>
      <c r="GF299" s="314">
        <f t="shared" si="420"/>
        <v>200</v>
      </c>
    </row>
    <row r="300" spans="1:188" hidden="1" x14ac:dyDescent="0.25">
      <c r="A300" s="622" t="s">
        <v>439</v>
      </c>
      <c r="B300" s="622" t="s">
        <v>126</v>
      </c>
      <c r="C300" s="622" t="s">
        <v>127</v>
      </c>
      <c r="D300" s="1">
        <v>5.2</v>
      </c>
      <c r="E300" s="206">
        <v>46300</v>
      </c>
      <c r="F300" s="207">
        <v>0.11199999999999999</v>
      </c>
      <c r="G300" s="208">
        <f>IF(AND(F300&gt;=$F$3-'Selectie Benchmark Gemeenten'!$D$7*'gemeenten info'!$F$7,F300&lt;=$F$3+'Selectie Benchmark Gemeenten'!$D$7*'gemeenten info'!$F$7),1,0)</f>
        <v>0</v>
      </c>
      <c r="H300" s="206">
        <v>102136</v>
      </c>
      <c r="I300" s="206">
        <v>823</v>
      </c>
      <c r="J300" s="209">
        <f t="shared" si="373"/>
        <v>0.11973094170403588</v>
      </c>
      <c r="K300" s="208">
        <f>IF(AND(J300&gt;=$J$3-'Selectie Benchmark Gemeenten'!$D$8*'gemeenten info'!$J$7,J300&lt;=$J$3+'Selectie Benchmark Gemeenten'!$D$8*'gemeenten info'!$J$7),1,0)</f>
        <v>1</v>
      </c>
      <c r="L300" s="23">
        <v>1</v>
      </c>
      <c r="M300" s="210">
        <v>0.20333772507685552</v>
      </c>
      <c r="N300" s="208">
        <f>IF(AND(M300&gt;=$M$3-'Selectie Benchmark Gemeenten'!$D$9*'gemeenten info'!$M$7,M300&lt;=$M$3+'Selectie Benchmark Gemeenten'!$D$9*'gemeenten info'!$M$7),1,0)</f>
        <v>1</v>
      </c>
      <c r="O300" s="29">
        <f t="shared" si="367"/>
        <v>0</v>
      </c>
      <c r="P300" s="29">
        <f t="shared" si="368"/>
        <v>0</v>
      </c>
      <c r="Q300" s="29">
        <f t="shared" si="369"/>
        <v>0</v>
      </c>
      <c r="S300" s="78">
        <v>7.26</v>
      </c>
      <c r="T300" s="78">
        <v>-8.0530000000000008</v>
      </c>
      <c r="U300" s="211">
        <v>0.57099999999999995</v>
      </c>
      <c r="V300" s="211">
        <v>0.1</v>
      </c>
      <c r="X300" s="212">
        <v>6906</v>
      </c>
      <c r="Y300" s="212">
        <v>179</v>
      </c>
      <c r="Z300" s="341">
        <f t="shared" si="374"/>
        <v>2.5919490298291339E-2</v>
      </c>
      <c r="AA300" s="212">
        <v>2240</v>
      </c>
      <c r="AB300" s="212">
        <v>147</v>
      </c>
      <c r="AC300" s="212">
        <v>55</v>
      </c>
      <c r="AD300" s="212">
        <v>378</v>
      </c>
      <c r="AE300" s="212">
        <v>11</v>
      </c>
      <c r="AF300" s="372">
        <f t="shared" si="375"/>
        <v>0.2</v>
      </c>
      <c r="AG300" s="212">
        <v>52</v>
      </c>
      <c r="AH300" s="372">
        <f t="shared" si="376"/>
        <v>0.13756613756613756</v>
      </c>
      <c r="AI300" s="212">
        <f t="shared" si="377"/>
        <v>1807</v>
      </c>
      <c r="AJ300" s="212">
        <f t="shared" si="378"/>
        <v>84</v>
      </c>
      <c r="AK300" s="372">
        <f t="shared" si="379"/>
        <v>4.6485888212506918E-2</v>
      </c>
      <c r="AL300" s="341">
        <f t="shared" si="380"/>
        <v>1.592817839559803E-3</v>
      </c>
      <c r="AM300" s="341">
        <f t="shared" si="381"/>
        <v>7.5296843324645238E-3</v>
      </c>
      <c r="AN300" s="341">
        <f t="shared" si="382"/>
        <v>1.216333622936577E-2</v>
      </c>
      <c r="AO300" s="341">
        <f t="shared" si="383"/>
        <v>2.1285838401390096E-2</v>
      </c>
      <c r="AP300" s="214">
        <v>4666</v>
      </c>
      <c r="AQ300" s="214">
        <v>32</v>
      </c>
      <c r="AR300" s="341">
        <f t="shared" si="384"/>
        <v>4.633651896901245E-3</v>
      </c>
      <c r="AT300" s="1">
        <v>165</v>
      </c>
      <c r="AU300" s="1">
        <v>56</v>
      </c>
      <c r="AV300" s="1">
        <v>35</v>
      </c>
      <c r="AW300" s="1">
        <v>74</v>
      </c>
      <c r="AX300" s="1">
        <v>147</v>
      </c>
      <c r="AY300" s="1">
        <v>43</v>
      </c>
      <c r="AZ300" s="1">
        <v>41</v>
      </c>
      <c r="BA300" s="1">
        <v>63</v>
      </c>
      <c r="BB300" s="1">
        <v>121</v>
      </c>
      <c r="BC300" s="1">
        <v>35</v>
      </c>
      <c r="BD300" s="1">
        <v>28</v>
      </c>
      <c r="BE300" s="1">
        <v>58</v>
      </c>
      <c r="BF300" s="1">
        <v>151</v>
      </c>
      <c r="BG300" s="1">
        <v>54</v>
      </c>
      <c r="BH300" s="1">
        <v>32</v>
      </c>
      <c r="BI300" s="1">
        <v>65</v>
      </c>
      <c r="BJ300" s="1">
        <v>195</v>
      </c>
      <c r="BK300" s="1">
        <v>71</v>
      </c>
      <c r="BL300" s="1">
        <v>37</v>
      </c>
      <c r="BM300" s="1">
        <v>87</v>
      </c>
      <c r="BN300" s="125">
        <v>0.33939393939393941</v>
      </c>
      <c r="BO300" s="124">
        <v>0.21212121212121213</v>
      </c>
      <c r="BP300" s="126">
        <v>0.44848484848484849</v>
      </c>
      <c r="BQ300" s="125">
        <v>0.29251700680272108</v>
      </c>
      <c r="BR300" s="124">
        <v>0.27891156462585032</v>
      </c>
      <c r="BS300" s="126">
        <v>0.42857142857142855</v>
      </c>
      <c r="BT300" s="125">
        <v>0.28925619834710742</v>
      </c>
      <c r="BU300" s="124">
        <v>0.23140495867768596</v>
      </c>
      <c r="BV300" s="126">
        <v>0.47933884297520662</v>
      </c>
      <c r="BW300" s="125">
        <v>0.35761589403973509</v>
      </c>
      <c r="BX300" s="124">
        <v>0.2119205298013245</v>
      </c>
      <c r="BY300" s="126">
        <v>0.43046357615894038</v>
      </c>
      <c r="BZ300" s="125">
        <f t="shared" si="385"/>
        <v>0.36410256410256409</v>
      </c>
      <c r="CA300" s="124">
        <f t="shared" si="386"/>
        <v>0.18974358974358974</v>
      </c>
      <c r="CB300" s="126">
        <f t="shared" si="387"/>
        <v>0.44615384615384618</v>
      </c>
      <c r="CD300" s="215">
        <f t="shared" si="388"/>
        <v>14040</v>
      </c>
      <c r="CE300" s="216">
        <f t="shared" si="389"/>
        <v>0.55911680911680917</v>
      </c>
      <c r="CF300" s="216">
        <f t="shared" si="390"/>
        <v>0.34544159544159542</v>
      </c>
      <c r="CG300" s="216">
        <f t="shared" si="391"/>
        <v>9.5441595441595445E-2</v>
      </c>
      <c r="CH300" s="216">
        <f t="shared" si="392"/>
        <v>3.4900284900284899E-2</v>
      </c>
      <c r="CI300" s="216">
        <f t="shared" si="393"/>
        <v>4.2735042735042739E-3</v>
      </c>
      <c r="CJ300" s="216">
        <f t="shared" si="394"/>
        <v>5.6267806267806267E-2</v>
      </c>
      <c r="CK300" s="217">
        <f t="shared" si="395"/>
        <v>7850</v>
      </c>
      <c r="CL300" s="218">
        <f t="shared" si="396"/>
        <v>4850</v>
      </c>
      <c r="CM300" s="219">
        <f t="shared" si="397"/>
        <v>1340</v>
      </c>
      <c r="CN300" s="219">
        <f t="shared" si="398"/>
        <v>490</v>
      </c>
      <c r="CO300" s="219">
        <f t="shared" si="399"/>
        <v>60</v>
      </c>
      <c r="CP300" s="219">
        <f t="shared" si="400"/>
        <v>790</v>
      </c>
      <c r="CR300" s="243">
        <v>10383.36</v>
      </c>
      <c r="CS300" s="243">
        <v>8503</v>
      </c>
      <c r="CT300" s="247">
        <f t="shared" si="370"/>
        <v>1.2211407738445255</v>
      </c>
      <c r="CV300" s="247">
        <f t="shared" si="371"/>
        <v>2.1225636596089441E-2</v>
      </c>
      <c r="CW300" s="211">
        <f t="shared" si="372"/>
        <v>0.23142402052045841</v>
      </c>
      <c r="CY300" s="300">
        <v>2.771461057418988E-2</v>
      </c>
      <c r="CZ300" s="300">
        <v>2.098679638637943E-2</v>
      </c>
      <c r="DA300" s="300">
        <v>1.6453630677182484E-2</v>
      </c>
      <c r="DB300" s="300">
        <v>2.0203408466190214E-2</v>
      </c>
      <c r="DC300" s="300">
        <v>2.2354694485842028E-2</v>
      </c>
      <c r="DE300" s="332">
        <v>347</v>
      </c>
      <c r="DF300" s="332">
        <v>69</v>
      </c>
      <c r="DG300" s="332">
        <v>345</v>
      </c>
      <c r="DH300" s="332">
        <v>71</v>
      </c>
      <c r="DL300" s="212">
        <v>7036</v>
      </c>
      <c r="DM300" s="212">
        <v>195</v>
      </c>
      <c r="DN300" s="213">
        <v>2.771461057418988E-2</v>
      </c>
      <c r="DO300" s="212">
        <v>2282</v>
      </c>
      <c r="DP300" s="212">
        <v>161</v>
      </c>
      <c r="DQ300" s="213">
        <v>2.2882319499715746E-2</v>
      </c>
      <c r="DR300" s="214">
        <v>4754</v>
      </c>
      <c r="DS300" s="214">
        <v>34</v>
      </c>
      <c r="DT300" s="213">
        <v>4.8322910744741333E-3</v>
      </c>
      <c r="DV300" s="215">
        <f t="shared" si="401"/>
        <v>13770</v>
      </c>
      <c r="DW300" s="216">
        <v>0.57664233576642332</v>
      </c>
      <c r="DX300" s="216">
        <v>0.33576642335766421</v>
      </c>
      <c r="DY300" s="216">
        <v>8.7591240875912413E-2</v>
      </c>
      <c r="DZ300" s="216">
        <v>3.6496350364963501E-2</v>
      </c>
      <c r="EA300" s="216">
        <v>0</v>
      </c>
      <c r="EB300" s="216">
        <v>5.1094890510948905E-2</v>
      </c>
      <c r="EC300" s="217">
        <f t="shared" si="402"/>
        <v>7920</v>
      </c>
      <c r="ED300" s="218">
        <v>4600</v>
      </c>
      <c r="EE300" s="219">
        <f t="shared" si="403"/>
        <v>1250</v>
      </c>
      <c r="EF300" s="219">
        <f t="shared" si="404"/>
        <v>170</v>
      </c>
      <c r="EG300" s="219">
        <f t="shared" si="405"/>
        <v>50</v>
      </c>
      <c r="EH300" s="219">
        <f t="shared" si="406"/>
        <v>1030</v>
      </c>
      <c r="EI300" s="216">
        <v>0.10144927536231885</v>
      </c>
      <c r="EJ300" s="511">
        <v>2.7499999999999997E-2</v>
      </c>
      <c r="EK300" s="3">
        <v>0.33200000000000002</v>
      </c>
      <c r="EL300" s="3">
        <v>0.43200000000000005</v>
      </c>
      <c r="EM300" s="496">
        <f t="shared" si="366"/>
        <v>0.23599999999999988</v>
      </c>
      <c r="EN300" s="528">
        <v>8.894719999999999E-2</v>
      </c>
      <c r="EO300" s="545">
        <f t="shared" si="407"/>
        <v>13810</v>
      </c>
      <c r="EP300" s="314">
        <f t="shared" si="408"/>
        <v>3240</v>
      </c>
      <c r="EQ300" s="542">
        <v>3190</v>
      </c>
      <c r="ER300" s="543">
        <v>30</v>
      </c>
      <c r="ES300" s="544">
        <v>20</v>
      </c>
      <c r="ET300" s="242">
        <v>0</v>
      </c>
      <c r="EU300" s="242">
        <v>0</v>
      </c>
      <c r="EV300" s="314">
        <f t="shared" si="409"/>
        <v>20</v>
      </c>
      <c r="EW300" s="314">
        <f t="shared" si="410"/>
        <v>5920</v>
      </c>
      <c r="EX300" s="542">
        <v>3750</v>
      </c>
      <c r="EY300" s="543">
        <v>1620</v>
      </c>
      <c r="EZ300" s="544">
        <v>550</v>
      </c>
      <c r="FA300" s="242">
        <v>80</v>
      </c>
      <c r="FB300" s="242">
        <v>20</v>
      </c>
      <c r="FC300" s="314">
        <f t="shared" si="411"/>
        <v>450</v>
      </c>
      <c r="FD300" s="314">
        <f t="shared" si="412"/>
        <v>4650</v>
      </c>
      <c r="FE300" s="542">
        <v>980</v>
      </c>
      <c r="FF300" s="543">
        <v>2990</v>
      </c>
      <c r="FG300" s="544">
        <v>680</v>
      </c>
      <c r="FH300" s="242">
        <v>90</v>
      </c>
      <c r="FI300" s="242">
        <f>VLOOKUP($A300,'[3]Tabel 3'!$E$3350:$K$3691,7,FALSE)</f>
        <v>30</v>
      </c>
      <c r="FJ300" s="314">
        <f t="shared" si="413"/>
        <v>560</v>
      </c>
      <c r="FK300" s="545">
        <f t="shared" si="414"/>
        <v>14040</v>
      </c>
      <c r="FL300" s="314">
        <f t="shared" si="415"/>
        <v>3200</v>
      </c>
      <c r="FM300" s="542">
        <v>3140</v>
      </c>
      <c r="FN300" s="543">
        <v>40</v>
      </c>
      <c r="FO300" s="544">
        <v>20</v>
      </c>
      <c r="FP300" s="242">
        <v>0</v>
      </c>
      <c r="FQ300" s="242">
        <v>0</v>
      </c>
      <c r="FR300" s="314">
        <f t="shared" si="416"/>
        <v>20</v>
      </c>
      <c r="FS300" s="314">
        <f t="shared" si="417"/>
        <v>6070</v>
      </c>
      <c r="FT300" s="542">
        <v>3720</v>
      </c>
      <c r="FU300" s="543">
        <v>1690</v>
      </c>
      <c r="FV300" s="544">
        <v>660</v>
      </c>
      <c r="FW300" s="242">
        <v>200</v>
      </c>
      <c r="FX300" s="242">
        <v>30</v>
      </c>
      <c r="FY300" s="314">
        <f t="shared" si="418"/>
        <v>430</v>
      </c>
      <c r="FZ300" s="314">
        <f t="shared" si="419"/>
        <v>4770</v>
      </c>
      <c r="GA300" s="542">
        <v>990</v>
      </c>
      <c r="GB300" s="543">
        <v>3120</v>
      </c>
      <c r="GC300" s="544">
        <v>660</v>
      </c>
      <c r="GD300" s="242">
        <v>290</v>
      </c>
      <c r="GE300" s="242">
        <v>30</v>
      </c>
      <c r="GF300" s="314">
        <f t="shared" si="420"/>
        <v>340</v>
      </c>
    </row>
    <row r="301" spans="1:188" hidden="1" x14ac:dyDescent="0.25">
      <c r="A301" s="622" t="s">
        <v>440</v>
      </c>
      <c r="B301" s="622" t="s">
        <v>126</v>
      </c>
      <c r="C301" s="622" t="s">
        <v>127</v>
      </c>
      <c r="D301" s="1">
        <v>1.5</v>
      </c>
      <c r="E301" s="206">
        <v>19000</v>
      </c>
      <c r="F301" s="207">
        <v>0.08</v>
      </c>
      <c r="G301" s="208">
        <f>IF(AND(F301&gt;=$F$3-'Selectie Benchmark Gemeenten'!$D$7*'gemeenten info'!$F$7,F301&lt;=$F$3+'Selectie Benchmark Gemeenten'!$D$7*'gemeenten info'!$F$7),1,0)</f>
        <v>0</v>
      </c>
      <c r="H301" s="206">
        <v>43964</v>
      </c>
      <c r="I301" s="206">
        <v>269</v>
      </c>
      <c r="J301" s="209">
        <f t="shared" si="373"/>
        <v>3.6920777279521672E-2</v>
      </c>
      <c r="K301" s="208">
        <f>IF(AND(J301&gt;=$J$3-'Selectie Benchmark Gemeenten'!$D$8*'gemeenten info'!$J$7,J301&lt;=$J$3+'Selectie Benchmark Gemeenten'!$D$8*'gemeenten info'!$J$7),1,0)</f>
        <v>0</v>
      </c>
      <c r="L301" s="23">
        <v>0</v>
      </c>
      <c r="M301" s="210">
        <v>8.3443126921387792E-2</v>
      </c>
      <c r="N301" s="208">
        <f>IF(AND(M301&gt;=$M$3-'Selectie Benchmark Gemeenten'!$D$9*'gemeenten info'!$M$7,M301&lt;=$M$3+'Selectie Benchmark Gemeenten'!$D$9*'gemeenten info'!$M$7),1,0)</f>
        <v>1</v>
      </c>
      <c r="O301" s="29">
        <f t="shared" si="367"/>
        <v>0</v>
      </c>
      <c r="P301" s="29">
        <f t="shared" si="368"/>
        <v>0</v>
      </c>
      <c r="Q301" s="29">
        <f t="shared" si="369"/>
        <v>0</v>
      </c>
      <c r="S301" s="78">
        <v>8.1069999999999993</v>
      </c>
      <c r="T301" s="78">
        <v>0.26</v>
      </c>
      <c r="U301" s="211">
        <v>0.54800000000000004</v>
      </c>
      <c r="V301" s="211">
        <v>7.5999999999999998E-2</v>
      </c>
      <c r="X301" s="212">
        <v>3081</v>
      </c>
      <c r="Y301" s="212">
        <v>51</v>
      </c>
      <c r="Z301" s="341">
        <f t="shared" si="374"/>
        <v>1.6553067185978577E-2</v>
      </c>
      <c r="AA301" s="212">
        <v>1040</v>
      </c>
      <c r="AB301" s="212">
        <v>40</v>
      </c>
      <c r="AC301" s="212">
        <v>20</v>
      </c>
      <c r="AD301" s="212">
        <v>129</v>
      </c>
      <c r="AE301" s="212">
        <v>5</v>
      </c>
      <c r="AF301" s="372">
        <f t="shared" si="375"/>
        <v>0.25</v>
      </c>
      <c r="AG301" s="212">
        <v>16</v>
      </c>
      <c r="AH301" s="372">
        <f t="shared" si="376"/>
        <v>0.12403100775193798</v>
      </c>
      <c r="AI301" s="212">
        <f t="shared" si="377"/>
        <v>891</v>
      </c>
      <c r="AJ301" s="212">
        <f t="shared" si="378"/>
        <v>19</v>
      </c>
      <c r="AK301" s="372">
        <f t="shared" si="379"/>
        <v>2.1324354657687991E-2</v>
      </c>
      <c r="AL301" s="341">
        <f t="shared" si="380"/>
        <v>1.6228497241155468E-3</v>
      </c>
      <c r="AM301" s="341">
        <f t="shared" si="381"/>
        <v>5.19311911716975E-3</v>
      </c>
      <c r="AN301" s="341">
        <f t="shared" si="382"/>
        <v>6.1668289516390784E-3</v>
      </c>
      <c r="AO301" s="341">
        <f t="shared" si="383"/>
        <v>1.2982797792924375E-2</v>
      </c>
      <c r="AP301" s="214">
        <v>2041</v>
      </c>
      <c r="AQ301" s="214">
        <v>11</v>
      </c>
      <c r="AR301" s="341">
        <f t="shared" si="384"/>
        <v>3.5702693930542034E-3</v>
      </c>
      <c r="AT301" s="1">
        <v>66</v>
      </c>
      <c r="AU301" s="1">
        <v>23</v>
      </c>
      <c r="AV301" s="1">
        <v>20</v>
      </c>
      <c r="AW301" s="1">
        <v>23</v>
      </c>
      <c r="AX301" s="1">
        <v>68</v>
      </c>
      <c r="AY301" s="1">
        <v>14</v>
      </c>
      <c r="AZ301" s="1">
        <v>24</v>
      </c>
      <c r="BA301" s="1">
        <v>30</v>
      </c>
      <c r="BB301" s="1">
        <v>49</v>
      </c>
      <c r="BC301" s="1">
        <v>22</v>
      </c>
      <c r="BD301" s="1">
        <v>13</v>
      </c>
      <c r="BE301" s="1">
        <v>14</v>
      </c>
      <c r="BF301" s="1">
        <v>52</v>
      </c>
      <c r="BG301" s="1">
        <v>23</v>
      </c>
      <c r="BH301" s="1">
        <v>10</v>
      </c>
      <c r="BI301" s="1">
        <v>19</v>
      </c>
      <c r="BJ301" s="1">
        <v>75</v>
      </c>
      <c r="BK301" s="1">
        <v>27</v>
      </c>
      <c r="BL301" s="1">
        <v>23</v>
      </c>
      <c r="BM301" s="1">
        <v>25</v>
      </c>
      <c r="BN301" s="125">
        <v>0.34848484848484851</v>
      </c>
      <c r="BO301" s="124">
        <v>0.30303030303030304</v>
      </c>
      <c r="BP301" s="126">
        <v>0.34848484848484851</v>
      </c>
      <c r="BQ301" s="125">
        <v>0.20588235294117646</v>
      </c>
      <c r="BR301" s="124">
        <v>0.35294117647058826</v>
      </c>
      <c r="BS301" s="126">
        <v>0.44117647058823528</v>
      </c>
      <c r="BT301" s="125">
        <v>0.44897959183673469</v>
      </c>
      <c r="BU301" s="124">
        <v>0.26530612244897961</v>
      </c>
      <c r="BV301" s="126">
        <v>0.2857142857142857</v>
      </c>
      <c r="BW301" s="125">
        <v>0.44230769230769229</v>
      </c>
      <c r="BX301" s="124">
        <v>0.19230769230769232</v>
      </c>
      <c r="BY301" s="126">
        <v>0.36538461538461536</v>
      </c>
      <c r="BZ301" s="125">
        <f t="shared" si="385"/>
        <v>0.36</v>
      </c>
      <c r="CA301" s="124">
        <f t="shared" si="386"/>
        <v>0.30666666666666664</v>
      </c>
      <c r="CB301" s="126">
        <f t="shared" si="387"/>
        <v>0.33333333333333331</v>
      </c>
      <c r="CD301" s="215">
        <f t="shared" si="388"/>
        <v>6060</v>
      </c>
      <c r="CE301" s="216">
        <f t="shared" si="389"/>
        <v>0.54455445544554459</v>
      </c>
      <c r="CF301" s="216">
        <f t="shared" si="390"/>
        <v>0.38448844884488448</v>
      </c>
      <c r="CG301" s="216">
        <f t="shared" si="391"/>
        <v>7.0957095709570955E-2</v>
      </c>
      <c r="CH301" s="216">
        <f t="shared" si="392"/>
        <v>2.8052805280528052E-2</v>
      </c>
      <c r="CI301" s="216">
        <f t="shared" si="393"/>
        <v>4.9504950495049506E-3</v>
      </c>
      <c r="CJ301" s="216">
        <f t="shared" si="394"/>
        <v>3.7953795379537955E-2</v>
      </c>
      <c r="CK301" s="217">
        <f t="shared" si="395"/>
        <v>3300</v>
      </c>
      <c r="CL301" s="218">
        <f t="shared" si="396"/>
        <v>2330</v>
      </c>
      <c r="CM301" s="219">
        <f t="shared" si="397"/>
        <v>430</v>
      </c>
      <c r="CN301" s="219">
        <f t="shared" si="398"/>
        <v>170</v>
      </c>
      <c r="CO301" s="219">
        <f t="shared" si="399"/>
        <v>30</v>
      </c>
      <c r="CP301" s="219">
        <f t="shared" si="400"/>
        <v>230</v>
      </c>
      <c r="CR301" s="243">
        <v>2893.42</v>
      </c>
      <c r="CS301" s="243">
        <v>3615</v>
      </c>
      <c r="CT301" s="247">
        <f t="shared" si="370"/>
        <v>0.80039280774550481</v>
      </c>
      <c r="CV301" s="247">
        <f t="shared" si="371"/>
        <v>2.0681179323192817E-2</v>
      </c>
      <c r="CW301" s="211">
        <f t="shared" si="372"/>
        <v>0.2069133398247322</v>
      </c>
      <c r="CY301" s="300">
        <v>2.3349937733499377E-2</v>
      </c>
      <c r="CZ301" s="300">
        <v>1.5448603683897801E-2</v>
      </c>
      <c r="DA301" s="300">
        <v>1.3976041072447234E-2</v>
      </c>
      <c r="DB301" s="300">
        <v>1.8712162905888827E-2</v>
      </c>
      <c r="DC301" s="300">
        <v>1.7548524328636E-2</v>
      </c>
      <c r="DE301" s="332">
        <v>107</v>
      </c>
      <c r="DF301" s="332">
        <v>8</v>
      </c>
      <c r="DG301" s="332">
        <v>76</v>
      </c>
      <c r="DH301" s="332">
        <v>3</v>
      </c>
      <c r="DL301" s="212">
        <v>3212</v>
      </c>
      <c r="DM301" s="212">
        <v>75</v>
      </c>
      <c r="DN301" s="213">
        <v>2.3349937733499377E-2</v>
      </c>
      <c r="DO301" s="212">
        <v>1136</v>
      </c>
      <c r="DP301" s="212">
        <v>68</v>
      </c>
      <c r="DQ301" s="213">
        <v>2.1170610211706103E-2</v>
      </c>
      <c r="DR301" s="214">
        <v>2076</v>
      </c>
      <c r="DS301" s="214">
        <v>7</v>
      </c>
      <c r="DT301" s="213">
        <v>2.1793275217932753E-3</v>
      </c>
      <c r="DV301" s="215">
        <f t="shared" si="401"/>
        <v>6080</v>
      </c>
      <c r="DW301" s="216">
        <v>0.57377049180327866</v>
      </c>
      <c r="DX301" s="216">
        <v>0.36065573770491804</v>
      </c>
      <c r="DY301" s="216">
        <v>6.5573770491803282E-2</v>
      </c>
      <c r="DZ301" s="216">
        <v>3.2786885245901641E-2</v>
      </c>
      <c r="EA301" s="216">
        <v>0</v>
      </c>
      <c r="EB301" s="216">
        <v>3.2786885245901641E-2</v>
      </c>
      <c r="EC301" s="217">
        <f t="shared" si="402"/>
        <v>3500</v>
      </c>
      <c r="ED301" s="218">
        <v>2200</v>
      </c>
      <c r="EE301" s="219">
        <f t="shared" si="403"/>
        <v>380</v>
      </c>
      <c r="EF301" s="219">
        <f t="shared" si="404"/>
        <v>90</v>
      </c>
      <c r="EG301" s="219">
        <f t="shared" si="405"/>
        <v>20</v>
      </c>
      <c r="EH301" s="219">
        <f t="shared" si="406"/>
        <v>270</v>
      </c>
      <c r="EI301" s="216">
        <v>6.5573770491803282E-2</v>
      </c>
      <c r="EJ301" s="511">
        <v>2.1899999999999999E-2</v>
      </c>
      <c r="EK301" s="3">
        <v>0.29100000000000004</v>
      </c>
      <c r="EL301" s="3">
        <v>0.45799999999999996</v>
      </c>
      <c r="EM301" s="496">
        <f t="shared" si="366"/>
        <v>0.251</v>
      </c>
      <c r="EN301" s="528">
        <v>7.0047999999999999E-2</v>
      </c>
      <c r="EO301" s="545">
        <f t="shared" si="407"/>
        <v>6060</v>
      </c>
      <c r="EP301" s="314">
        <f t="shared" si="408"/>
        <v>1420</v>
      </c>
      <c r="EQ301" s="542">
        <v>1390</v>
      </c>
      <c r="ER301" s="543">
        <v>20</v>
      </c>
      <c r="ES301" s="544">
        <v>10</v>
      </c>
      <c r="ET301" s="242">
        <v>0</v>
      </c>
      <c r="EU301" s="242">
        <v>0</v>
      </c>
      <c r="EV301" s="314">
        <f t="shared" si="409"/>
        <v>10</v>
      </c>
      <c r="EW301" s="314">
        <f t="shared" si="410"/>
        <v>2610</v>
      </c>
      <c r="EX301" s="542">
        <v>1720</v>
      </c>
      <c r="EY301" s="543">
        <v>710</v>
      </c>
      <c r="EZ301" s="544">
        <v>180</v>
      </c>
      <c r="FA301" s="242">
        <v>40</v>
      </c>
      <c r="FB301" s="242">
        <v>10</v>
      </c>
      <c r="FC301" s="314">
        <f t="shared" si="411"/>
        <v>130</v>
      </c>
      <c r="FD301" s="314">
        <f t="shared" si="412"/>
        <v>2030</v>
      </c>
      <c r="FE301" s="542">
        <v>390</v>
      </c>
      <c r="FF301" s="543">
        <v>1450</v>
      </c>
      <c r="FG301" s="544">
        <v>190</v>
      </c>
      <c r="FH301" s="242">
        <v>50</v>
      </c>
      <c r="FI301" s="242">
        <f>VLOOKUP($A301,'[3]Tabel 3'!$E$3350:$K$3691,7,FALSE)</f>
        <v>10</v>
      </c>
      <c r="FJ301" s="314">
        <f t="shared" si="413"/>
        <v>130</v>
      </c>
      <c r="FK301" s="545">
        <f t="shared" si="414"/>
        <v>6060</v>
      </c>
      <c r="FL301" s="314">
        <f t="shared" si="415"/>
        <v>1370</v>
      </c>
      <c r="FM301" s="542">
        <v>1340</v>
      </c>
      <c r="FN301" s="543">
        <v>20</v>
      </c>
      <c r="FO301" s="544">
        <v>10</v>
      </c>
      <c r="FP301" s="242">
        <v>0</v>
      </c>
      <c r="FQ301" s="242">
        <v>0</v>
      </c>
      <c r="FR301" s="314">
        <f t="shared" si="416"/>
        <v>10</v>
      </c>
      <c r="FS301" s="314">
        <f t="shared" si="417"/>
        <v>2550</v>
      </c>
      <c r="FT301" s="542">
        <v>1560</v>
      </c>
      <c r="FU301" s="543">
        <v>780</v>
      </c>
      <c r="FV301" s="544">
        <v>210</v>
      </c>
      <c r="FW301" s="242">
        <v>70</v>
      </c>
      <c r="FX301" s="242">
        <v>20</v>
      </c>
      <c r="FY301" s="314">
        <f t="shared" si="418"/>
        <v>120</v>
      </c>
      <c r="FZ301" s="314">
        <f t="shared" si="419"/>
        <v>2140</v>
      </c>
      <c r="GA301" s="542">
        <v>400</v>
      </c>
      <c r="GB301" s="543">
        <v>1530</v>
      </c>
      <c r="GC301" s="544">
        <v>210</v>
      </c>
      <c r="GD301" s="242">
        <v>100</v>
      </c>
      <c r="GE301" s="242">
        <v>10</v>
      </c>
      <c r="GF301" s="314">
        <f t="shared" si="420"/>
        <v>100</v>
      </c>
    </row>
    <row r="302" spans="1:188" hidden="1" x14ac:dyDescent="0.25">
      <c r="A302" s="622" t="s">
        <v>441</v>
      </c>
      <c r="B302" s="622" t="s">
        <v>92</v>
      </c>
      <c r="C302" s="622" t="s">
        <v>93</v>
      </c>
      <c r="D302" s="1">
        <v>1.6</v>
      </c>
      <c r="E302" s="206">
        <v>23800</v>
      </c>
      <c r="F302" s="207">
        <v>6.7000000000000004E-2</v>
      </c>
      <c r="G302" s="208">
        <f>IF(AND(F302&gt;=$F$3-'Selectie Benchmark Gemeenten'!$D$7*'gemeenten info'!$F$7,F302&lt;=$F$3+'Selectie Benchmark Gemeenten'!$D$7*'gemeenten info'!$F$7),1,0)</f>
        <v>0</v>
      </c>
      <c r="H302" s="206">
        <v>58788</v>
      </c>
      <c r="I302" s="206">
        <v>402</v>
      </c>
      <c r="J302" s="209">
        <f t="shared" si="373"/>
        <v>5.6801195814648729E-2</v>
      </c>
      <c r="K302" s="208">
        <f>IF(AND(J302&gt;=$J$3-'Selectie Benchmark Gemeenten'!$D$8*'gemeenten info'!$J$7,J302&lt;=$J$3+'Selectie Benchmark Gemeenten'!$D$8*'gemeenten info'!$J$7),1,0)</f>
        <v>0</v>
      </c>
      <c r="L302" s="23">
        <v>0</v>
      </c>
      <c r="M302" s="210">
        <v>5.7557436517533256E-2</v>
      </c>
      <c r="N302" s="208">
        <f>IF(AND(M302&gt;=$M$3-'Selectie Benchmark Gemeenten'!$D$9*'gemeenten info'!$M$7,M302&lt;=$M$3+'Selectie Benchmark Gemeenten'!$D$9*'gemeenten info'!$M$7),1,0)</f>
        <v>0</v>
      </c>
      <c r="O302" s="29">
        <f t="shared" si="367"/>
        <v>0</v>
      </c>
      <c r="P302" s="29">
        <f t="shared" si="368"/>
        <v>0</v>
      </c>
      <c r="Q302" s="29">
        <f t="shared" si="369"/>
        <v>0</v>
      </c>
      <c r="S302" s="78">
        <v>7.98</v>
      </c>
      <c r="T302" s="78">
        <v>-3.617</v>
      </c>
      <c r="U302" s="211">
        <v>0.52700000000000002</v>
      </c>
      <c r="V302" s="211">
        <v>7.0999999999999994E-2</v>
      </c>
      <c r="X302" s="212">
        <v>4422</v>
      </c>
      <c r="Y302" s="212">
        <v>91</v>
      </c>
      <c r="Z302" s="341">
        <f t="shared" si="374"/>
        <v>2.0578923563998191E-2</v>
      </c>
      <c r="AA302" s="212">
        <v>1399</v>
      </c>
      <c r="AB302" s="212">
        <v>78</v>
      </c>
      <c r="AC302" s="212">
        <v>29</v>
      </c>
      <c r="AD302" s="212">
        <v>222</v>
      </c>
      <c r="AE302" s="212">
        <v>8</v>
      </c>
      <c r="AF302" s="372">
        <f t="shared" si="375"/>
        <v>0.27586206896551724</v>
      </c>
      <c r="AG302" s="212">
        <v>27</v>
      </c>
      <c r="AH302" s="372">
        <f t="shared" si="376"/>
        <v>0.12162162162162163</v>
      </c>
      <c r="AI302" s="212">
        <f t="shared" si="377"/>
        <v>1148</v>
      </c>
      <c r="AJ302" s="212">
        <f t="shared" si="378"/>
        <v>43</v>
      </c>
      <c r="AK302" s="372">
        <f t="shared" si="379"/>
        <v>3.7456445993031356E-2</v>
      </c>
      <c r="AL302" s="341">
        <f t="shared" si="380"/>
        <v>1.8091361374943465E-3</v>
      </c>
      <c r="AM302" s="341">
        <f t="shared" si="381"/>
        <v>6.1058344640434192E-3</v>
      </c>
      <c r="AN302" s="341">
        <f t="shared" si="382"/>
        <v>9.724106739032113E-3</v>
      </c>
      <c r="AO302" s="341">
        <f t="shared" si="383"/>
        <v>1.7639077340569877E-2</v>
      </c>
      <c r="AP302" s="214">
        <v>3023</v>
      </c>
      <c r="AQ302" s="214">
        <v>13</v>
      </c>
      <c r="AR302" s="341">
        <f t="shared" si="384"/>
        <v>2.939846223428313E-3</v>
      </c>
      <c r="AT302" s="1">
        <v>70</v>
      </c>
      <c r="AU302" s="1">
        <v>37</v>
      </c>
      <c r="AV302" s="1">
        <v>10</v>
      </c>
      <c r="AW302" s="1">
        <v>23</v>
      </c>
      <c r="AX302" s="1">
        <v>100</v>
      </c>
      <c r="AY302" s="1">
        <v>39</v>
      </c>
      <c r="AZ302" s="1">
        <v>26</v>
      </c>
      <c r="BA302" s="1">
        <v>35</v>
      </c>
      <c r="BB302" s="1">
        <v>66</v>
      </c>
      <c r="BC302" s="1">
        <v>29</v>
      </c>
      <c r="BD302" s="1">
        <v>15</v>
      </c>
      <c r="BE302" s="1">
        <v>22</v>
      </c>
      <c r="BF302" s="1">
        <v>77</v>
      </c>
      <c r="BG302" s="1">
        <v>32</v>
      </c>
      <c r="BH302" s="1">
        <v>12</v>
      </c>
      <c r="BI302" s="1">
        <v>33</v>
      </c>
      <c r="BJ302" s="1">
        <v>92</v>
      </c>
      <c r="BK302" s="1">
        <v>38</v>
      </c>
      <c r="BL302" s="1">
        <v>12</v>
      </c>
      <c r="BM302" s="1">
        <v>42</v>
      </c>
      <c r="BN302" s="125">
        <v>0.52857142857142858</v>
      </c>
      <c r="BO302" s="124">
        <v>0.14285714285714285</v>
      </c>
      <c r="BP302" s="126">
        <v>0.32857142857142857</v>
      </c>
      <c r="BQ302" s="125">
        <v>0.39</v>
      </c>
      <c r="BR302" s="124">
        <v>0.26</v>
      </c>
      <c r="BS302" s="126">
        <v>0.35</v>
      </c>
      <c r="BT302" s="125">
        <v>0.43939393939393939</v>
      </c>
      <c r="BU302" s="124">
        <v>0.22727272727272727</v>
      </c>
      <c r="BV302" s="126">
        <v>0.33333333333333331</v>
      </c>
      <c r="BW302" s="125">
        <v>0.41558441558441561</v>
      </c>
      <c r="BX302" s="124">
        <v>0.15584415584415584</v>
      </c>
      <c r="BY302" s="126">
        <v>0.42857142857142855</v>
      </c>
      <c r="BZ302" s="125">
        <f t="shared" si="385"/>
        <v>0.41304347826086957</v>
      </c>
      <c r="CA302" s="124">
        <f t="shared" si="386"/>
        <v>0.13043478260869565</v>
      </c>
      <c r="CB302" s="126">
        <f t="shared" si="387"/>
        <v>0.45652173913043476</v>
      </c>
      <c r="CD302" s="215">
        <f t="shared" si="388"/>
        <v>8120</v>
      </c>
      <c r="CE302" s="216">
        <f t="shared" si="389"/>
        <v>0.54433497536945807</v>
      </c>
      <c r="CF302" s="216">
        <f t="shared" si="390"/>
        <v>0.39285714285714285</v>
      </c>
      <c r="CG302" s="216">
        <f t="shared" si="391"/>
        <v>6.2807881773399021E-2</v>
      </c>
      <c r="CH302" s="216">
        <f t="shared" si="392"/>
        <v>2.4630541871921183E-2</v>
      </c>
      <c r="CI302" s="216">
        <f t="shared" si="393"/>
        <v>2.4630541871921183E-3</v>
      </c>
      <c r="CJ302" s="216">
        <f t="shared" si="394"/>
        <v>3.5714285714285712E-2</v>
      </c>
      <c r="CK302" s="217">
        <f t="shared" si="395"/>
        <v>4420</v>
      </c>
      <c r="CL302" s="218">
        <f t="shared" si="396"/>
        <v>3190</v>
      </c>
      <c r="CM302" s="219">
        <f t="shared" si="397"/>
        <v>510</v>
      </c>
      <c r="CN302" s="219">
        <f t="shared" si="398"/>
        <v>200</v>
      </c>
      <c r="CO302" s="219">
        <f t="shared" si="399"/>
        <v>20</v>
      </c>
      <c r="CP302" s="219">
        <f t="shared" si="400"/>
        <v>290</v>
      </c>
      <c r="CR302" s="243">
        <v>4995.54</v>
      </c>
      <c r="CS302" s="243">
        <v>6184</v>
      </c>
      <c r="CT302" s="247">
        <f t="shared" si="370"/>
        <v>0.80781694695989648</v>
      </c>
      <c r="CV302" s="247">
        <f t="shared" si="371"/>
        <v>2.5474736128579655E-2</v>
      </c>
      <c r="CW302" s="211">
        <f t="shared" si="372"/>
        <v>0.30714811289549537</v>
      </c>
      <c r="CY302" s="300">
        <v>2.0210896309314587E-2</v>
      </c>
      <c r="CZ302" s="300">
        <v>1.660556394220401E-2</v>
      </c>
      <c r="DA302" s="300">
        <v>1.4000848536274925E-2</v>
      </c>
      <c r="DB302" s="300">
        <v>2.0868113522537562E-2</v>
      </c>
      <c r="DC302" s="300">
        <v>1.4468788755684168E-2</v>
      </c>
      <c r="DE302" s="332">
        <v>116</v>
      </c>
      <c r="DF302" s="332">
        <v>13</v>
      </c>
      <c r="DG302" s="332">
        <v>133</v>
      </c>
      <c r="DH302" s="332">
        <v>19</v>
      </c>
      <c r="DL302" s="212">
        <v>4552</v>
      </c>
      <c r="DM302" s="212">
        <v>92</v>
      </c>
      <c r="DN302" s="213">
        <v>2.0210896309314587E-2</v>
      </c>
      <c r="DO302" s="212">
        <v>1511</v>
      </c>
      <c r="DP302" s="212">
        <v>76</v>
      </c>
      <c r="DQ302" s="213">
        <v>1.6695957820738138E-2</v>
      </c>
      <c r="DR302" s="214">
        <v>3041</v>
      </c>
      <c r="DS302" s="214">
        <v>16</v>
      </c>
      <c r="DT302" s="213">
        <v>3.5149384885764497E-3</v>
      </c>
      <c r="DV302" s="215">
        <f t="shared" si="401"/>
        <v>8130</v>
      </c>
      <c r="DW302" s="216">
        <v>0.55555555555555558</v>
      </c>
      <c r="DX302" s="216">
        <v>0.39506172839506171</v>
      </c>
      <c r="DY302" s="216">
        <v>4.9382716049382713E-2</v>
      </c>
      <c r="DZ302" s="216">
        <v>2.4691358024691357E-2</v>
      </c>
      <c r="EA302" s="216">
        <v>0</v>
      </c>
      <c r="EB302" s="216">
        <v>2.4691358024691357E-2</v>
      </c>
      <c r="EC302" s="217">
        <f t="shared" si="402"/>
        <v>4460</v>
      </c>
      <c r="ED302" s="218">
        <v>3200</v>
      </c>
      <c r="EE302" s="219">
        <f t="shared" si="403"/>
        <v>470</v>
      </c>
      <c r="EF302" s="219">
        <f t="shared" si="404"/>
        <v>120</v>
      </c>
      <c r="EG302" s="219">
        <f t="shared" si="405"/>
        <v>10</v>
      </c>
      <c r="EH302" s="219">
        <f t="shared" si="406"/>
        <v>340</v>
      </c>
      <c r="EI302" s="216">
        <v>6.097560975609756E-2</v>
      </c>
      <c r="EJ302" s="511">
        <v>1.9625E-2</v>
      </c>
      <c r="EK302" s="3">
        <v>0.32299999999999995</v>
      </c>
      <c r="EL302" s="3">
        <v>0.442</v>
      </c>
      <c r="EM302" s="496">
        <f t="shared" si="366"/>
        <v>0.23500000000000004</v>
      </c>
      <c r="EN302" s="528">
        <v>6.2370200000000001E-2</v>
      </c>
      <c r="EO302" s="545">
        <f t="shared" si="407"/>
        <v>8100</v>
      </c>
      <c r="EP302" s="314">
        <f t="shared" si="408"/>
        <v>2020</v>
      </c>
      <c r="EQ302" s="542">
        <v>1970</v>
      </c>
      <c r="ER302" s="543">
        <v>30</v>
      </c>
      <c r="ES302" s="544">
        <v>20</v>
      </c>
      <c r="ET302" s="242">
        <v>0</v>
      </c>
      <c r="EU302" s="242">
        <v>0</v>
      </c>
      <c r="EV302" s="314">
        <f t="shared" si="409"/>
        <v>20</v>
      </c>
      <c r="EW302" s="314">
        <f t="shared" si="410"/>
        <v>3510</v>
      </c>
      <c r="EX302" s="542">
        <v>2090</v>
      </c>
      <c r="EY302" s="543">
        <v>1210</v>
      </c>
      <c r="EZ302" s="544">
        <v>210</v>
      </c>
      <c r="FA302" s="242">
        <v>50</v>
      </c>
      <c r="FB302" s="242">
        <v>10</v>
      </c>
      <c r="FC302" s="314">
        <f t="shared" si="411"/>
        <v>150</v>
      </c>
      <c r="FD302" s="314">
        <f t="shared" si="412"/>
        <v>2570</v>
      </c>
      <c r="FE302" s="542">
        <v>400</v>
      </c>
      <c r="FF302" s="543">
        <v>1930</v>
      </c>
      <c r="FG302" s="544">
        <v>240</v>
      </c>
      <c r="FH302" s="242">
        <v>70</v>
      </c>
      <c r="FI302" s="242">
        <f>VLOOKUP($A302,'[3]Tabel 3'!$E$3350:$K$3691,7,FALSE)</f>
        <v>0</v>
      </c>
      <c r="FJ302" s="314">
        <f t="shared" si="413"/>
        <v>170</v>
      </c>
      <c r="FK302" s="545">
        <f t="shared" si="414"/>
        <v>8120</v>
      </c>
      <c r="FL302" s="314">
        <f t="shared" si="415"/>
        <v>2000</v>
      </c>
      <c r="FM302" s="542">
        <v>1950</v>
      </c>
      <c r="FN302" s="543">
        <v>30</v>
      </c>
      <c r="FO302" s="544">
        <v>20</v>
      </c>
      <c r="FP302" s="242">
        <v>0</v>
      </c>
      <c r="FQ302" s="242">
        <v>0</v>
      </c>
      <c r="FR302" s="314">
        <f t="shared" si="416"/>
        <v>20</v>
      </c>
      <c r="FS302" s="314">
        <f t="shared" si="417"/>
        <v>3560</v>
      </c>
      <c r="FT302" s="542">
        <v>2040</v>
      </c>
      <c r="FU302" s="543">
        <v>1260</v>
      </c>
      <c r="FV302" s="544">
        <v>260</v>
      </c>
      <c r="FW302" s="242">
        <v>90</v>
      </c>
      <c r="FX302" s="242">
        <v>10</v>
      </c>
      <c r="FY302" s="314">
        <f t="shared" si="418"/>
        <v>160</v>
      </c>
      <c r="FZ302" s="314">
        <f t="shared" si="419"/>
        <v>2560</v>
      </c>
      <c r="GA302" s="542">
        <v>430</v>
      </c>
      <c r="GB302" s="543">
        <v>1900</v>
      </c>
      <c r="GC302" s="544">
        <v>230</v>
      </c>
      <c r="GD302" s="242">
        <v>110</v>
      </c>
      <c r="GE302" s="242">
        <v>10</v>
      </c>
      <c r="GF302" s="314">
        <f t="shared" si="420"/>
        <v>110</v>
      </c>
    </row>
    <row r="303" spans="1:188" hidden="1" x14ac:dyDescent="0.25">
      <c r="A303" s="622" t="s">
        <v>442</v>
      </c>
      <c r="B303" s="622" t="s">
        <v>110</v>
      </c>
      <c r="C303" s="622" t="s">
        <v>111</v>
      </c>
      <c r="D303" s="1">
        <v>3.9</v>
      </c>
      <c r="E303" s="206">
        <v>33800</v>
      </c>
      <c r="F303" s="207">
        <v>0.11599999999999999</v>
      </c>
      <c r="G303" s="208">
        <f>IF(AND(F303&gt;=$F$3-'Selectie Benchmark Gemeenten'!$D$7*'gemeenten info'!$F$7,F303&lt;=$F$3+'Selectie Benchmark Gemeenten'!$D$7*'gemeenten info'!$F$7),1,0)</f>
        <v>0</v>
      </c>
      <c r="H303" s="206">
        <v>74143</v>
      </c>
      <c r="I303" s="206">
        <v>3174</v>
      </c>
      <c r="J303" s="209">
        <f t="shared" si="373"/>
        <v>0.47115097159940211</v>
      </c>
      <c r="K303" s="208">
        <f>IF(AND(J303&gt;=$J$3-'Selectie Benchmark Gemeenten'!$D$8*'gemeenten info'!$J$7,J303&lt;=$J$3+'Selectie Benchmark Gemeenten'!$D$8*'gemeenten info'!$J$7),1,0)</f>
        <v>0</v>
      </c>
      <c r="L303" s="23">
        <v>0</v>
      </c>
      <c r="M303" s="210">
        <v>5.6979096426163181E-2</v>
      </c>
      <c r="N303" s="208">
        <f>IF(AND(M303&gt;=$M$3-'Selectie Benchmark Gemeenten'!$D$9*'gemeenten info'!$M$7,M303&lt;=$M$3+'Selectie Benchmark Gemeenten'!$D$9*'gemeenten info'!$M$7),1,0)</f>
        <v>0</v>
      </c>
      <c r="O303" s="29">
        <f t="shared" si="367"/>
        <v>0</v>
      </c>
      <c r="P303" s="29">
        <f t="shared" si="368"/>
        <v>0</v>
      </c>
      <c r="Q303" s="29">
        <f t="shared" si="369"/>
        <v>0</v>
      </c>
      <c r="S303" s="78">
        <v>7.5590000000000002</v>
      </c>
      <c r="T303" s="78">
        <v>5.2859999999999996</v>
      </c>
      <c r="U303" s="211">
        <v>0.58099999999999996</v>
      </c>
      <c r="V303" s="211">
        <v>0.08</v>
      </c>
      <c r="X303" s="212">
        <v>5111</v>
      </c>
      <c r="Y303" s="212">
        <v>149</v>
      </c>
      <c r="Z303" s="341">
        <f t="shared" si="374"/>
        <v>2.915280766973195E-2</v>
      </c>
      <c r="AA303" s="212">
        <v>1658</v>
      </c>
      <c r="AB303" s="212">
        <v>130</v>
      </c>
      <c r="AC303" s="212">
        <v>59</v>
      </c>
      <c r="AD303" s="212">
        <v>325</v>
      </c>
      <c r="AE303" s="212">
        <v>12</v>
      </c>
      <c r="AF303" s="372">
        <f t="shared" si="375"/>
        <v>0.20338983050847459</v>
      </c>
      <c r="AG303" s="212">
        <v>47</v>
      </c>
      <c r="AH303" s="372">
        <f t="shared" si="376"/>
        <v>0.14461538461538462</v>
      </c>
      <c r="AI303" s="212">
        <f t="shared" si="377"/>
        <v>1274</v>
      </c>
      <c r="AJ303" s="212">
        <f t="shared" si="378"/>
        <v>71</v>
      </c>
      <c r="AK303" s="372">
        <f t="shared" si="379"/>
        <v>5.572998430141287E-2</v>
      </c>
      <c r="AL303" s="341">
        <f t="shared" si="380"/>
        <v>2.3478771277636468E-3</v>
      </c>
      <c r="AM303" s="341">
        <f t="shared" si="381"/>
        <v>9.1958520837409508E-3</v>
      </c>
      <c r="AN303" s="341">
        <f t="shared" si="382"/>
        <v>1.3891606339268244E-2</v>
      </c>
      <c r="AO303" s="341">
        <f t="shared" si="383"/>
        <v>2.5435335550772844E-2</v>
      </c>
      <c r="AP303" s="214">
        <v>3453</v>
      </c>
      <c r="AQ303" s="214">
        <v>19</v>
      </c>
      <c r="AR303" s="341">
        <f t="shared" si="384"/>
        <v>3.7174721189591076E-3</v>
      </c>
      <c r="AT303" s="1">
        <v>116</v>
      </c>
      <c r="AU303" s="1">
        <v>30</v>
      </c>
      <c r="AV303" s="1">
        <v>35</v>
      </c>
      <c r="AW303" s="1">
        <v>51</v>
      </c>
      <c r="AX303" s="1">
        <v>120</v>
      </c>
      <c r="AY303" s="1">
        <v>38</v>
      </c>
      <c r="AZ303" s="1">
        <v>29</v>
      </c>
      <c r="BA303" s="1">
        <v>53</v>
      </c>
      <c r="BB303" s="1">
        <v>100</v>
      </c>
      <c r="BC303" s="1">
        <v>33</v>
      </c>
      <c r="BD303" s="1">
        <v>29</v>
      </c>
      <c r="BE303" s="1">
        <v>38</v>
      </c>
      <c r="BF303" s="1">
        <v>116</v>
      </c>
      <c r="BG303" s="1">
        <v>39</v>
      </c>
      <c r="BH303" s="1">
        <v>23</v>
      </c>
      <c r="BI303" s="1">
        <v>54</v>
      </c>
      <c r="BJ303" s="1">
        <v>150</v>
      </c>
      <c r="BK303" s="1">
        <v>49</v>
      </c>
      <c r="BL303" s="1">
        <v>30</v>
      </c>
      <c r="BM303" s="1">
        <v>71</v>
      </c>
      <c r="BN303" s="125">
        <v>0.25862068965517243</v>
      </c>
      <c r="BO303" s="124">
        <v>0.30172413793103448</v>
      </c>
      <c r="BP303" s="126">
        <v>0.43965517241379309</v>
      </c>
      <c r="BQ303" s="125">
        <v>0.31666666666666665</v>
      </c>
      <c r="BR303" s="124">
        <v>0.24166666666666667</v>
      </c>
      <c r="BS303" s="126">
        <v>0.44166666666666665</v>
      </c>
      <c r="BT303" s="125">
        <v>0.33</v>
      </c>
      <c r="BU303" s="124">
        <v>0.28999999999999998</v>
      </c>
      <c r="BV303" s="126">
        <v>0.38</v>
      </c>
      <c r="BW303" s="125">
        <v>0.33620689655172414</v>
      </c>
      <c r="BX303" s="124">
        <v>0.19827586206896552</v>
      </c>
      <c r="BY303" s="126">
        <v>0.46551724137931033</v>
      </c>
      <c r="BZ303" s="125">
        <f t="shared" si="385"/>
        <v>0.32666666666666666</v>
      </c>
      <c r="CA303" s="124">
        <f t="shared" si="386"/>
        <v>0.2</v>
      </c>
      <c r="CB303" s="126">
        <f t="shared" si="387"/>
        <v>0.47333333333333333</v>
      </c>
      <c r="CD303" s="215">
        <f t="shared" si="388"/>
        <v>9780</v>
      </c>
      <c r="CE303" s="216">
        <f t="shared" si="389"/>
        <v>0.54805725971370145</v>
      </c>
      <c r="CF303" s="216">
        <f t="shared" si="390"/>
        <v>0.36503067484662577</v>
      </c>
      <c r="CG303" s="216">
        <f t="shared" si="391"/>
        <v>8.6912065439672795E-2</v>
      </c>
      <c r="CH303" s="216">
        <f t="shared" si="392"/>
        <v>2.9652351738241309E-2</v>
      </c>
      <c r="CI303" s="216">
        <f t="shared" si="393"/>
        <v>3.0674846625766872E-3</v>
      </c>
      <c r="CJ303" s="216">
        <f t="shared" si="394"/>
        <v>5.4192229038854803E-2</v>
      </c>
      <c r="CK303" s="217">
        <f t="shared" si="395"/>
        <v>5360</v>
      </c>
      <c r="CL303" s="218">
        <f t="shared" si="396"/>
        <v>3570</v>
      </c>
      <c r="CM303" s="219">
        <f t="shared" si="397"/>
        <v>850</v>
      </c>
      <c r="CN303" s="219">
        <f t="shared" si="398"/>
        <v>290</v>
      </c>
      <c r="CO303" s="219">
        <f t="shared" si="399"/>
        <v>30</v>
      </c>
      <c r="CP303" s="219">
        <f t="shared" si="400"/>
        <v>530</v>
      </c>
      <c r="CR303" s="243">
        <v>11434.18</v>
      </c>
      <c r="CS303" s="243">
        <v>7098</v>
      </c>
      <c r="CT303" s="247">
        <f t="shared" si="370"/>
        <v>1.610901662440124</v>
      </c>
      <c r="CV303" s="247">
        <f t="shared" si="371"/>
        <v>1.8097198823156305E-2</v>
      </c>
      <c r="CW303" s="211">
        <f t="shared" si="372"/>
        <v>0.25131730749768921</v>
      </c>
      <c r="CY303" s="300">
        <v>2.879631407179881E-2</v>
      </c>
      <c r="CZ303" s="300">
        <v>2.2441478042174501E-2</v>
      </c>
      <c r="DA303" s="300">
        <v>1.9364833462432222E-2</v>
      </c>
      <c r="DB303" s="300">
        <v>2.3589541969726756E-2</v>
      </c>
      <c r="DC303" s="300">
        <v>2.2776359709405065E-2</v>
      </c>
      <c r="DE303" s="332">
        <v>388</v>
      </c>
      <c r="DF303" s="332">
        <v>74</v>
      </c>
      <c r="DG303" s="332">
        <v>366</v>
      </c>
      <c r="DH303" s="332">
        <v>44</v>
      </c>
      <c r="DL303" s="212">
        <v>5209</v>
      </c>
      <c r="DM303" s="212">
        <v>150</v>
      </c>
      <c r="DN303" s="213">
        <v>2.879631407179881E-2</v>
      </c>
      <c r="DO303" s="212">
        <v>1720</v>
      </c>
      <c r="DP303" s="212">
        <v>133</v>
      </c>
      <c r="DQ303" s="213">
        <v>2.553273181032828E-2</v>
      </c>
      <c r="DR303" s="214">
        <v>3489</v>
      </c>
      <c r="DS303" s="214">
        <v>17</v>
      </c>
      <c r="DT303" s="213">
        <v>3.263582261470532E-3</v>
      </c>
      <c r="DV303" s="215">
        <f t="shared" si="401"/>
        <v>9840</v>
      </c>
      <c r="DW303" s="216">
        <v>0.5714285714285714</v>
      </c>
      <c r="DX303" s="216">
        <v>0.35714285714285715</v>
      </c>
      <c r="DY303" s="216">
        <v>7.1428571428571425E-2</v>
      </c>
      <c r="DZ303" s="216">
        <v>3.0612244897959183E-2</v>
      </c>
      <c r="EA303" s="216">
        <v>0</v>
      </c>
      <c r="EB303" s="216">
        <v>4.0816326530612242E-2</v>
      </c>
      <c r="EC303" s="217">
        <f t="shared" si="402"/>
        <v>5560</v>
      </c>
      <c r="ED303" s="218">
        <v>3500</v>
      </c>
      <c r="EE303" s="219">
        <f t="shared" si="403"/>
        <v>780</v>
      </c>
      <c r="EF303" s="219">
        <f t="shared" si="404"/>
        <v>120</v>
      </c>
      <c r="EG303" s="219">
        <f t="shared" si="405"/>
        <v>40</v>
      </c>
      <c r="EH303" s="219">
        <f t="shared" si="406"/>
        <v>620</v>
      </c>
      <c r="EI303" s="216">
        <v>9.0909090909090912E-2</v>
      </c>
      <c r="EJ303" s="511">
        <v>2.8199999999999999E-2</v>
      </c>
      <c r="EK303" s="3">
        <v>0.32</v>
      </c>
      <c r="EL303" s="3">
        <v>0.44400000000000001</v>
      </c>
      <c r="EM303" s="496">
        <f t="shared" si="366"/>
        <v>0.23599999999999993</v>
      </c>
      <c r="EN303" s="528">
        <v>9.1309600000000005E-2</v>
      </c>
      <c r="EO303" s="545">
        <f t="shared" si="407"/>
        <v>9820</v>
      </c>
      <c r="EP303" s="314">
        <f t="shared" si="408"/>
        <v>2300</v>
      </c>
      <c r="EQ303" s="542">
        <v>2270</v>
      </c>
      <c r="ER303" s="543">
        <v>20</v>
      </c>
      <c r="ES303" s="544">
        <v>10</v>
      </c>
      <c r="ET303" s="242">
        <v>0</v>
      </c>
      <c r="EU303" s="242">
        <v>0</v>
      </c>
      <c r="EV303" s="314">
        <f t="shared" si="409"/>
        <v>10</v>
      </c>
      <c r="EW303" s="314">
        <f t="shared" si="410"/>
        <v>3970</v>
      </c>
      <c r="EX303" s="542">
        <v>2540</v>
      </c>
      <c r="EY303" s="543">
        <v>1090</v>
      </c>
      <c r="EZ303" s="544">
        <v>340</v>
      </c>
      <c r="FA303" s="242">
        <v>50</v>
      </c>
      <c r="FB303" s="242">
        <v>20</v>
      </c>
      <c r="FC303" s="314">
        <f t="shared" si="411"/>
        <v>270</v>
      </c>
      <c r="FD303" s="314">
        <f t="shared" si="412"/>
        <v>3550</v>
      </c>
      <c r="FE303" s="542">
        <v>750</v>
      </c>
      <c r="FF303" s="543">
        <v>2370</v>
      </c>
      <c r="FG303" s="544">
        <v>430</v>
      </c>
      <c r="FH303" s="242">
        <v>70</v>
      </c>
      <c r="FI303" s="242">
        <f>VLOOKUP($A303,'[3]Tabel 3'!$E$3350:$K$3691,7,FALSE)</f>
        <v>20</v>
      </c>
      <c r="FJ303" s="314">
        <f t="shared" si="413"/>
        <v>340</v>
      </c>
      <c r="FK303" s="545">
        <f t="shared" si="414"/>
        <v>9780</v>
      </c>
      <c r="FL303" s="314">
        <f t="shared" si="415"/>
        <v>2320</v>
      </c>
      <c r="FM303" s="542">
        <v>2280</v>
      </c>
      <c r="FN303" s="543">
        <v>20</v>
      </c>
      <c r="FO303" s="544">
        <v>20</v>
      </c>
      <c r="FP303" s="242">
        <v>0</v>
      </c>
      <c r="FQ303" s="242">
        <v>0</v>
      </c>
      <c r="FR303" s="314">
        <f t="shared" si="416"/>
        <v>20</v>
      </c>
      <c r="FS303" s="314">
        <f t="shared" si="417"/>
        <v>3910</v>
      </c>
      <c r="FT303" s="542">
        <v>2400</v>
      </c>
      <c r="FU303" s="543">
        <v>1130</v>
      </c>
      <c r="FV303" s="544">
        <v>380</v>
      </c>
      <c r="FW303" s="242">
        <v>100</v>
      </c>
      <c r="FX303" s="242">
        <v>10</v>
      </c>
      <c r="FY303" s="314">
        <f t="shared" si="418"/>
        <v>270</v>
      </c>
      <c r="FZ303" s="314">
        <f t="shared" si="419"/>
        <v>3550</v>
      </c>
      <c r="GA303" s="542">
        <v>680</v>
      </c>
      <c r="GB303" s="543">
        <v>2420</v>
      </c>
      <c r="GC303" s="544">
        <v>450</v>
      </c>
      <c r="GD303" s="242">
        <v>190</v>
      </c>
      <c r="GE303" s="242">
        <v>20</v>
      </c>
      <c r="GF303" s="314">
        <f t="shared" si="420"/>
        <v>240</v>
      </c>
    </row>
    <row r="304" spans="1:188" hidden="1" x14ac:dyDescent="0.25">
      <c r="A304" s="622" t="s">
        <v>443</v>
      </c>
      <c r="B304" s="622" t="s">
        <v>67</v>
      </c>
      <c r="C304" s="622" t="s">
        <v>68</v>
      </c>
      <c r="D304" s="1">
        <v>0</v>
      </c>
      <c r="E304" s="206">
        <v>600</v>
      </c>
      <c r="F304" s="207">
        <v>6.5000000000000002E-2</v>
      </c>
      <c r="G304" s="208">
        <f>IF(AND(F304&gt;=$F$3-'Selectie Benchmark Gemeenten'!$D$7*'gemeenten info'!$F$7,F304&lt;=$F$3+'Selectie Benchmark Gemeenten'!$D$7*'gemeenten info'!$F$7),1,0)</f>
        <v>0</v>
      </c>
      <c r="H304" s="206">
        <v>1195</v>
      </c>
      <c r="I304" s="206">
        <v>29</v>
      </c>
      <c r="J304" s="209">
        <f t="shared" si="373"/>
        <v>1.0463378176382662E-3</v>
      </c>
      <c r="K304" s="208">
        <f>IF(AND(J304&gt;=$J$3-'Selectie Benchmark Gemeenten'!$D$8*'gemeenten info'!$J$7,J304&lt;=$J$3+'Selectie Benchmark Gemeenten'!$D$8*'gemeenten info'!$J$7),1,0)</f>
        <v>0</v>
      </c>
      <c r="L304" s="23">
        <v>0</v>
      </c>
      <c r="M304" s="210">
        <v>5.0933786078098476E-3</v>
      </c>
      <c r="N304" s="208">
        <f>IF(AND(M304&gt;=$M$3-'Selectie Benchmark Gemeenten'!$D$9*'gemeenten info'!$M$7,M304&lt;=$M$3+'Selectie Benchmark Gemeenten'!$D$9*'gemeenten info'!$M$7),1,0)</f>
        <v>0</v>
      </c>
      <c r="O304" s="29">
        <f t="shared" si="367"/>
        <v>0</v>
      </c>
      <c r="P304" s="29">
        <f t="shared" si="368"/>
        <v>0</v>
      </c>
      <c r="Q304" s="29">
        <f t="shared" si="369"/>
        <v>0</v>
      </c>
      <c r="S304" s="78">
        <v>7.5709999999999997</v>
      </c>
      <c r="T304" s="78">
        <v>71.429000000000002</v>
      </c>
      <c r="U304" s="211">
        <v>0.56799999999999995</v>
      </c>
      <c r="V304" s="211">
        <v>0</v>
      </c>
      <c r="X304" s="212">
        <v>74</v>
      </c>
      <c r="Y304" s="212">
        <v>0</v>
      </c>
      <c r="Z304" s="341">
        <f t="shared" si="374"/>
        <v>0</v>
      </c>
      <c r="AA304" s="212">
        <v>27</v>
      </c>
      <c r="AB304" s="212">
        <v>0</v>
      </c>
      <c r="AC304" s="212">
        <v>0</v>
      </c>
      <c r="AD304" s="212">
        <v>7</v>
      </c>
      <c r="AE304" s="212">
        <v>0</v>
      </c>
      <c r="AF304" s="372" t="str">
        <f t="shared" si="375"/>
        <v/>
      </c>
      <c r="AG304" s="212">
        <v>0</v>
      </c>
      <c r="AH304" s="372">
        <f t="shared" si="376"/>
        <v>0</v>
      </c>
      <c r="AI304" s="212">
        <f t="shared" si="377"/>
        <v>20</v>
      </c>
      <c r="AJ304" s="212">
        <f t="shared" si="378"/>
        <v>0</v>
      </c>
      <c r="AK304" s="372">
        <f t="shared" si="379"/>
        <v>0</v>
      </c>
      <c r="AL304" s="341">
        <f t="shared" si="380"/>
        <v>0</v>
      </c>
      <c r="AM304" s="341">
        <f t="shared" si="381"/>
        <v>0</v>
      </c>
      <c r="AN304" s="341">
        <f t="shared" si="382"/>
        <v>0</v>
      </c>
      <c r="AO304" s="341">
        <f t="shared" si="383"/>
        <v>0</v>
      </c>
      <c r="AP304" s="214">
        <v>47</v>
      </c>
      <c r="AQ304" s="214">
        <v>0</v>
      </c>
      <c r="AR304" s="341">
        <f t="shared" si="384"/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25">
        <v>0</v>
      </c>
      <c r="BO304" s="124">
        <v>0</v>
      </c>
      <c r="BP304" s="126">
        <v>0</v>
      </c>
      <c r="BQ304" s="125">
        <v>0</v>
      </c>
      <c r="BR304" s="124">
        <v>0</v>
      </c>
      <c r="BS304" s="126">
        <v>0</v>
      </c>
      <c r="BT304" s="125">
        <v>0</v>
      </c>
      <c r="BU304" s="124">
        <v>0</v>
      </c>
      <c r="BV304" s="126">
        <v>0</v>
      </c>
      <c r="BW304" s="125">
        <v>0</v>
      </c>
      <c r="BX304" s="124">
        <v>0</v>
      </c>
      <c r="BY304" s="126">
        <v>0</v>
      </c>
      <c r="BZ304" s="125">
        <f t="shared" si="385"/>
        <v>0</v>
      </c>
      <c r="CA304" s="124">
        <f t="shared" si="386"/>
        <v>0</v>
      </c>
      <c r="CB304" s="126">
        <f t="shared" si="387"/>
        <v>0</v>
      </c>
      <c r="CD304" s="215">
        <f t="shared" si="388"/>
        <v>240</v>
      </c>
      <c r="CE304" s="216">
        <f t="shared" si="389"/>
        <v>0.33333333333333331</v>
      </c>
      <c r="CF304" s="216">
        <f t="shared" si="390"/>
        <v>0.54166666666666663</v>
      </c>
      <c r="CG304" s="216">
        <f t="shared" si="391"/>
        <v>0.125</v>
      </c>
      <c r="CH304" s="216">
        <f t="shared" si="392"/>
        <v>0</v>
      </c>
      <c r="CI304" s="216">
        <f t="shared" si="393"/>
        <v>0</v>
      </c>
      <c r="CJ304" s="216">
        <f t="shared" si="394"/>
        <v>0.125</v>
      </c>
      <c r="CK304" s="217">
        <f t="shared" si="395"/>
        <v>80</v>
      </c>
      <c r="CL304" s="218">
        <f t="shared" si="396"/>
        <v>130</v>
      </c>
      <c r="CM304" s="219">
        <f t="shared" si="397"/>
        <v>30</v>
      </c>
      <c r="CN304" s="219">
        <f t="shared" si="398"/>
        <v>0</v>
      </c>
      <c r="CO304" s="219">
        <f t="shared" si="399"/>
        <v>0</v>
      </c>
      <c r="CP304" s="219">
        <f t="shared" si="400"/>
        <v>30</v>
      </c>
      <c r="CR304" s="243">
        <v>36.369999999999997</v>
      </c>
      <c r="CS304" s="243">
        <v>60</v>
      </c>
      <c r="CT304" s="247">
        <f t="shared" si="370"/>
        <v>0.60616666666666663</v>
      </c>
      <c r="CV304" s="247">
        <f t="shared" si="371"/>
        <v>0</v>
      </c>
      <c r="CW304" s="211">
        <f t="shared" si="372"/>
        <v>0</v>
      </c>
      <c r="CY304" s="300">
        <v>0</v>
      </c>
      <c r="CZ304" s="300">
        <v>0</v>
      </c>
      <c r="DA304" s="300">
        <v>0</v>
      </c>
      <c r="DB304" s="300">
        <v>0</v>
      </c>
      <c r="DC304" s="300">
        <v>0</v>
      </c>
      <c r="DE304" s="332">
        <v>3</v>
      </c>
      <c r="DF304" s="332">
        <v>0</v>
      </c>
      <c r="DG304" s="332">
        <v>5</v>
      </c>
      <c r="DH304" s="332">
        <v>0</v>
      </c>
      <c r="DL304" s="212">
        <v>82</v>
      </c>
      <c r="DM304" s="212">
        <v>0</v>
      </c>
      <c r="DN304" s="213">
        <v>0</v>
      </c>
      <c r="DO304" s="212">
        <v>26</v>
      </c>
      <c r="DP304" s="212">
        <v>0</v>
      </c>
      <c r="DQ304" s="213">
        <v>0</v>
      </c>
      <c r="DR304" s="214">
        <v>56</v>
      </c>
      <c r="DS304" s="214">
        <v>0</v>
      </c>
      <c r="DT304" s="213">
        <v>0</v>
      </c>
      <c r="DV304" s="215">
        <f t="shared" si="401"/>
        <v>210</v>
      </c>
      <c r="DW304" s="216">
        <v>0.5</v>
      </c>
      <c r="DX304" s="216">
        <v>0.5</v>
      </c>
      <c r="DY304" s="216">
        <v>0</v>
      </c>
      <c r="DZ304" s="216">
        <v>0</v>
      </c>
      <c r="EA304" s="216">
        <v>0</v>
      </c>
      <c r="EB304" s="216">
        <v>0</v>
      </c>
      <c r="EC304" s="217">
        <f t="shared" si="402"/>
        <v>90</v>
      </c>
      <c r="ED304" s="218">
        <v>100</v>
      </c>
      <c r="EE304" s="219">
        <f t="shared" si="403"/>
        <v>20</v>
      </c>
      <c r="EF304" s="219">
        <f t="shared" si="404"/>
        <v>0</v>
      </c>
      <c r="EG304" s="219">
        <f t="shared" si="405"/>
        <v>0</v>
      </c>
      <c r="EH304" s="219">
        <f t="shared" si="406"/>
        <v>20</v>
      </c>
      <c r="EI304" s="216">
        <v>0</v>
      </c>
      <c r="EJ304" s="511">
        <v>1.9275E-2</v>
      </c>
      <c r="EK304" s="3">
        <v>0.18600000000000003</v>
      </c>
      <c r="EL304" s="3">
        <v>0.51400000000000001</v>
      </c>
      <c r="EM304" s="496">
        <f t="shared" si="366"/>
        <v>0.29999999999999993</v>
      </c>
      <c r="EN304" s="528">
        <v>6.1189E-2</v>
      </c>
      <c r="EO304" s="545">
        <f t="shared" si="407"/>
        <v>250</v>
      </c>
      <c r="EP304" s="314">
        <f t="shared" si="408"/>
        <v>30</v>
      </c>
      <c r="EQ304" s="542">
        <v>30</v>
      </c>
      <c r="ER304" s="543">
        <v>0</v>
      </c>
      <c r="ES304" s="544">
        <v>0</v>
      </c>
      <c r="ET304" s="242">
        <v>0</v>
      </c>
      <c r="EU304" s="242">
        <v>0</v>
      </c>
      <c r="EV304" s="314">
        <f t="shared" si="409"/>
        <v>0</v>
      </c>
      <c r="EW304" s="314">
        <f t="shared" si="410"/>
        <v>120</v>
      </c>
      <c r="EX304" s="542">
        <v>50</v>
      </c>
      <c r="EY304" s="543">
        <v>60</v>
      </c>
      <c r="EZ304" s="544">
        <v>10</v>
      </c>
      <c r="FA304" s="242">
        <v>0</v>
      </c>
      <c r="FB304" s="242">
        <v>0</v>
      </c>
      <c r="FC304" s="314">
        <f t="shared" si="411"/>
        <v>10</v>
      </c>
      <c r="FD304" s="314">
        <f t="shared" si="412"/>
        <v>100</v>
      </c>
      <c r="FE304" s="542">
        <v>10</v>
      </c>
      <c r="FF304" s="543">
        <v>80</v>
      </c>
      <c r="FG304" s="544">
        <v>10</v>
      </c>
      <c r="FH304" s="242">
        <v>0</v>
      </c>
      <c r="FI304" s="242">
        <f>VLOOKUP($A304,'[3]Tabel 3'!$E$3350:$K$3691,7,FALSE)</f>
        <v>0</v>
      </c>
      <c r="FJ304" s="314">
        <f t="shared" si="413"/>
        <v>10</v>
      </c>
      <c r="FK304" s="545">
        <f t="shared" si="414"/>
        <v>240</v>
      </c>
      <c r="FL304" s="314">
        <f t="shared" si="415"/>
        <v>30</v>
      </c>
      <c r="FM304" s="542">
        <v>30</v>
      </c>
      <c r="FN304" s="543">
        <v>0</v>
      </c>
      <c r="FO304" s="544">
        <v>0</v>
      </c>
      <c r="FP304" s="242">
        <v>0</v>
      </c>
      <c r="FQ304" s="242">
        <v>0</v>
      </c>
      <c r="FR304" s="314">
        <f t="shared" si="416"/>
        <v>0</v>
      </c>
      <c r="FS304" s="314">
        <f t="shared" si="417"/>
        <v>110</v>
      </c>
      <c r="FT304" s="542">
        <v>40</v>
      </c>
      <c r="FU304" s="543">
        <v>50</v>
      </c>
      <c r="FV304" s="544">
        <v>20</v>
      </c>
      <c r="FW304" s="242">
        <v>0</v>
      </c>
      <c r="FX304" s="242">
        <v>0</v>
      </c>
      <c r="FY304" s="314">
        <f t="shared" si="418"/>
        <v>20</v>
      </c>
      <c r="FZ304" s="314">
        <f t="shared" si="419"/>
        <v>100</v>
      </c>
      <c r="GA304" s="542">
        <v>10</v>
      </c>
      <c r="GB304" s="543">
        <v>80</v>
      </c>
      <c r="GC304" s="544">
        <v>10</v>
      </c>
      <c r="GD304" s="242">
        <v>0</v>
      </c>
      <c r="GE304" s="242">
        <v>0</v>
      </c>
      <c r="GF304" s="314">
        <f t="shared" si="420"/>
        <v>10</v>
      </c>
    </row>
    <row r="305" spans="1:188" hidden="1" x14ac:dyDescent="0.25">
      <c r="A305" s="622" t="s">
        <v>444</v>
      </c>
      <c r="B305" s="622" t="s">
        <v>115</v>
      </c>
      <c r="C305" s="622" t="s">
        <v>116</v>
      </c>
      <c r="D305" s="1">
        <v>2.6</v>
      </c>
      <c r="E305" s="206">
        <v>21300</v>
      </c>
      <c r="F305" s="207">
        <v>0.121</v>
      </c>
      <c r="G305" s="208">
        <f>IF(AND(F305&gt;=$F$3-'Selectie Benchmark Gemeenten'!$D$7*'gemeenten info'!$F$7,F305&lt;=$F$3+'Selectie Benchmark Gemeenten'!$D$7*'gemeenten info'!$F$7),1,0)</f>
        <v>0</v>
      </c>
      <c r="H305" s="206">
        <v>44585</v>
      </c>
      <c r="I305" s="206">
        <v>1297</v>
      </c>
      <c r="J305" s="209">
        <f t="shared" si="373"/>
        <v>0.1905829596412556</v>
      </c>
      <c r="K305" s="208">
        <f>IF(AND(J305&gt;=$J$3-'Selectie Benchmark Gemeenten'!$D$8*'gemeenten info'!$J$7,J305&lt;=$J$3+'Selectie Benchmark Gemeenten'!$D$8*'gemeenten info'!$J$7),1,0)</f>
        <v>1</v>
      </c>
      <c r="L305" s="23">
        <v>0</v>
      </c>
      <c r="M305" s="210">
        <v>0.40340909090909088</v>
      </c>
      <c r="N305" s="208">
        <f>IF(AND(M305&gt;=$M$3-'Selectie Benchmark Gemeenten'!$D$9*'gemeenten info'!$M$7,M305&lt;=$M$3+'Selectie Benchmark Gemeenten'!$D$9*'gemeenten info'!$M$7),1,0)</f>
        <v>1</v>
      </c>
      <c r="O305" s="29">
        <f t="shared" si="367"/>
        <v>0</v>
      </c>
      <c r="P305" s="29">
        <f t="shared" si="368"/>
        <v>0</v>
      </c>
      <c r="Q305" s="29">
        <f t="shared" si="369"/>
        <v>0</v>
      </c>
      <c r="S305" s="78">
        <v>8.0809999999999995</v>
      </c>
      <c r="T305" s="78">
        <v>-5.7439999999999998</v>
      </c>
      <c r="U305" s="211">
        <v>0.58399999999999996</v>
      </c>
      <c r="V305" s="211">
        <v>0.09</v>
      </c>
      <c r="X305" s="212">
        <v>3018</v>
      </c>
      <c r="Y305" s="212">
        <v>93</v>
      </c>
      <c r="Z305" s="341">
        <f t="shared" si="374"/>
        <v>3.0815109343936383E-2</v>
      </c>
      <c r="AA305" s="212">
        <v>1014</v>
      </c>
      <c r="AB305" s="212">
        <v>84</v>
      </c>
      <c r="AC305" s="212">
        <v>46</v>
      </c>
      <c r="AD305" s="212">
        <v>179</v>
      </c>
      <c r="AE305" s="212">
        <v>15</v>
      </c>
      <c r="AF305" s="372">
        <f t="shared" si="375"/>
        <v>0.32608695652173914</v>
      </c>
      <c r="AG305" s="212">
        <v>23</v>
      </c>
      <c r="AH305" s="372">
        <f t="shared" si="376"/>
        <v>0.12849162011173185</v>
      </c>
      <c r="AI305" s="212">
        <f t="shared" si="377"/>
        <v>789</v>
      </c>
      <c r="AJ305" s="212">
        <f t="shared" si="378"/>
        <v>46</v>
      </c>
      <c r="AK305" s="372">
        <f t="shared" si="379"/>
        <v>5.8301647655259824E-2</v>
      </c>
      <c r="AL305" s="341">
        <f t="shared" si="380"/>
        <v>4.970178926441352E-3</v>
      </c>
      <c r="AM305" s="341">
        <f t="shared" si="381"/>
        <v>7.6209410205434064E-3</v>
      </c>
      <c r="AN305" s="341">
        <f t="shared" si="382"/>
        <v>1.5241882041086813E-2</v>
      </c>
      <c r="AO305" s="341">
        <f t="shared" si="383"/>
        <v>2.7833001988071572E-2</v>
      </c>
      <c r="AP305" s="214">
        <v>2004</v>
      </c>
      <c r="AQ305" s="214">
        <v>9</v>
      </c>
      <c r="AR305" s="341">
        <f t="shared" si="384"/>
        <v>2.982107355864811E-3</v>
      </c>
      <c r="AT305" s="1">
        <v>84</v>
      </c>
      <c r="AU305" s="1">
        <v>42</v>
      </c>
      <c r="AV305" s="1">
        <v>14</v>
      </c>
      <c r="AW305" s="1">
        <v>28</v>
      </c>
      <c r="AX305" s="1">
        <v>83</v>
      </c>
      <c r="AY305" s="1">
        <v>27</v>
      </c>
      <c r="AZ305" s="1">
        <v>21</v>
      </c>
      <c r="BA305" s="1">
        <v>35</v>
      </c>
      <c r="BB305" s="1">
        <v>65</v>
      </c>
      <c r="BC305" s="1">
        <v>24</v>
      </c>
      <c r="BD305" s="1">
        <v>15</v>
      </c>
      <c r="BE305" s="1">
        <v>26</v>
      </c>
      <c r="BF305" s="1">
        <v>82</v>
      </c>
      <c r="BG305" s="1">
        <v>25</v>
      </c>
      <c r="BH305" s="1">
        <v>20</v>
      </c>
      <c r="BI305" s="1">
        <v>37</v>
      </c>
      <c r="BJ305" s="1">
        <v>104</v>
      </c>
      <c r="BK305" s="1">
        <v>39</v>
      </c>
      <c r="BL305" s="1">
        <v>26</v>
      </c>
      <c r="BM305" s="1">
        <v>39</v>
      </c>
      <c r="BN305" s="125">
        <v>0.5</v>
      </c>
      <c r="BO305" s="124">
        <v>0.16666666666666666</v>
      </c>
      <c r="BP305" s="126">
        <v>0.33333333333333331</v>
      </c>
      <c r="BQ305" s="125">
        <v>0.3253012048192771</v>
      </c>
      <c r="BR305" s="124">
        <v>0.25301204819277107</v>
      </c>
      <c r="BS305" s="126">
        <v>0.42168674698795183</v>
      </c>
      <c r="BT305" s="125">
        <v>0.36923076923076925</v>
      </c>
      <c r="BU305" s="124">
        <v>0.23076923076923078</v>
      </c>
      <c r="BV305" s="126">
        <v>0.4</v>
      </c>
      <c r="BW305" s="125">
        <v>0.3048780487804878</v>
      </c>
      <c r="BX305" s="124">
        <v>0.24390243902439024</v>
      </c>
      <c r="BY305" s="126">
        <v>0.45121951219512196</v>
      </c>
      <c r="BZ305" s="125">
        <f t="shared" si="385"/>
        <v>0.375</v>
      </c>
      <c r="CA305" s="124">
        <f t="shared" si="386"/>
        <v>0.25</v>
      </c>
      <c r="CB305" s="126">
        <f t="shared" si="387"/>
        <v>0.375</v>
      </c>
      <c r="CD305" s="215">
        <f t="shared" si="388"/>
        <v>5930</v>
      </c>
      <c r="CE305" s="216">
        <f t="shared" si="389"/>
        <v>0.56829679595278249</v>
      </c>
      <c r="CF305" s="216">
        <f t="shared" si="390"/>
        <v>0.33726812816188873</v>
      </c>
      <c r="CG305" s="216">
        <f t="shared" si="391"/>
        <v>9.4435075885328831E-2</v>
      </c>
      <c r="CH305" s="216">
        <f t="shared" si="392"/>
        <v>3.7099494097807759E-2</v>
      </c>
      <c r="CI305" s="216">
        <f t="shared" si="393"/>
        <v>1.6863406408094434E-3</v>
      </c>
      <c r="CJ305" s="216">
        <f t="shared" si="394"/>
        <v>5.5649241146711638E-2</v>
      </c>
      <c r="CK305" s="217">
        <f t="shared" si="395"/>
        <v>3370</v>
      </c>
      <c r="CL305" s="218">
        <f t="shared" si="396"/>
        <v>2000</v>
      </c>
      <c r="CM305" s="219">
        <f t="shared" si="397"/>
        <v>560</v>
      </c>
      <c r="CN305" s="219">
        <f t="shared" si="398"/>
        <v>220</v>
      </c>
      <c r="CO305" s="219">
        <f t="shared" si="399"/>
        <v>10</v>
      </c>
      <c r="CP305" s="219">
        <f t="shared" si="400"/>
        <v>330</v>
      </c>
      <c r="CR305" s="243">
        <v>3801.79</v>
      </c>
      <c r="CS305" s="243">
        <v>3673</v>
      </c>
      <c r="CT305" s="247">
        <f t="shared" si="370"/>
        <v>1.0350639803974953</v>
      </c>
      <c r="CV305" s="247">
        <f t="shared" si="371"/>
        <v>2.9771212144878684E-2</v>
      </c>
      <c r="CW305" s="211">
        <f t="shared" si="372"/>
        <v>0.25467032515649907</v>
      </c>
      <c r="CY305" s="300">
        <v>3.3700583279325985E-2</v>
      </c>
      <c r="CZ305" s="300">
        <v>2.664067576348278E-2</v>
      </c>
      <c r="DA305" s="300">
        <v>2.1062864549578744E-2</v>
      </c>
      <c r="DB305" s="300">
        <v>2.6407890550429525E-2</v>
      </c>
      <c r="DC305" s="300">
        <v>2.7096774193548386E-2</v>
      </c>
      <c r="DE305" s="332">
        <v>98</v>
      </c>
      <c r="DF305" s="332">
        <v>14</v>
      </c>
      <c r="DG305" s="332">
        <v>108</v>
      </c>
      <c r="DH305" s="332">
        <v>10</v>
      </c>
      <c r="DL305" s="212">
        <v>3086</v>
      </c>
      <c r="DM305" s="212">
        <v>104</v>
      </c>
      <c r="DN305" s="213">
        <v>3.3700583279325985E-2</v>
      </c>
      <c r="DO305" s="212">
        <v>1027</v>
      </c>
      <c r="DP305" s="212">
        <v>91</v>
      </c>
      <c r="DQ305" s="213">
        <v>2.9488010369410241E-2</v>
      </c>
      <c r="DR305" s="214">
        <v>2059</v>
      </c>
      <c r="DS305" s="214">
        <v>13</v>
      </c>
      <c r="DT305" s="213">
        <v>4.2125729099157481E-3</v>
      </c>
      <c r="DV305" s="215">
        <f t="shared" si="401"/>
        <v>5970</v>
      </c>
      <c r="DW305" s="216">
        <v>0.58333333333333337</v>
      </c>
      <c r="DX305" s="216">
        <v>0.33333333333333331</v>
      </c>
      <c r="DY305" s="216">
        <v>8.3333333333333329E-2</v>
      </c>
      <c r="DZ305" s="216">
        <v>3.3333333333333333E-2</v>
      </c>
      <c r="EA305" s="216">
        <v>0</v>
      </c>
      <c r="EB305" s="216">
        <v>0.05</v>
      </c>
      <c r="EC305" s="217">
        <f t="shared" si="402"/>
        <v>3490</v>
      </c>
      <c r="ED305" s="218">
        <v>2000</v>
      </c>
      <c r="EE305" s="219">
        <f t="shared" si="403"/>
        <v>480</v>
      </c>
      <c r="EF305" s="219">
        <f t="shared" si="404"/>
        <v>80</v>
      </c>
      <c r="EG305" s="219">
        <f t="shared" si="405"/>
        <v>10</v>
      </c>
      <c r="EH305" s="219">
        <f t="shared" si="406"/>
        <v>390</v>
      </c>
      <c r="EI305" s="216">
        <v>0.1</v>
      </c>
      <c r="EJ305" s="511">
        <v>2.9075E-2</v>
      </c>
      <c r="EK305" s="3">
        <v>0.27600000000000002</v>
      </c>
      <c r="EL305" s="3">
        <v>0.501</v>
      </c>
      <c r="EM305" s="496">
        <f t="shared" si="366"/>
        <v>0.22299999999999998</v>
      </c>
      <c r="EN305" s="528">
        <v>9.4262600000000002E-2</v>
      </c>
      <c r="EO305" s="545">
        <f t="shared" si="407"/>
        <v>5940</v>
      </c>
      <c r="EP305" s="314">
        <f t="shared" si="408"/>
        <v>1400</v>
      </c>
      <c r="EQ305" s="542">
        <v>1360</v>
      </c>
      <c r="ER305" s="543">
        <v>20</v>
      </c>
      <c r="ES305" s="544">
        <v>20</v>
      </c>
      <c r="ET305" s="242">
        <v>0</v>
      </c>
      <c r="EU305" s="242">
        <v>0</v>
      </c>
      <c r="EV305" s="314">
        <f t="shared" si="409"/>
        <v>20</v>
      </c>
      <c r="EW305" s="314">
        <f t="shared" si="410"/>
        <v>2590</v>
      </c>
      <c r="EX305" s="542">
        <v>1720</v>
      </c>
      <c r="EY305" s="543">
        <v>660</v>
      </c>
      <c r="EZ305" s="544">
        <v>210</v>
      </c>
      <c r="FA305" s="242">
        <v>30</v>
      </c>
      <c r="FB305" s="242">
        <v>0</v>
      </c>
      <c r="FC305" s="314">
        <f t="shared" si="411"/>
        <v>180</v>
      </c>
      <c r="FD305" s="314">
        <f t="shared" si="412"/>
        <v>1950</v>
      </c>
      <c r="FE305" s="542">
        <v>410</v>
      </c>
      <c r="FF305" s="543">
        <v>1290</v>
      </c>
      <c r="FG305" s="544">
        <v>250</v>
      </c>
      <c r="FH305" s="242">
        <v>50</v>
      </c>
      <c r="FI305" s="242">
        <f>VLOOKUP($A305,'[3]Tabel 3'!$E$3350:$K$3691,7,FALSE)</f>
        <v>10</v>
      </c>
      <c r="FJ305" s="314">
        <f t="shared" si="413"/>
        <v>190</v>
      </c>
      <c r="FK305" s="545">
        <f t="shared" si="414"/>
        <v>5930</v>
      </c>
      <c r="FL305" s="314">
        <f t="shared" si="415"/>
        <v>1410</v>
      </c>
      <c r="FM305" s="542">
        <v>1370</v>
      </c>
      <c r="FN305" s="543">
        <v>20</v>
      </c>
      <c r="FO305" s="544">
        <v>20</v>
      </c>
      <c r="FP305" s="242">
        <v>0</v>
      </c>
      <c r="FQ305" s="242">
        <v>0</v>
      </c>
      <c r="FR305" s="314">
        <f t="shared" si="416"/>
        <v>20</v>
      </c>
      <c r="FS305" s="314">
        <f t="shared" si="417"/>
        <v>2610</v>
      </c>
      <c r="FT305" s="542">
        <v>1600</v>
      </c>
      <c r="FU305" s="543">
        <v>740</v>
      </c>
      <c r="FV305" s="544">
        <v>270</v>
      </c>
      <c r="FW305" s="242">
        <v>90</v>
      </c>
      <c r="FX305" s="242">
        <v>0</v>
      </c>
      <c r="FY305" s="314">
        <f t="shared" si="418"/>
        <v>180</v>
      </c>
      <c r="FZ305" s="314">
        <f t="shared" si="419"/>
        <v>1910</v>
      </c>
      <c r="GA305" s="542">
        <v>400</v>
      </c>
      <c r="GB305" s="543">
        <v>1240</v>
      </c>
      <c r="GC305" s="544">
        <v>270</v>
      </c>
      <c r="GD305" s="242">
        <v>130</v>
      </c>
      <c r="GE305" s="242">
        <v>10</v>
      </c>
      <c r="GF305" s="314">
        <f t="shared" si="420"/>
        <v>130</v>
      </c>
    </row>
    <row r="306" spans="1:188" hidden="1" x14ac:dyDescent="0.25">
      <c r="A306" s="622" t="s">
        <v>445</v>
      </c>
      <c r="B306" s="622" t="s">
        <v>128</v>
      </c>
      <c r="C306" s="622" t="s">
        <v>129</v>
      </c>
      <c r="D306" s="1">
        <v>0.3</v>
      </c>
      <c r="E306" s="206">
        <v>5500</v>
      </c>
      <c r="F306" s="207">
        <v>5.5999999999999994E-2</v>
      </c>
      <c r="G306" s="208">
        <f>IF(AND(F306&gt;=$F$3-'Selectie Benchmark Gemeenten'!$D$7*'gemeenten info'!$F$7,F306&lt;=$F$3+'Selectie Benchmark Gemeenten'!$D$7*'gemeenten info'!$F$7),1,0)</f>
        <v>0</v>
      </c>
      <c r="H306" s="206">
        <v>12426</v>
      </c>
      <c r="I306" s="206">
        <v>394</v>
      </c>
      <c r="J306" s="209">
        <f t="shared" si="373"/>
        <v>5.5605381165919281E-2</v>
      </c>
      <c r="K306" s="208">
        <f>IF(AND(J306&gt;=$J$3-'Selectie Benchmark Gemeenten'!$D$8*'gemeenten info'!$J$7,J306&lt;=$J$3+'Selectie Benchmark Gemeenten'!$D$8*'gemeenten info'!$J$7),1,0)</f>
        <v>0</v>
      </c>
      <c r="L306" s="23">
        <v>0</v>
      </c>
      <c r="M306" s="210">
        <v>0.02</v>
      </c>
      <c r="N306" s="208">
        <f>IF(AND(M306&gt;=$M$3-'Selectie Benchmark Gemeenten'!$D$9*'gemeenten info'!$M$7,M306&lt;=$M$3+'Selectie Benchmark Gemeenten'!$D$9*'gemeenten info'!$M$7),1,0)</f>
        <v>0</v>
      </c>
      <c r="O306" s="29">
        <f t="shared" si="367"/>
        <v>0</v>
      </c>
      <c r="P306" s="29">
        <f t="shared" si="368"/>
        <v>0</v>
      </c>
      <c r="Q306" s="29">
        <f t="shared" si="369"/>
        <v>0</v>
      </c>
      <c r="S306" s="78">
        <v>8.3330000000000002</v>
      </c>
      <c r="T306" s="78">
        <v>-25.713999999999999</v>
      </c>
      <c r="U306" s="211">
        <v>0.42899999999999999</v>
      </c>
      <c r="V306" s="211">
        <v>0.06</v>
      </c>
      <c r="X306" s="212">
        <v>750</v>
      </c>
      <c r="Y306" s="212">
        <v>14</v>
      </c>
      <c r="Z306" s="341">
        <f t="shared" si="374"/>
        <v>1.8666666666666668E-2</v>
      </c>
      <c r="AA306" s="212">
        <v>202</v>
      </c>
      <c r="AB306" s="212">
        <v>9</v>
      </c>
      <c r="AC306" s="212">
        <v>5</v>
      </c>
      <c r="AD306" s="212">
        <v>21</v>
      </c>
      <c r="AE306" s="212">
        <v>0</v>
      </c>
      <c r="AF306" s="372">
        <f t="shared" si="375"/>
        <v>0</v>
      </c>
      <c r="AG306" s="212">
        <v>0</v>
      </c>
      <c r="AH306" s="372">
        <f t="shared" si="376"/>
        <v>0</v>
      </c>
      <c r="AI306" s="212">
        <f t="shared" si="377"/>
        <v>176</v>
      </c>
      <c r="AJ306" s="212">
        <f t="shared" si="378"/>
        <v>9</v>
      </c>
      <c r="AK306" s="372">
        <f t="shared" si="379"/>
        <v>5.113636363636364E-2</v>
      </c>
      <c r="AL306" s="341">
        <f t="shared" si="380"/>
        <v>0</v>
      </c>
      <c r="AM306" s="341">
        <f t="shared" si="381"/>
        <v>0</v>
      </c>
      <c r="AN306" s="341">
        <f t="shared" si="382"/>
        <v>1.2E-2</v>
      </c>
      <c r="AO306" s="341">
        <f t="shared" si="383"/>
        <v>1.2E-2</v>
      </c>
      <c r="AP306" s="214">
        <v>548</v>
      </c>
      <c r="AQ306" s="214">
        <v>5</v>
      </c>
      <c r="AR306" s="341">
        <f t="shared" si="384"/>
        <v>6.6666666666666671E-3</v>
      </c>
      <c r="AT306" s="1">
        <v>10</v>
      </c>
      <c r="AU306" s="1">
        <v>7</v>
      </c>
      <c r="AV306" s="1">
        <v>0</v>
      </c>
      <c r="AW306" s="1">
        <v>3</v>
      </c>
      <c r="AX306" s="1">
        <v>0</v>
      </c>
      <c r="AY306" s="1">
        <v>0</v>
      </c>
      <c r="AZ306" s="1">
        <v>0</v>
      </c>
      <c r="BA306" s="1">
        <v>0</v>
      </c>
      <c r="BB306" s="1">
        <v>11</v>
      </c>
      <c r="BC306" s="1">
        <v>5</v>
      </c>
      <c r="BD306" s="1">
        <v>0</v>
      </c>
      <c r="BE306" s="1">
        <v>6</v>
      </c>
      <c r="BF306" s="1">
        <v>8</v>
      </c>
      <c r="BG306" s="1">
        <v>0</v>
      </c>
      <c r="BH306" s="1">
        <v>0</v>
      </c>
      <c r="BI306" s="1">
        <v>8</v>
      </c>
      <c r="BJ306" s="1">
        <v>10</v>
      </c>
      <c r="BK306" s="1">
        <v>0</v>
      </c>
      <c r="BL306" s="1">
        <v>0</v>
      </c>
      <c r="BM306" s="1">
        <v>10</v>
      </c>
      <c r="BN306" s="125">
        <v>0.7</v>
      </c>
      <c r="BO306" s="124">
        <v>0</v>
      </c>
      <c r="BP306" s="126">
        <v>0.3</v>
      </c>
      <c r="BQ306" s="125">
        <v>0</v>
      </c>
      <c r="BR306" s="124">
        <v>0</v>
      </c>
      <c r="BS306" s="126">
        <v>0</v>
      </c>
      <c r="BT306" s="125">
        <v>0.45454545454545453</v>
      </c>
      <c r="BU306" s="124">
        <v>0</v>
      </c>
      <c r="BV306" s="126">
        <v>0.54545454545454541</v>
      </c>
      <c r="BW306" s="125">
        <v>0</v>
      </c>
      <c r="BX306" s="124">
        <v>0</v>
      </c>
      <c r="BY306" s="126">
        <v>1</v>
      </c>
      <c r="BZ306" s="125">
        <f t="shared" si="385"/>
        <v>0</v>
      </c>
      <c r="CA306" s="124">
        <f t="shared" si="386"/>
        <v>0</v>
      </c>
      <c r="CB306" s="126">
        <f t="shared" si="387"/>
        <v>1</v>
      </c>
      <c r="CD306" s="215">
        <f t="shared" si="388"/>
        <v>1300</v>
      </c>
      <c r="CE306" s="216">
        <f t="shared" si="389"/>
        <v>0.64615384615384619</v>
      </c>
      <c r="CF306" s="216">
        <f t="shared" si="390"/>
        <v>0.2846153846153846</v>
      </c>
      <c r="CG306" s="216">
        <f t="shared" si="391"/>
        <v>6.9230769230769235E-2</v>
      </c>
      <c r="CH306" s="216">
        <f t="shared" si="392"/>
        <v>2.3076923076923078E-2</v>
      </c>
      <c r="CI306" s="216">
        <f t="shared" si="393"/>
        <v>0</v>
      </c>
      <c r="CJ306" s="216">
        <f t="shared" si="394"/>
        <v>4.6153846153846156E-2</v>
      </c>
      <c r="CK306" s="217">
        <f t="shared" si="395"/>
        <v>840</v>
      </c>
      <c r="CL306" s="218">
        <f t="shared" si="396"/>
        <v>370</v>
      </c>
      <c r="CM306" s="219">
        <f t="shared" si="397"/>
        <v>90</v>
      </c>
      <c r="CN306" s="219">
        <f t="shared" si="398"/>
        <v>30</v>
      </c>
      <c r="CO306" s="219">
        <f t="shared" si="399"/>
        <v>0</v>
      </c>
      <c r="CP306" s="219">
        <f t="shared" si="400"/>
        <v>60</v>
      </c>
      <c r="CR306" s="243">
        <v>429.41</v>
      </c>
      <c r="CS306" s="243">
        <v>1109</v>
      </c>
      <c r="CT306" s="247">
        <f t="shared" si="370"/>
        <v>0.38720468890892701</v>
      </c>
      <c r="CV306" s="247">
        <f t="shared" si="371"/>
        <v>4.820878259317047E-2</v>
      </c>
      <c r="CW306" s="211">
        <f t="shared" si="372"/>
        <v>0.33333333333333337</v>
      </c>
      <c r="CY306" s="300">
        <v>1.3003901170351105E-2</v>
      </c>
      <c r="CZ306" s="300">
        <v>1.0075566750629723E-2</v>
      </c>
      <c r="DA306" s="300">
        <v>1.3253012048192771E-2</v>
      </c>
      <c r="DB306" s="300">
        <v>0</v>
      </c>
      <c r="DC306" s="300">
        <v>1.1049723756906077E-2</v>
      </c>
      <c r="DE306" s="332" t="s">
        <v>640</v>
      </c>
      <c r="DF306" s="332" t="s">
        <v>640</v>
      </c>
      <c r="DG306" s="332" t="s">
        <v>640</v>
      </c>
      <c r="DH306" s="332" t="s">
        <v>640</v>
      </c>
      <c r="DL306" s="212">
        <v>769</v>
      </c>
      <c r="DM306" s="212">
        <v>10</v>
      </c>
      <c r="DN306" s="213">
        <v>1.3003901170351105E-2</v>
      </c>
      <c r="DO306" s="212">
        <v>225</v>
      </c>
      <c r="DP306" s="212">
        <v>6</v>
      </c>
      <c r="DQ306" s="213">
        <v>7.8023407022106634E-3</v>
      </c>
      <c r="DR306" s="214">
        <v>544</v>
      </c>
      <c r="DS306" s="214">
        <v>4</v>
      </c>
      <c r="DT306" s="213">
        <v>5.2015604681404422E-3</v>
      </c>
      <c r="DV306" s="215">
        <f t="shared" si="401"/>
        <v>1350</v>
      </c>
      <c r="DW306" s="216">
        <v>0.69230769230769229</v>
      </c>
      <c r="DX306" s="216">
        <v>0.30769230769230771</v>
      </c>
      <c r="DY306" s="216">
        <v>0</v>
      </c>
      <c r="DZ306" s="216">
        <v>0</v>
      </c>
      <c r="EA306" s="216">
        <v>0</v>
      </c>
      <c r="EB306" s="216">
        <v>0</v>
      </c>
      <c r="EC306" s="217">
        <f t="shared" si="402"/>
        <v>870</v>
      </c>
      <c r="ED306" s="218">
        <v>400</v>
      </c>
      <c r="EE306" s="219">
        <f t="shared" si="403"/>
        <v>80</v>
      </c>
      <c r="EF306" s="219">
        <f t="shared" si="404"/>
        <v>20</v>
      </c>
      <c r="EG306" s="219">
        <f t="shared" si="405"/>
        <v>0</v>
      </c>
      <c r="EH306" s="219">
        <f t="shared" si="406"/>
        <v>60</v>
      </c>
      <c r="EI306" s="216">
        <v>7.1428571428571425E-2</v>
      </c>
      <c r="EJ306" s="511">
        <v>1.77E-2</v>
      </c>
      <c r="EK306" s="3">
        <v>0.22</v>
      </c>
      <c r="EL306" s="3">
        <v>0.41700000000000004</v>
      </c>
      <c r="EM306" s="496">
        <f t="shared" si="366"/>
        <v>0.36299999999999999</v>
      </c>
      <c r="EN306" s="528">
        <v>5.5873599999999995E-2</v>
      </c>
      <c r="EO306" s="545">
        <f t="shared" si="407"/>
        <v>1320</v>
      </c>
      <c r="EP306" s="314">
        <f t="shared" si="408"/>
        <v>360</v>
      </c>
      <c r="EQ306" s="542">
        <v>350</v>
      </c>
      <c r="ER306" s="543">
        <v>0</v>
      </c>
      <c r="ES306" s="544">
        <v>10</v>
      </c>
      <c r="ET306" s="242">
        <v>0</v>
      </c>
      <c r="EU306" s="242">
        <v>0</v>
      </c>
      <c r="EV306" s="314">
        <f t="shared" si="409"/>
        <v>10</v>
      </c>
      <c r="EW306" s="314">
        <f t="shared" si="410"/>
        <v>590</v>
      </c>
      <c r="EX306" s="542">
        <v>430</v>
      </c>
      <c r="EY306" s="543">
        <v>130</v>
      </c>
      <c r="EZ306" s="544">
        <v>30</v>
      </c>
      <c r="FA306" s="242">
        <v>10</v>
      </c>
      <c r="FB306" s="242">
        <v>0</v>
      </c>
      <c r="FC306" s="314">
        <f t="shared" si="411"/>
        <v>20</v>
      </c>
      <c r="FD306" s="314">
        <f t="shared" si="412"/>
        <v>370</v>
      </c>
      <c r="FE306" s="542">
        <v>90</v>
      </c>
      <c r="FF306" s="543">
        <v>240</v>
      </c>
      <c r="FG306" s="544">
        <v>40</v>
      </c>
      <c r="FH306" s="242">
        <v>10</v>
      </c>
      <c r="FI306" s="242">
        <f>VLOOKUP($A306,'[3]Tabel 3'!$E$3350:$K$3691,7,FALSE)</f>
        <v>0</v>
      </c>
      <c r="FJ306" s="314">
        <f t="shared" si="413"/>
        <v>30</v>
      </c>
      <c r="FK306" s="545">
        <f t="shared" si="414"/>
        <v>1300</v>
      </c>
      <c r="FL306" s="314">
        <f t="shared" si="415"/>
        <v>360</v>
      </c>
      <c r="FM306" s="542">
        <v>350</v>
      </c>
      <c r="FN306" s="543">
        <v>0</v>
      </c>
      <c r="FO306" s="544">
        <v>10</v>
      </c>
      <c r="FP306" s="242">
        <v>0</v>
      </c>
      <c r="FQ306" s="242">
        <v>0</v>
      </c>
      <c r="FR306" s="314">
        <f t="shared" si="416"/>
        <v>10</v>
      </c>
      <c r="FS306" s="314">
        <f t="shared" si="417"/>
        <v>590</v>
      </c>
      <c r="FT306" s="542">
        <v>410</v>
      </c>
      <c r="FU306" s="543">
        <v>140</v>
      </c>
      <c r="FV306" s="544">
        <v>40</v>
      </c>
      <c r="FW306" s="242">
        <v>10</v>
      </c>
      <c r="FX306" s="242">
        <v>0</v>
      </c>
      <c r="FY306" s="314">
        <f t="shared" si="418"/>
        <v>30</v>
      </c>
      <c r="FZ306" s="314">
        <f t="shared" si="419"/>
        <v>350</v>
      </c>
      <c r="GA306" s="542">
        <v>80</v>
      </c>
      <c r="GB306" s="543">
        <v>230</v>
      </c>
      <c r="GC306" s="544">
        <v>40</v>
      </c>
      <c r="GD306" s="242">
        <v>20</v>
      </c>
      <c r="GE306" s="242">
        <v>0</v>
      </c>
      <c r="GF306" s="314">
        <f t="shared" si="420"/>
        <v>20</v>
      </c>
    </row>
    <row r="307" spans="1:188" hidden="1" x14ac:dyDescent="0.25">
      <c r="A307" s="220" t="s">
        <v>446</v>
      </c>
      <c r="B307" s="646" t="s">
        <v>110</v>
      </c>
      <c r="C307" s="646" t="s">
        <v>111</v>
      </c>
      <c r="D307" s="1">
        <v>2.2999999999999998</v>
      </c>
      <c r="E307" s="206">
        <v>32299.999999999996</v>
      </c>
      <c r="F307" s="207">
        <v>7.2000000000000008E-2</v>
      </c>
      <c r="G307" s="208">
        <f>IF(AND(F307&gt;=$F$3-'Selectie Benchmark Gemeenten'!$D$7*'gemeenten info'!$F$7,F307&lt;=$F$3+'Selectie Benchmark Gemeenten'!$D$7*'gemeenten info'!$F$7),1,0)</f>
        <v>0</v>
      </c>
      <c r="H307" s="206">
        <v>73238</v>
      </c>
      <c r="I307" s="206">
        <v>637.33333333333337</v>
      </c>
      <c r="J307" s="209">
        <f>(I307-$I$7)/($I$6-$I$7)</f>
        <v>9.197807673143997E-2</v>
      </c>
      <c r="K307" s="208">
        <f>IF(AND(J307&gt;=$J$3-'Selectie Benchmark Gemeenten'!$D$8*'gemeenten info'!$J$7,J307&lt;=$J$3+'Selectie Benchmark Gemeenten'!$D$8*'gemeenten info'!$J$7),1,0)</f>
        <v>0</v>
      </c>
      <c r="L307" s="23">
        <v>0</v>
      </c>
      <c r="M307" s="210">
        <v>5.4450438300741734E-2</v>
      </c>
      <c r="N307" s="208">
        <f>IF(AND(M307&gt;=$M$3-'Selectie Benchmark Gemeenten'!$D$9*'gemeenten info'!$M$7,M307&lt;=$M$3+'Selectie Benchmark Gemeenten'!$D$9*'gemeenten info'!$M$7),1,0)</f>
        <v>0</v>
      </c>
      <c r="O307" s="29">
        <f>IF(A307=$A$3,0,IF(G307=1,1,0))</f>
        <v>0</v>
      </c>
      <c r="P307" s="29">
        <f>IF(AND(O307=1,K307=1),1,0)</f>
        <v>0</v>
      </c>
      <c r="Q307" s="29">
        <f>IF(AND(P307=1,N307=1),1,0)</f>
        <v>0</v>
      </c>
      <c r="S307" s="78">
        <v>7.8803333333333327</v>
      </c>
      <c r="T307" s="78">
        <v>5.708333333333333</v>
      </c>
      <c r="U307" s="211">
        <v>0.51300000000000001</v>
      </c>
      <c r="V307" s="211">
        <v>4.9000000000000009E-2</v>
      </c>
      <c r="X307" s="212">
        <v>5309</v>
      </c>
      <c r="Y307" s="212">
        <v>127</v>
      </c>
      <c r="Z307" s="341">
        <f t="shared" si="374"/>
        <v>2.392164249387832E-2</v>
      </c>
      <c r="AA307" s="212">
        <v>1567</v>
      </c>
      <c r="AB307" s="212">
        <v>103</v>
      </c>
      <c r="AC307" s="212">
        <v>74</v>
      </c>
      <c r="AD307" s="212">
        <v>223</v>
      </c>
      <c r="AE307" s="212">
        <v>10</v>
      </c>
      <c r="AF307" s="372">
        <f t="shared" si="375"/>
        <v>0.13513513513513514</v>
      </c>
      <c r="AG307" s="212">
        <v>32</v>
      </c>
      <c r="AH307" s="372">
        <f t="shared" si="376"/>
        <v>0.14349775784753363</v>
      </c>
      <c r="AI307" s="212">
        <f t="shared" si="377"/>
        <v>1270</v>
      </c>
      <c r="AJ307" s="212">
        <f t="shared" si="378"/>
        <v>61</v>
      </c>
      <c r="AK307" s="372">
        <f t="shared" si="379"/>
        <v>4.8031496062992125E-2</v>
      </c>
      <c r="AL307" s="341">
        <f t="shared" si="380"/>
        <v>1.8835938971557733E-3</v>
      </c>
      <c r="AM307" s="341">
        <f t="shared" si="381"/>
        <v>6.0275004708984746E-3</v>
      </c>
      <c r="AN307" s="341">
        <f t="shared" si="382"/>
        <v>1.1489922772650216E-2</v>
      </c>
      <c r="AO307" s="341">
        <f t="shared" si="383"/>
        <v>1.9401017140704465E-2</v>
      </c>
      <c r="AP307" s="214">
        <v>3742</v>
      </c>
      <c r="AQ307" s="214">
        <v>24</v>
      </c>
      <c r="AR307" s="341">
        <f t="shared" si="384"/>
        <v>4.5206253531738559E-3</v>
      </c>
      <c r="AT307" s="1">
        <v>100</v>
      </c>
      <c r="AU307" s="1">
        <v>34</v>
      </c>
      <c r="AV307" s="1">
        <v>25</v>
      </c>
      <c r="AW307" s="1">
        <v>41</v>
      </c>
      <c r="AX307" s="1">
        <v>111</v>
      </c>
      <c r="AY307" s="1">
        <v>48</v>
      </c>
      <c r="AZ307" s="1">
        <v>24</v>
      </c>
      <c r="BA307" s="1">
        <v>39</v>
      </c>
      <c r="BB307" s="1">
        <v>88</v>
      </c>
      <c r="BC307" s="1">
        <v>36</v>
      </c>
      <c r="BD307" s="1">
        <v>25</v>
      </c>
      <c r="BE307" s="1">
        <v>27</v>
      </c>
      <c r="BF307" s="1">
        <v>105</v>
      </c>
      <c r="BG307" s="1">
        <v>37</v>
      </c>
      <c r="BH307" s="1">
        <v>19</v>
      </c>
      <c r="BI307" s="1">
        <v>49</v>
      </c>
      <c r="BJ307" s="1">
        <v>125</v>
      </c>
      <c r="BK307" s="1">
        <v>51</v>
      </c>
      <c r="BL307" s="1">
        <v>21</v>
      </c>
      <c r="BM307" s="1">
        <v>53</v>
      </c>
      <c r="BN307" s="125">
        <v>0.34</v>
      </c>
      <c r="BO307" s="124">
        <v>0.25</v>
      </c>
      <c r="BP307" s="126">
        <v>0.41</v>
      </c>
      <c r="BQ307" s="125">
        <v>0.43243243243243246</v>
      </c>
      <c r="BR307" s="124">
        <v>0.21621621621621623</v>
      </c>
      <c r="BS307" s="126">
        <v>0.35135135135135137</v>
      </c>
      <c r="BT307" s="125">
        <v>0.40909090909090912</v>
      </c>
      <c r="BU307" s="124">
        <v>0.28409090909090912</v>
      </c>
      <c r="BV307" s="126">
        <v>0.30681818181818182</v>
      </c>
      <c r="BW307" s="125">
        <v>0.35238095238095241</v>
      </c>
      <c r="BX307" s="124">
        <v>0.18095238095238095</v>
      </c>
      <c r="BY307" s="126">
        <v>0.46666666666666667</v>
      </c>
      <c r="BZ307" s="125">
        <f t="shared" si="385"/>
        <v>0.40799999999999997</v>
      </c>
      <c r="CA307" s="124">
        <f t="shared" si="386"/>
        <v>0.16800000000000001</v>
      </c>
      <c r="CB307" s="126">
        <f t="shared" si="387"/>
        <v>0.42399999999999999</v>
      </c>
      <c r="CD307" s="215">
        <f t="shared" si="388"/>
        <v>9040</v>
      </c>
      <c r="CE307" s="216">
        <f t="shared" si="389"/>
        <v>0.56526548672566368</v>
      </c>
      <c r="CF307" s="216">
        <f t="shared" si="390"/>
        <v>0.36504424778761063</v>
      </c>
      <c r="CG307" s="216">
        <f t="shared" si="391"/>
        <v>6.9690265486725661E-2</v>
      </c>
      <c r="CH307" s="216">
        <f t="shared" si="392"/>
        <v>2.6548672566371681E-2</v>
      </c>
      <c r="CI307" s="216">
        <f t="shared" si="393"/>
        <v>2.2123893805309734E-3</v>
      </c>
      <c r="CJ307" s="216">
        <f t="shared" si="394"/>
        <v>4.092920353982301E-2</v>
      </c>
      <c r="CK307" s="217">
        <f t="shared" si="395"/>
        <v>5110</v>
      </c>
      <c r="CL307" s="218">
        <f t="shared" si="396"/>
        <v>3300</v>
      </c>
      <c r="CM307" s="219">
        <f t="shared" si="397"/>
        <v>630</v>
      </c>
      <c r="CN307" s="219">
        <f t="shared" si="398"/>
        <v>240</v>
      </c>
      <c r="CO307" s="219">
        <f t="shared" si="399"/>
        <v>20</v>
      </c>
      <c r="CP307" s="219">
        <f t="shared" si="400"/>
        <v>370</v>
      </c>
      <c r="CR307" s="243">
        <v>5488.17</v>
      </c>
      <c r="CS307" s="243">
        <v>6291</v>
      </c>
      <c r="CT307" s="247">
        <f>CR307/CS307</f>
        <v>0.8723843586075346</v>
      </c>
      <c r="CV307" s="247">
        <f t="shared" si="371"/>
        <v>2.7420989679435678E-2</v>
      </c>
      <c r="CW307" s="211">
        <f t="shared" si="372"/>
        <v>0.33224503463719884</v>
      </c>
      <c r="CY307" s="300">
        <v>2.3178193955127015E-2</v>
      </c>
      <c r="CZ307" s="300">
        <v>1.9458858413639733E-2</v>
      </c>
      <c r="DA307" s="300">
        <v>1.6146788990825688E-2</v>
      </c>
      <c r="DB307" s="300">
        <v>2.0083227790844944E-2</v>
      </c>
      <c r="DC307" s="300">
        <v>1.8018018018018018E-2</v>
      </c>
      <c r="DE307" s="332">
        <v>227</v>
      </c>
      <c r="DF307" s="332">
        <v>47</v>
      </c>
      <c r="DG307" s="332">
        <v>241</v>
      </c>
      <c r="DH307" s="332">
        <v>51</v>
      </c>
      <c r="DL307" s="212">
        <v>5393</v>
      </c>
      <c r="DM307" s="212">
        <v>125</v>
      </c>
      <c r="DN307" s="213">
        <v>2.3178193955127015E-2</v>
      </c>
      <c r="DO307" s="212">
        <v>1588</v>
      </c>
      <c r="DP307" s="212">
        <v>105</v>
      </c>
      <c r="DQ307" s="213">
        <v>1.9469682922306695E-2</v>
      </c>
      <c r="DR307" s="214">
        <v>3805</v>
      </c>
      <c r="DS307" s="214">
        <v>20</v>
      </c>
      <c r="DT307" s="213">
        <v>3.7085110328203227E-3</v>
      </c>
      <c r="DV307" s="215">
        <f t="shared" si="401"/>
        <v>6610</v>
      </c>
      <c r="DW307" s="216">
        <v>0.66666666666666663</v>
      </c>
      <c r="DX307" s="216">
        <v>0.24242424242424243</v>
      </c>
      <c r="DY307" s="216">
        <v>9.0909090909090912E-2</v>
      </c>
      <c r="DZ307" s="216">
        <v>3.0303030303030304E-2</v>
      </c>
      <c r="EA307" s="216">
        <v>0</v>
      </c>
      <c r="EB307" s="216">
        <v>6.0606060606060608E-2</v>
      </c>
      <c r="EC307" s="217">
        <f t="shared" si="402"/>
        <v>5200</v>
      </c>
      <c r="ED307" s="218">
        <v>800</v>
      </c>
      <c r="EE307" s="219">
        <f t="shared" si="403"/>
        <v>610</v>
      </c>
      <c r="EF307" s="219">
        <f t="shared" si="404"/>
        <v>140</v>
      </c>
      <c r="EG307" s="219">
        <f t="shared" si="405"/>
        <v>20</v>
      </c>
      <c r="EH307" s="219">
        <f t="shared" si="406"/>
        <v>450</v>
      </c>
      <c r="EI307" s="216">
        <v>6.6666666666666666E-2</v>
      </c>
      <c r="EJ307" s="511">
        <v>2.0500000000000001E-2</v>
      </c>
      <c r="EK307" s="3">
        <v>0.28554972875226037</v>
      </c>
      <c r="EL307" s="3">
        <v>0.47357142857142853</v>
      </c>
      <c r="EM307" s="496">
        <f t="shared" si="366"/>
        <v>0.2408788426763111</v>
      </c>
      <c r="EN307" s="528">
        <v>6.5323199999999998E-2</v>
      </c>
      <c r="EO307" s="545">
        <f t="shared" si="407"/>
        <v>9010</v>
      </c>
      <c r="EP307" s="314">
        <f t="shared" si="408"/>
        <v>2410</v>
      </c>
      <c r="EQ307" s="542">
        <v>2370</v>
      </c>
      <c r="ER307" s="543">
        <v>20</v>
      </c>
      <c r="ES307" s="544">
        <v>20</v>
      </c>
      <c r="ET307" s="242">
        <v>0</v>
      </c>
      <c r="EU307" s="242">
        <v>0</v>
      </c>
      <c r="EV307" s="314">
        <f t="shared" si="409"/>
        <v>20</v>
      </c>
      <c r="EW307" s="314">
        <f t="shared" si="410"/>
        <v>3790</v>
      </c>
      <c r="EX307" s="542">
        <v>2350</v>
      </c>
      <c r="EY307" s="543">
        <v>1160</v>
      </c>
      <c r="EZ307" s="544">
        <v>280</v>
      </c>
      <c r="FA307" s="242">
        <v>70</v>
      </c>
      <c r="FB307" s="242">
        <v>10</v>
      </c>
      <c r="FC307" s="314">
        <f t="shared" si="411"/>
        <v>200</v>
      </c>
      <c r="FD307" s="314">
        <f t="shared" si="412"/>
        <v>2810</v>
      </c>
      <c r="FE307" s="542">
        <v>480</v>
      </c>
      <c r="FF307" s="543">
        <v>2020</v>
      </c>
      <c r="FG307" s="544">
        <v>310</v>
      </c>
      <c r="FH307" s="242">
        <v>70</v>
      </c>
      <c r="FI307" s="242">
        <f>VLOOKUP($A307,'[3]Tabel 3'!$E$3350:$K$3691,7,FALSE)</f>
        <v>10</v>
      </c>
      <c r="FJ307" s="314">
        <f t="shared" si="413"/>
        <v>230</v>
      </c>
      <c r="FK307" s="545">
        <f t="shared" si="414"/>
        <v>9040</v>
      </c>
      <c r="FL307" s="314">
        <f t="shared" si="415"/>
        <v>2460</v>
      </c>
      <c r="FM307" s="542">
        <v>2410</v>
      </c>
      <c r="FN307" s="543">
        <v>30</v>
      </c>
      <c r="FO307" s="544">
        <v>20</v>
      </c>
      <c r="FP307" s="242">
        <v>0</v>
      </c>
      <c r="FQ307" s="242">
        <v>0</v>
      </c>
      <c r="FR307" s="314">
        <f t="shared" si="416"/>
        <v>20</v>
      </c>
      <c r="FS307" s="314">
        <f t="shared" si="417"/>
        <v>3800</v>
      </c>
      <c r="FT307" s="542">
        <v>2250</v>
      </c>
      <c r="FU307" s="543">
        <v>1230</v>
      </c>
      <c r="FV307" s="544">
        <v>320</v>
      </c>
      <c r="FW307" s="242">
        <v>100</v>
      </c>
      <c r="FX307" s="242">
        <v>10</v>
      </c>
      <c r="FY307" s="314">
        <f t="shared" si="418"/>
        <v>210</v>
      </c>
      <c r="FZ307" s="314">
        <f t="shared" si="419"/>
        <v>2780</v>
      </c>
      <c r="GA307" s="542">
        <v>450</v>
      </c>
      <c r="GB307" s="543">
        <v>2040</v>
      </c>
      <c r="GC307" s="544">
        <v>290</v>
      </c>
      <c r="GD307" s="242">
        <v>140</v>
      </c>
      <c r="GE307" s="242">
        <v>10</v>
      </c>
      <c r="GF307" s="314">
        <f t="shared" si="420"/>
        <v>140</v>
      </c>
    </row>
    <row r="308" spans="1:188" hidden="1" x14ac:dyDescent="0.25">
      <c r="A308" s="622" t="s">
        <v>447</v>
      </c>
      <c r="B308" s="622" t="s">
        <v>105</v>
      </c>
      <c r="C308" s="622" t="s">
        <v>106</v>
      </c>
      <c r="D308" s="1">
        <v>0.7</v>
      </c>
      <c r="E308" s="206">
        <v>10900</v>
      </c>
      <c r="F308" s="207">
        <v>6.2E-2</v>
      </c>
      <c r="G308" s="208">
        <f>IF(AND(F308&gt;=$F$3-'Selectie Benchmark Gemeenten'!$D$7*'gemeenten info'!$F$7,F308&lt;=$F$3+'Selectie Benchmark Gemeenten'!$D$7*'gemeenten info'!$F$7),1,0)</f>
        <v>0</v>
      </c>
      <c r="H308" s="206">
        <v>25627</v>
      </c>
      <c r="I308" s="206">
        <v>2306</v>
      </c>
      <c r="J308" s="209">
        <f t="shared" si="373"/>
        <v>0.34140508221225713</v>
      </c>
      <c r="K308" s="208">
        <f>IF(AND(J308&gt;=$J$3-'Selectie Benchmark Gemeenten'!$D$8*'gemeenten info'!$J$7,J308&lt;=$J$3+'Selectie Benchmark Gemeenten'!$D$8*'gemeenten info'!$J$7),1,0)</f>
        <v>0</v>
      </c>
      <c r="L308" s="23">
        <v>0</v>
      </c>
      <c r="M308" s="210">
        <v>5.8133333333333335E-2</v>
      </c>
      <c r="N308" s="208">
        <f>IF(AND(M308&gt;=$M$3-'Selectie Benchmark Gemeenten'!$D$9*'gemeenten info'!$M$7,M308&lt;=$M$3+'Selectie Benchmark Gemeenten'!$D$9*'gemeenten info'!$M$7),1,0)</f>
        <v>0</v>
      </c>
      <c r="O308" s="29">
        <f t="shared" si="367"/>
        <v>0</v>
      </c>
      <c r="P308" s="29">
        <f t="shared" si="368"/>
        <v>0</v>
      </c>
      <c r="Q308" s="29">
        <f t="shared" si="369"/>
        <v>0</v>
      </c>
      <c r="S308" s="78">
        <v>8.9160000000000004</v>
      </c>
      <c r="T308" s="78">
        <v>28.094000000000001</v>
      </c>
      <c r="U308" s="211">
        <v>0.309</v>
      </c>
      <c r="V308" s="211">
        <v>3.1E-2</v>
      </c>
      <c r="X308" s="212">
        <v>2020</v>
      </c>
      <c r="Y308" s="212">
        <v>33</v>
      </c>
      <c r="Z308" s="341">
        <f t="shared" si="374"/>
        <v>1.6336633663366337E-2</v>
      </c>
      <c r="AA308" s="212">
        <v>382</v>
      </c>
      <c r="AB308" s="212">
        <v>27</v>
      </c>
      <c r="AC308" s="212">
        <v>11</v>
      </c>
      <c r="AD308" s="212">
        <v>49</v>
      </c>
      <c r="AE308" s="212">
        <v>6</v>
      </c>
      <c r="AF308" s="372">
        <f t="shared" si="375"/>
        <v>0.54545454545454541</v>
      </c>
      <c r="AG308" s="212">
        <v>0</v>
      </c>
      <c r="AH308" s="372">
        <f t="shared" si="376"/>
        <v>0</v>
      </c>
      <c r="AI308" s="212">
        <f t="shared" si="377"/>
        <v>322</v>
      </c>
      <c r="AJ308" s="212">
        <f t="shared" si="378"/>
        <v>21</v>
      </c>
      <c r="AK308" s="372">
        <f t="shared" si="379"/>
        <v>6.5217391304347824E-2</v>
      </c>
      <c r="AL308" s="341">
        <f t="shared" si="380"/>
        <v>2.9702970297029703E-3</v>
      </c>
      <c r="AM308" s="341">
        <f t="shared" si="381"/>
        <v>0</v>
      </c>
      <c r="AN308" s="341">
        <f t="shared" si="382"/>
        <v>1.0396039603960397E-2</v>
      </c>
      <c r="AO308" s="341">
        <f t="shared" si="383"/>
        <v>1.3366336633663366E-2</v>
      </c>
      <c r="AP308" s="214">
        <v>1638</v>
      </c>
      <c r="AQ308" s="214">
        <v>6</v>
      </c>
      <c r="AR308" s="341">
        <f t="shared" si="384"/>
        <v>2.9702970297029703E-3</v>
      </c>
      <c r="AT308" s="1">
        <v>23</v>
      </c>
      <c r="AU308" s="1">
        <v>8</v>
      </c>
      <c r="AV308" s="1">
        <v>9</v>
      </c>
      <c r="AW308" s="1">
        <v>6</v>
      </c>
      <c r="AX308" s="1">
        <v>36</v>
      </c>
      <c r="AY308" s="1">
        <v>16</v>
      </c>
      <c r="AZ308" s="1">
        <v>10</v>
      </c>
      <c r="BA308" s="1">
        <v>10</v>
      </c>
      <c r="BB308" s="1">
        <v>17</v>
      </c>
      <c r="BC308" s="1">
        <v>8</v>
      </c>
      <c r="BD308" s="1">
        <v>0</v>
      </c>
      <c r="BE308" s="1">
        <v>9</v>
      </c>
      <c r="BF308" s="1">
        <v>26</v>
      </c>
      <c r="BG308" s="1">
        <v>10</v>
      </c>
      <c r="BH308" s="1">
        <v>7</v>
      </c>
      <c r="BI308" s="1">
        <v>9</v>
      </c>
      <c r="BJ308" s="1">
        <v>22</v>
      </c>
      <c r="BK308" s="1">
        <v>7</v>
      </c>
      <c r="BL308" s="1">
        <v>6</v>
      </c>
      <c r="BM308" s="1">
        <v>9</v>
      </c>
      <c r="BN308" s="125">
        <v>0.34782608695652173</v>
      </c>
      <c r="BO308" s="124">
        <v>0.39130434782608697</v>
      </c>
      <c r="BP308" s="126">
        <v>0.2608695652173913</v>
      </c>
      <c r="BQ308" s="125">
        <v>0.44444444444444442</v>
      </c>
      <c r="BR308" s="124">
        <v>0.27777777777777779</v>
      </c>
      <c r="BS308" s="126">
        <v>0.27777777777777779</v>
      </c>
      <c r="BT308" s="125">
        <v>0.47058823529411764</v>
      </c>
      <c r="BU308" s="124">
        <v>0</v>
      </c>
      <c r="BV308" s="126">
        <v>0.52941176470588236</v>
      </c>
      <c r="BW308" s="125">
        <v>0.38461538461538464</v>
      </c>
      <c r="BX308" s="124">
        <v>0.26923076923076922</v>
      </c>
      <c r="BY308" s="126">
        <v>0.34615384615384615</v>
      </c>
      <c r="BZ308" s="125">
        <f t="shared" si="385"/>
        <v>0.31818181818181818</v>
      </c>
      <c r="CA308" s="124">
        <f t="shared" si="386"/>
        <v>0.27272727272727271</v>
      </c>
      <c r="CB308" s="126">
        <f t="shared" si="387"/>
        <v>0.40909090909090912</v>
      </c>
      <c r="CD308" s="215">
        <f t="shared" si="388"/>
        <v>3310</v>
      </c>
      <c r="CE308" s="216">
        <f t="shared" si="389"/>
        <v>0.66465256797583083</v>
      </c>
      <c r="CF308" s="216">
        <f t="shared" si="390"/>
        <v>0.24169184290030213</v>
      </c>
      <c r="CG308" s="216">
        <f t="shared" si="391"/>
        <v>9.3655589123867067E-2</v>
      </c>
      <c r="CH308" s="216">
        <f t="shared" si="392"/>
        <v>1.812688821752266E-2</v>
      </c>
      <c r="CI308" s="216">
        <f t="shared" si="393"/>
        <v>0</v>
      </c>
      <c r="CJ308" s="216">
        <f t="shared" si="394"/>
        <v>7.5528700906344406E-2</v>
      </c>
      <c r="CK308" s="217">
        <f t="shared" si="395"/>
        <v>2200</v>
      </c>
      <c r="CL308" s="218">
        <f t="shared" si="396"/>
        <v>800</v>
      </c>
      <c r="CM308" s="219">
        <f t="shared" si="397"/>
        <v>310</v>
      </c>
      <c r="CN308" s="219">
        <f t="shared" si="398"/>
        <v>60</v>
      </c>
      <c r="CO308" s="219">
        <f t="shared" si="399"/>
        <v>0</v>
      </c>
      <c r="CP308" s="219">
        <f t="shared" si="400"/>
        <v>250</v>
      </c>
      <c r="CR308" s="243">
        <v>1214.7</v>
      </c>
      <c r="CS308" s="243">
        <v>2725</v>
      </c>
      <c r="CT308" s="247">
        <f t="shared" si="370"/>
        <v>0.44576146788990828</v>
      </c>
      <c r="CV308" s="247">
        <f t="shared" si="371"/>
        <v>3.6648824181010342E-2</v>
      </c>
      <c r="CW308" s="211">
        <f t="shared" si="372"/>
        <v>0.26349409134461832</v>
      </c>
      <c r="CY308" s="300">
        <v>1.092896174863388E-2</v>
      </c>
      <c r="CZ308" s="300">
        <v>1.2961116650049851E-2</v>
      </c>
      <c r="DA308" s="300">
        <v>8.590197069226882E-3</v>
      </c>
      <c r="DB308" s="300">
        <v>1.8643190056965304E-2</v>
      </c>
      <c r="DC308" s="300">
        <v>1.1639676113360324E-2</v>
      </c>
      <c r="DE308" s="332" t="s">
        <v>640</v>
      </c>
      <c r="DF308" s="332" t="s">
        <v>640</v>
      </c>
      <c r="DG308" s="332" t="s">
        <v>640</v>
      </c>
      <c r="DH308" s="332" t="s">
        <v>640</v>
      </c>
      <c r="DL308" s="212">
        <v>2013</v>
      </c>
      <c r="DM308" s="212">
        <v>22</v>
      </c>
      <c r="DN308" s="213">
        <v>1.092896174863388E-2</v>
      </c>
      <c r="DO308" s="212">
        <v>373</v>
      </c>
      <c r="DP308" s="212">
        <v>18</v>
      </c>
      <c r="DQ308" s="213">
        <v>8.9418777943368107E-3</v>
      </c>
      <c r="DR308" s="214">
        <v>1640</v>
      </c>
      <c r="DS308" s="214">
        <v>4</v>
      </c>
      <c r="DT308" s="213">
        <v>1.987083954297069E-3</v>
      </c>
      <c r="DV308" s="215">
        <f t="shared" si="401"/>
        <v>3370</v>
      </c>
      <c r="DW308" s="216">
        <v>0.64516129032258063</v>
      </c>
      <c r="DX308" s="216">
        <v>0.29032258064516131</v>
      </c>
      <c r="DY308" s="216">
        <v>6.4516129032258063E-2</v>
      </c>
      <c r="DZ308" s="216">
        <v>3.2258064516129031E-2</v>
      </c>
      <c r="EA308" s="216">
        <v>0</v>
      </c>
      <c r="EB308" s="216">
        <v>3.2258064516129031E-2</v>
      </c>
      <c r="EC308" s="217">
        <f t="shared" si="402"/>
        <v>2200</v>
      </c>
      <c r="ED308" s="218">
        <v>900</v>
      </c>
      <c r="EE308" s="219">
        <f t="shared" si="403"/>
        <v>270</v>
      </c>
      <c r="EF308" s="219">
        <f t="shared" si="404"/>
        <v>30</v>
      </c>
      <c r="EG308" s="219">
        <f t="shared" si="405"/>
        <v>0</v>
      </c>
      <c r="EH308" s="219">
        <f t="shared" si="406"/>
        <v>240</v>
      </c>
      <c r="EI308" s="216">
        <v>9.375E-2</v>
      </c>
      <c r="EJ308" s="511">
        <v>1.8749999999999999E-2</v>
      </c>
      <c r="EK308" s="3">
        <v>0.27200000000000002</v>
      </c>
      <c r="EL308" s="3">
        <v>0.3</v>
      </c>
      <c r="EM308" s="496">
        <f t="shared" si="366"/>
        <v>0.42799999999999999</v>
      </c>
      <c r="EN308" s="528">
        <v>5.9417200000000003E-2</v>
      </c>
      <c r="EO308" s="545">
        <f t="shared" si="407"/>
        <v>3230</v>
      </c>
      <c r="EP308" s="314">
        <f t="shared" si="408"/>
        <v>1030</v>
      </c>
      <c r="EQ308" s="542">
        <v>970</v>
      </c>
      <c r="ER308" s="543">
        <v>20</v>
      </c>
      <c r="ES308" s="544">
        <v>40</v>
      </c>
      <c r="ET308" s="242">
        <v>0</v>
      </c>
      <c r="EU308" s="242">
        <v>0</v>
      </c>
      <c r="EV308" s="314">
        <f t="shared" si="409"/>
        <v>40</v>
      </c>
      <c r="EW308" s="314">
        <f t="shared" si="410"/>
        <v>1390</v>
      </c>
      <c r="EX308" s="542">
        <v>980</v>
      </c>
      <c r="EY308" s="543">
        <v>270</v>
      </c>
      <c r="EZ308" s="544">
        <v>140</v>
      </c>
      <c r="FA308" s="242">
        <v>20</v>
      </c>
      <c r="FB308" s="242">
        <v>0</v>
      </c>
      <c r="FC308" s="314">
        <f t="shared" si="411"/>
        <v>120</v>
      </c>
      <c r="FD308" s="314">
        <f t="shared" si="412"/>
        <v>810</v>
      </c>
      <c r="FE308" s="542">
        <v>250</v>
      </c>
      <c r="FF308" s="543">
        <v>470</v>
      </c>
      <c r="FG308" s="544">
        <v>90</v>
      </c>
      <c r="FH308" s="242">
        <v>10</v>
      </c>
      <c r="FI308" s="242">
        <f>VLOOKUP($A308,'[3]Tabel 3'!$E$3350:$K$3691,7,FALSE)</f>
        <v>0</v>
      </c>
      <c r="FJ308" s="314">
        <f t="shared" si="413"/>
        <v>80</v>
      </c>
      <c r="FK308" s="545">
        <f t="shared" si="414"/>
        <v>3310</v>
      </c>
      <c r="FL308" s="314">
        <f t="shared" si="415"/>
        <v>1040</v>
      </c>
      <c r="FM308" s="542">
        <v>980</v>
      </c>
      <c r="FN308" s="543">
        <v>20</v>
      </c>
      <c r="FO308" s="544">
        <v>40</v>
      </c>
      <c r="FP308" s="242">
        <v>0</v>
      </c>
      <c r="FQ308" s="242">
        <v>0</v>
      </c>
      <c r="FR308" s="314">
        <f t="shared" si="416"/>
        <v>40</v>
      </c>
      <c r="FS308" s="314">
        <f t="shared" si="417"/>
        <v>1430</v>
      </c>
      <c r="FT308" s="542">
        <v>970</v>
      </c>
      <c r="FU308" s="543">
        <v>300</v>
      </c>
      <c r="FV308" s="544">
        <v>160</v>
      </c>
      <c r="FW308" s="242">
        <v>30</v>
      </c>
      <c r="FX308" s="242">
        <v>0</v>
      </c>
      <c r="FY308" s="314">
        <f t="shared" si="418"/>
        <v>130</v>
      </c>
      <c r="FZ308" s="314">
        <f t="shared" si="419"/>
        <v>840</v>
      </c>
      <c r="GA308" s="542">
        <v>250</v>
      </c>
      <c r="GB308" s="543">
        <v>480</v>
      </c>
      <c r="GC308" s="544">
        <v>110</v>
      </c>
      <c r="GD308" s="242">
        <v>30</v>
      </c>
      <c r="GE308" s="242">
        <v>0</v>
      </c>
      <c r="GF308" s="314">
        <f t="shared" si="420"/>
        <v>80</v>
      </c>
    </row>
    <row r="309" spans="1:188" hidden="1" x14ac:dyDescent="0.25">
      <c r="A309" s="622" t="s">
        <v>448</v>
      </c>
      <c r="B309" s="622" t="s">
        <v>80</v>
      </c>
      <c r="C309" s="622" t="s">
        <v>81</v>
      </c>
      <c r="D309" s="1">
        <v>0.6</v>
      </c>
      <c r="E309" s="206">
        <v>10200</v>
      </c>
      <c r="F309" s="207">
        <v>5.9000000000000004E-2</v>
      </c>
      <c r="G309" s="208">
        <f>IF(AND(F309&gt;=$F$3-'Selectie Benchmark Gemeenten'!$D$7*'gemeenten info'!$F$7,F309&lt;=$F$3+'Selectie Benchmark Gemeenten'!$D$7*'gemeenten info'!$F$7),1,0)</f>
        <v>0</v>
      </c>
      <c r="H309" s="206">
        <v>24994</v>
      </c>
      <c r="I309" s="206">
        <v>203</v>
      </c>
      <c r="J309" s="209">
        <f t="shared" si="373"/>
        <v>2.7055306427503738E-2</v>
      </c>
      <c r="K309" s="208">
        <f>IF(AND(J309&gt;=$J$3-'Selectie Benchmark Gemeenten'!$D$8*'gemeenten info'!$J$7,J309&lt;=$J$3+'Selectie Benchmark Gemeenten'!$D$8*'gemeenten info'!$J$7),1,0)</f>
        <v>0</v>
      </c>
      <c r="L309" s="23">
        <v>0</v>
      </c>
      <c r="M309" s="210">
        <v>5.2120592743995914E-2</v>
      </c>
      <c r="N309" s="208">
        <f>IF(AND(M309&gt;=$M$3-'Selectie Benchmark Gemeenten'!$D$9*'gemeenten info'!$M$7,M309&lt;=$M$3+'Selectie Benchmark Gemeenten'!$D$9*'gemeenten info'!$M$7),1,0)</f>
        <v>0</v>
      </c>
      <c r="O309" s="29">
        <f t="shared" si="367"/>
        <v>0</v>
      </c>
      <c r="P309" s="29">
        <f t="shared" si="368"/>
        <v>0</v>
      </c>
      <c r="Q309" s="29">
        <f t="shared" si="369"/>
        <v>0</v>
      </c>
      <c r="S309" s="78">
        <v>7.98</v>
      </c>
      <c r="T309" s="78">
        <v>-11.741</v>
      </c>
      <c r="U309" s="211">
        <v>0.51300000000000001</v>
      </c>
      <c r="V309" s="211">
        <v>0.12</v>
      </c>
      <c r="X309" s="212">
        <v>1935</v>
      </c>
      <c r="Y309" s="212">
        <v>20</v>
      </c>
      <c r="Z309" s="341">
        <f t="shared" si="374"/>
        <v>1.0335917312661499E-2</v>
      </c>
      <c r="AA309" s="212">
        <v>597</v>
      </c>
      <c r="AB309" s="212">
        <v>16</v>
      </c>
      <c r="AC309" s="212">
        <v>8</v>
      </c>
      <c r="AD309" s="212">
        <v>81</v>
      </c>
      <c r="AE309" s="212">
        <v>0</v>
      </c>
      <c r="AF309" s="372">
        <f t="shared" si="375"/>
        <v>0</v>
      </c>
      <c r="AG309" s="212">
        <v>6</v>
      </c>
      <c r="AH309" s="372">
        <f t="shared" si="376"/>
        <v>7.407407407407407E-2</v>
      </c>
      <c r="AI309" s="212">
        <f t="shared" si="377"/>
        <v>508</v>
      </c>
      <c r="AJ309" s="212">
        <f t="shared" si="378"/>
        <v>10</v>
      </c>
      <c r="AK309" s="372">
        <f t="shared" si="379"/>
        <v>1.968503937007874E-2</v>
      </c>
      <c r="AL309" s="341">
        <f t="shared" si="380"/>
        <v>0</v>
      </c>
      <c r="AM309" s="341">
        <f t="shared" si="381"/>
        <v>3.1007751937984496E-3</v>
      </c>
      <c r="AN309" s="341">
        <f t="shared" si="382"/>
        <v>5.1679586563307496E-3</v>
      </c>
      <c r="AO309" s="341">
        <f t="shared" si="383"/>
        <v>8.2687338501291983E-3</v>
      </c>
      <c r="AP309" s="214">
        <v>1338</v>
      </c>
      <c r="AQ309" s="214">
        <v>4</v>
      </c>
      <c r="AR309" s="341">
        <f t="shared" si="384"/>
        <v>2.0671834625322996E-3</v>
      </c>
      <c r="AT309" s="1">
        <v>21</v>
      </c>
      <c r="AU309" s="1">
        <v>12</v>
      </c>
      <c r="AV309" s="1">
        <v>0</v>
      </c>
      <c r="AW309" s="1">
        <v>9</v>
      </c>
      <c r="AX309" s="1">
        <v>19</v>
      </c>
      <c r="AY309" s="1">
        <v>7</v>
      </c>
      <c r="AZ309" s="1">
        <v>5</v>
      </c>
      <c r="BA309" s="1">
        <v>7</v>
      </c>
      <c r="BB309" s="1">
        <v>17</v>
      </c>
      <c r="BC309" s="1">
        <v>6</v>
      </c>
      <c r="BD309" s="1">
        <v>0</v>
      </c>
      <c r="BE309" s="1">
        <v>11</v>
      </c>
      <c r="BF309" s="1">
        <v>31</v>
      </c>
      <c r="BG309" s="1">
        <v>9</v>
      </c>
      <c r="BH309" s="1">
        <v>10</v>
      </c>
      <c r="BI309" s="1">
        <v>12</v>
      </c>
      <c r="BJ309" s="1">
        <v>33</v>
      </c>
      <c r="BK309" s="1">
        <v>9</v>
      </c>
      <c r="BL309" s="1">
        <v>10</v>
      </c>
      <c r="BM309" s="1">
        <v>14</v>
      </c>
      <c r="BN309" s="125">
        <v>0.5714285714285714</v>
      </c>
      <c r="BO309" s="124">
        <v>0</v>
      </c>
      <c r="BP309" s="126">
        <v>0.42857142857142855</v>
      </c>
      <c r="BQ309" s="125">
        <v>0.36842105263157893</v>
      </c>
      <c r="BR309" s="124">
        <v>0.26315789473684209</v>
      </c>
      <c r="BS309" s="126">
        <v>0.36842105263157893</v>
      </c>
      <c r="BT309" s="125">
        <v>0.35294117647058826</v>
      </c>
      <c r="BU309" s="124">
        <v>0</v>
      </c>
      <c r="BV309" s="126">
        <v>0.6470588235294118</v>
      </c>
      <c r="BW309" s="125">
        <v>0.29032258064516131</v>
      </c>
      <c r="BX309" s="124">
        <v>0.32258064516129031</v>
      </c>
      <c r="BY309" s="126">
        <v>0.38709677419354838</v>
      </c>
      <c r="BZ309" s="125">
        <f t="shared" si="385"/>
        <v>0.27272727272727271</v>
      </c>
      <c r="CA309" s="124">
        <f t="shared" si="386"/>
        <v>0.30303030303030304</v>
      </c>
      <c r="CB309" s="126">
        <f t="shared" si="387"/>
        <v>0.42424242424242425</v>
      </c>
      <c r="CD309" s="215">
        <f t="shared" si="388"/>
        <v>3150</v>
      </c>
      <c r="CE309" s="216">
        <f t="shared" si="389"/>
        <v>0.6253968253968254</v>
      </c>
      <c r="CF309" s="216">
        <f t="shared" si="390"/>
        <v>0.30158730158730157</v>
      </c>
      <c r="CG309" s="216">
        <f t="shared" si="391"/>
        <v>7.301587301587302E-2</v>
      </c>
      <c r="CH309" s="216">
        <f t="shared" si="392"/>
        <v>3.8095238095238099E-2</v>
      </c>
      <c r="CI309" s="216">
        <f t="shared" si="393"/>
        <v>0</v>
      </c>
      <c r="CJ309" s="216">
        <f t="shared" si="394"/>
        <v>3.4920634920634921E-2</v>
      </c>
      <c r="CK309" s="217">
        <f t="shared" si="395"/>
        <v>1970</v>
      </c>
      <c r="CL309" s="218">
        <f t="shared" si="396"/>
        <v>950</v>
      </c>
      <c r="CM309" s="219">
        <f t="shared" si="397"/>
        <v>230</v>
      </c>
      <c r="CN309" s="219">
        <f t="shared" si="398"/>
        <v>120</v>
      </c>
      <c r="CO309" s="219">
        <f t="shared" si="399"/>
        <v>0</v>
      </c>
      <c r="CP309" s="219">
        <f t="shared" si="400"/>
        <v>110</v>
      </c>
      <c r="CR309" s="243">
        <v>944.29</v>
      </c>
      <c r="CS309" s="243">
        <v>2693</v>
      </c>
      <c r="CT309" s="247">
        <f t="shared" si="370"/>
        <v>0.35064611956925362</v>
      </c>
      <c r="CV309" s="247">
        <f t="shared" si="371"/>
        <v>2.9476776544279212E-2</v>
      </c>
      <c r="CW309" s="211">
        <f t="shared" si="372"/>
        <v>0.17518503919765252</v>
      </c>
      <c r="CY309" s="300">
        <v>1.7054263565891473E-2</v>
      </c>
      <c r="CZ309" s="300">
        <v>1.5744032503809041E-2</v>
      </c>
      <c r="DA309" s="300">
        <v>8.4577114427860697E-3</v>
      </c>
      <c r="DB309" s="300">
        <v>9.3873517786561261E-3</v>
      </c>
      <c r="DC309" s="300">
        <v>1.0385756676557863E-2</v>
      </c>
      <c r="DE309" s="332">
        <v>149</v>
      </c>
      <c r="DF309" s="332">
        <v>16</v>
      </c>
      <c r="DG309" s="332">
        <v>155</v>
      </c>
      <c r="DH309" s="332">
        <v>16</v>
      </c>
      <c r="DL309" s="212">
        <v>1935</v>
      </c>
      <c r="DM309" s="212">
        <v>33</v>
      </c>
      <c r="DN309" s="213">
        <v>1.7054263565891473E-2</v>
      </c>
      <c r="DO309" s="212">
        <v>634</v>
      </c>
      <c r="DP309" s="212">
        <v>24</v>
      </c>
      <c r="DQ309" s="213">
        <v>1.2403100775193798E-2</v>
      </c>
      <c r="DR309" s="214">
        <v>1301</v>
      </c>
      <c r="DS309" s="214">
        <v>9</v>
      </c>
      <c r="DT309" s="213">
        <v>4.6511627906976744E-3</v>
      </c>
      <c r="DV309" s="215">
        <f t="shared" si="401"/>
        <v>3190</v>
      </c>
      <c r="DW309" s="216">
        <v>0.64864864864864868</v>
      </c>
      <c r="DX309" s="216">
        <v>0.27027027027027029</v>
      </c>
      <c r="DY309" s="216">
        <v>8.1081081081081086E-2</v>
      </c>
      <c r="DZ309" s="216">
        <v>2.7027027027027029E-2</v>
      </c>
      <c r="EA309" s="216">
        <v>0</v>
      </c>
      <c r="EB309" s="216">
        <v>5.4054054054054057E-2</v>
      </c>
      <c r="EC309" s="217">
        <f t="shared" si="402"/>
        <v>1980</v>
      </c>
      <c r="ED309" s="218">
        <v>1000</v>
      </c>
      <c r="EE309" s="219">
        <f t="shared" si="403"/>
        <v>210</v>
      </c>
      <c r="EF309" s="219">
        <f t="shared" si="404"/>
        <v>90</v>
      </c>
      <c r="EG309" s="219">
        <f t="shared" si="405"/>
        <v>0</v>
      </c>
      <c r="EH309" s="219">
        <f t="shared" si="406"/>
        <v>120</v>
      </c>
      <c r="EI309" s="216">
        <v>6.4516129032258063E-2</v>
      </c>
      <c r="EJ309" s="511">
        <v>1.8225000000000002E-2</v>
      </c>
      <c r="EK309" s="3">
        <v>0.247</v>
      </c>
      <c r="EL309" s="3">
        <v>0.45799999999999996</v>
      </c>
      <c r="EM309" s="496">
        <f t="shared" si="366"/>
        <v>0.29500000000000004</v>
      </c>
      <c r="EN309" s="528">
        <v>5.7645400000000006E-2</v>
      </c>
      <c r="EO309" s="545">
        <f t="shared" si="407"/>
        <v>3080</v>
      </c>
      <c r="EP309" s="314">
        <f t="shared" si="408"/>
        <v>900</v>
      </c>
      <c r="EQ309" s="542">
        <v>880</v>
      </c>
      <c r="ER309" s="543">
        <v>10</v>
      </c>
      <c r="ES309" s="544">
        <v>10</v>
      </c>
      <c r="ET309" s="242">
        <v>0</v>
      </c>
      <c r="EU309" s="242">
        <v>0</v>
      </c>
      <c r="EV309" s="314">
        <f t="shared" si="409"/>
        <v>10</v>
      </c>
      <c r="EW309" s="314">
        <f t="shared" si="410"/>
        <v>1390</v>
      </c>
      <c r="EX309" s="542">
        <v>940</v>
      </c>
      <c r="EY309" s="543">
        <v>340</v>
      </c>
      <c r="EZ309" s="544">
        <v>110</v>
      </c>
      <c r="FA309" s="242">
        <v>50</v>
      </c>
      <c r="FB309" s="242">
        <v>0</v>
      </c>
      <c r="FC309" s="314">
        <f t="shared" si="411"/>
        <v>60</v>
      </c>
      <c r="FD309" s="314">
        <f t="shared" si="412"/>
        <v>790</v>
      </c>
      <c r="FE309" s="542">
        <v>160</v>
      </c>
      <c r="FF309" s="543">
        <v>540</v>
      </c>
      <c r="FG309" s="544">
        <v>90</v>
      </c>
      <c r="FH309" s="242">
        <v>40</v>
      </c>
      <c r="FI309" s="242">
        <f>VLOOKUP($A309,'[3]Tabel 3'!$E$3350:$K$3691,7,FALSE)</f>
        <v>0</v>
      </c>
      <c r="FJ309" s="314">
        <f t="shared" si="413"/>
        <v>50</v>
      </c>
      <c r="FK309" s="545">
        <f t="shared" si="414"/>
        <v>3150</v>
      </c>
      <c r="FL309" s="314">
        <f t="shared" si="415"/>
        <v>910</v>
      </c>
      <c r="FM309" s="542">
        <v>890</v>
      </c>
      <c r="FN309" s="543">
        <v>10</v>
      </c>
      <c r="FO309" s="544">
        <v>10</v>
      </c>
      <c r="FP309" s="242">
        <v>0</v>
      </c>
      <c r="FQ309" s="242">
        <v>0</v>
      </c>
      <c r="FR309" s="314">
        <f t="shared" si="416"/>
        <v>10</v>
      </c>
      <c r="FS309" s="314">
        <f t="shared" si="417"/>
        <v>1380</v>
      </c>
      <c r="FT309" s="542">
        <v>900</v>
      </c>
      <c r="FU309" s="543">
        <v>360</v>
      </c>
      <c r="FV309" s="544">
        <v>120</v>
      </c>
      <c r="FW309" s="242">
        <v>60</v>
      </c>
      <c r="FX309" s="242">
        <v>0</v>
      </c>
      <c r="FY309" s="314">
        <f t="shared" si="418"/>
        <v>60</v>
      </c>
      <c r="FZ309" s="314">
        <f t="shared" si="419"/>
        <v>860</v>
      </c>
      <c r="GA309" s="542">
        <v>180</v>
      </c>
      <c r="GB309" s="543">
        <v>580</v>
      </c>
      <c r="GC309" s="544">
        <v>100</v>
      </c>
      <c r="GD309" s="242">
        <v>60</v>
      </c>
      <c r="GE309" s="242">
        <v>0</v>
      </c>
      <c r="GF309" s="314">
        <f t="shared" si="420"/>
        <v>40</v>
      </c>
    </row>
    <row r="310" spans="1:188" hidden="1" x14ac:dyDescent="0.25">
      <c r="A310" s="622" t="s">
        <v>449</v>
      </c>
      <c r="B310" s="622" t="s">
        <v>25</v>
      </c>
      <c r="C310" s="622" t="s">
        <v>123</v>
      </c>
      <c r="D310" s="1">
        <v>0.8</v>
      </c>
      <c r="E310" s="206">
        <v>13300</v>
      </c>
      <c r="F310" s="207">
        <v>5.7999999999999996E-2</v>
      </c>
      <c r="G310" s="208">
        <f>IF(AND(F310&gt;=$F$3-'Selectie Benchmark Gemeenten'!$D$7*'gemeenten info'!$F$7,F310&lt;=$F$3+'Selectie Benchmark Gemeenten'!$D$7*'gemeenten info'!$F$7),1,0)</f>
        <v>0</v>
      </c>
      <c r="H310" s="206">
        <v>31783</v>
      </c>
      <c r="I310" s="206">
        <v>530</v>
      </c>
      <c r="J310" s="209">
        <f t="shared" si="373"/>
        <v>7.5934230194319885E-2</v>
      </c>
      <c r="K310" s="208">
        <f>IF(AND(J310&gt;=$J$3-'Selectie Benchmark Gemeenten'!$D$8*'gemeenten info'!$J$7,J310&lt;=$J$3+'Selectie Benchmark Gemeenten'!$D$8*'gemeenten info'!$J$7),1,0)</f>
        <v>0</v>
      </c>
      <c r="L310" s="23">
        <v>0</v>
      </c>
      <c r="M310" s="210">
        <v>4.6487242222998951E-2</v>
      </c>
      <c r="N310" s="208">
        <f>IF(AND(M310&gt;=$M$3-'Selectie Benchmark Gemeenten'!$D$9*'gemeenten info'!$M$7,M310&lt;=$M$3+'Selectie Benchmark Gemeenten'!$D$9*'gemeenten info'!$M$7),1,0)</f>
        <v>0</v>
      </c>
      <c r="O310" s="29">
        <f t="shared" si="367"/>
        <v>0</v>
      </c>
      <c r="P310" s="29">
        <f t="shared" si="368"/>
        <v>0</v>
      </c>
      <c r="Q310" s="29">
        <f t="shared" si="369"/>
        <v>0</v>
      </c>
      <c r="S310" s="78">
        <v>8.6720000000000006</v>
      </c>
      <c r="T310" s="78">
        <v>9.7219999999999995</v>
      </c>
      <c r="U310" s="211">
        <v>0.34599999999999997</v>
      </c>
      <c r="V310" s="211">
        <v>4.7E-2</v>
      </c>
      <c r="X310" s="212">
        <v>2435</v>
      </c>
      <c r="Y310" s="212">
        <v>32</v>
      </c>
      <c r="Z310" s="341">
        <f t="shared" si="374"/>
        <v>1.3141683778234086E-2</v>
      </c>
      <c r="AA310" s="212">
        <v>486</v>
      </c>
      <c r="AB310" s="212">
        <v>24</v>
      </c>
      <c r="AC310" s="212">
        <v>10</v>
      </c>
      <c r="AD310" s="212">
        <v>62</v>
      </c>
      <c r="AE310" s="212">
        <v>0</v>
      </c>
      <c r="AF310" s="372">
        <f t="shared" si="375"/>
        <v>0</v>
      </c>
      <c r="AG310" s="212">
        <v>0</v>
      </c>
      <c r="AH310" s="372">
        <f t="shared" si="376"/>
        <v>0</v>
      </c>
      <c r="AI310" s="212">
        <f t="shared" si="377"/>
        <v>414</v>
      </c>
      <c r="AJ310" s="212">
        <f t="shared" si="378"/>
        <v>24</v>
      </c>
      <c r="AK310" s="372">
        <f t="shared" si="379"/>
        <v>5.7971014492753624E-2</v>
      </c>
      <c r="AL310" s="341">
        <f t="shared" si="380"/>
        <v>0</v>
      </c>
      <c r="AM310" s="341">
        <f t="shared" si="381"/>
        <v>0</v>
      </c>
      <c r="AN310" s="341">
        <f t="shared" si="382"/>
        <v>9.8562628336755654E-3</v>
      </c>
      <c r="AO310" s="341">
        <f t="shared" si="383"/>
        <v>9.8562628336755654E-3</v>
      </c>
      <c r="AP310" s="214">
        <v>1949</v>
      </c>
      <c r="AQ310" s="214">
        <v>8</v>
      </c>
      <c r="AR310" s="341">
        <f t="shared" si="384"/>
        <v>3.2854209445585215E-3</v>
      </c>
      <c r="AT310" s="1">
        <v>34</v>
      </c>
      <c r="AU310" s="1">
        <v>7</v>
      </c>
      <c r="AV310" s="1">
        <v>13</v>
      </c>
      <c r="AW310" s="1">
        <v>14</v>
      </c>
      <c r="AX310" s="1">
        <v>34</v>
      </c>
      <c r="AY310" s="1">
        <v>10</v>
      </c>
      <c r="AZ310" s="1">
        <v>10</v>
      </c>
      <c r="BA310" s="1">
        <v>14</v>
      </c>
      <c r="BB310" s="1">
        <v>36</v>
      </c>
      <c r="BC310" s="1">
        <v>13</v>
      </c>
      <c r="BD310" s="1">
        <v>8</v>
      </c>
      <c r="BE310" s="1">
        <v>15</v>
      </c>
      <c r="BF310" s="1">
        <v>36</v>
      </c>
      <c r="BG310" s="1">
        <v>13</v>
      </c>
      <c r="BH310" s="1">
        <v>8</v>
      </c>
      <c r="BI310" s="1">
        <v>15</v>
      </c>
      <c r="BJ310" s="1">
        <v>42</v>
      </c>
      <c r="BK310" s="1">
        <v>17</v>
      </c>
      <c r="BL310" s="1">
        <v>14</v>
      </c>
      <c r="BM310" s="1">
        <v>11</v>
      </c>
      <c r="BN310" s="125">
        <v>0.20588235294117646</v>
      </c>
      <c r="BO310" s="124">
        <v>0.38235294117647056</v>
      </c>
      <c r="BP310" s="126">
        <v>0.41176470588235292</v>
      </c>
      <c r="BQ310" s="125">
        <v>0.29411764705882354</v>
      </c>
      <c r="BR310" s="124">
        <v>0.29411764705882354</v>
      </c>
      <c r="BS310" s="126">
        <v>0.41176470588235292</v>
      </c>
      <c r="BT310" s="125">
        <v>0.3611111111111111</v>
      </c>
      <c r="BU310" s="124">
        <v>0.22222222222222221</v>
      </c>
      <c r="BV310" s="126">
        <v>0.41666666666666669</v>
      </c>
      <c r="BW310" s="125">
        <v>0.3611111111111111</v>
      </c>
      <c r="BX310" s="124">
        <v>0.22222222222222221</v>
      </c>
      <c r="BY310" s="126">
        <v>0.41666666666666669</v>
      </c>
      <c r="BZ310" s="125">
        <f t="shared" si="385"/>
        <v>0.40476190476190477</v>
      </c>
      <c r="CA310" s="124">
        <f t="shared" si="386"/>
        <v>0.33333333333333331</v>
      </c>
      <c r="CB310" s="126">
        <f t="shared" si="387"/>
        <v>0.26190476190476192</v>
      </c>
      <c r="CD310" s="215">
        <f t="shared" si="388"/>
        <v>3660</v>
      </c>
      <c r="CE310" s="216">
        <f t="shared" si="389"/>
        <v>0.64207650273224048</v>
      </c>
      <c r="CF310" s="216">
        <f t="shared" si="390"/>
        <v>0.27322404371584702</v>
      </c>
      <c r="CG310" s="216">
        <f t="shared" si="391"/>
        <v>8.4699453551912565E-2</v>
      </c>
      <c r="CH310" s="216">
        <f t="shared" si="392"/>
        <v>2.4590163934426229E-2</v>
      </c>
      <c r="CI310" s="216">
        <f t="shared" si="393"/>
        <v>0</v>
      </c>
      <c r="CJ310" s="216">
        <f t="shared" si="394"/>
        <v>6.0109289617486336E-2</v>
      </c>
      <c r="CK310" s="217">
        <f t="shared" si="395"/>
        <v>2350</v>
      </c>
      <c r="CL310" s="218">
        <f t="shared" si="396"/>
        <v>1000</v>
      </c>
      <c r="CM310" s="219">
        <f t="shared" si="397"/>
        <v>310</v>
      </c>
      <c r="CN310" s="219">
        <f t="shared" si="398"/>
        <v>90</v>
      </c>
      <c r="CO310" s="219">
        <f t="shared" si="399"/>
        <v>0</v>
      </c>
      <c r="CP310" s="219">
        <f t="shared" si="400"/>
        <v>220</v>
      </c>
      <c r="CR310" s="243">
        <v>1027.6300000000001</v>
      </c>
      <c r="CS310" s="243">
        <v>3451</v>
      </c>
      <c r="CT310" s="247">
        <f t="shared" si="370"/>
        <v>0.29777745580991022</v>
      </c>
      <c r="CV310" s="247">
        <f t="shared" si="371"/>
        <v>4.413256786847973E-2</v>
      </c>
      <c r="CW310" s="211">
        <f t="shared" si="372"/>
        <v>0.22658075479713943</v>
      </c>
      <c r="CY310" s="300">
        <v>1.6962843295638127E-2</v>
      </c>
      <c r="CZ310" s="300">
        <v>1.4616321559074299E-2</v>
      </c>
      <c r="DA310" s="300">
        <v>1.468189233278956E-2</v>
      </c>
      <c r="DB310" s="300">
        <v>1.3742926434923201E-2</v>
      </c>
      <c r="DC310" s="300">
        <v>1.3599999999999999E-2</v>
      </c>
      <c r="DE310" s="332">
        <v>101</v>
      </c>
      <c r="DF310" s="332">
        <v>28</v>
      </c>
      <c r="DG310" s="332">
        <v>90</v>
      </c>
      <c r="DH310" s="332">
        <v>20</v>
      </c>
      <c r="DL310" s="212">
        <v>2476</v>
      </c>
      <c r="DM310" s="212">
        <v>42</v>
      </c>
      <c r="DN310" s="213">
        <v>1.6962843295638127E-2</v>
      </c>
      <c r="DO310" s="212">
        <v>506</v>
      </c>
      <c r="DP310" s="212">
        <v>31</v>
      </c>
      <c r="DQ310" s="213">
        <v>1.2520193861066236E-2</v>
      </c>
      <c r="DR310" s="214">
        <v>1970</v>
      </c>
      <c r="DS310" s="214">
        <v>11</v>
      </c>
      <c r="DT310" s="213">
        <v>4.4426494345718905E-3</v>
      </c>
      <c r="DV310" s="215">
        <f t="shared" si="401"/>
        <v>4640</v>
      </c>
      <c r="DW310" s="216">
        <v>0.61290322580645162</v>
      </c>
      <c r="DX310" s="216">
        <v>0.32258064516129031</v>
      </c>
      <c r="DY310" s="216">
        <v>6.4516129032258063E-2</v>
      </c>
      <c r="DZ310" s="216">
        <v>3.2258064516129031E-2</v>
      </c>
      <c r="EA310" s="216">
        <v>0</v>
      </c>
      <c r="EB310" s="216">
        <v>3.2258064516129031E-2</v>
      </c>
      <c r="EC310" s="217">
        <f t="shared" si="402"/>
        <v>2370</v>
      </c>
      <c r="ED310" s="218">
        <v>2000</v>
      </c>
      <c r="EE310" s="219">
        <f t="shared" si="403"/>
        <v>270</v>
      </c>
      <c r="EF310" s="219">
        <f t="shared" si="404"/>
        <v>60</v>
      </c>
      <c r="EG310" s="219">
        <f t="shared" si="405"/>
        <v>0</v>
      </c>
      <c r="EH310" s="219">
        <f t="shared" si="406"/>
        <v>210</v>
      </c>
      <c r="EI310" s="216">
        <v>8.1081081081081086E-2</v>
      </c>
      <c r="EJ310" s="511">
        <v>1.805E-2</v>
      </c>
      <c r="EK310" s="3">
        <v>0.22699999999999998</v>
      </c>
      <c r="EL310" s="3">
        <v>0.34200000000000003</v>
      </c>
      <c r="EM310" s="496">
        <f t="shared" si="366"/>
        <v>0.43099999999999999</v>
      </c>
      <c r="EN310" s="528">
        <v>5.7054800000000003E-2</v>
      </c>
      <c r="EO310" s="545">
        <f t="shared" si="407"/>
        <v>3620</v>
      </c>
      <c r="EP310" s="314">
        <f t="shared" si="408"/>
        <v>1080</v>
      </c>
      <c r="EQ310" s="542">
        <v>1050</v>
      </c>
      <c r="ER310" s="543">
        <v>10</v>
      </c>
      <c r="ES310" s="544">
        <v>20</v>
      </c>
      <c r="ET310" s="242">
        <v>0</v>
      </c>
      <c r="EU310" s="242">
        <v>0</v>
      </c>
      <c r="EV310" s="314">
        <f t="shared" si="409"/>
        <v>20</v>
      </c>
      <c r="EW310" s="314">
        <f t="shared" si="410"/>
        <v>1540</v>
      </c>
      <c r="EX310" s="542">
        <v>1100</v>
      </c>
      <c r="EY310" s="543">
        <v>330</v>
      </c>
      <c r="EZ310" s="544">
        <v>110</v>
      </c>
      <c r="FA310" s="242">
        <v>30</v>
      </c>
      <c r="FB310" s="242">
        <v>0</v>
      </c>
      <c r="FC310" s="314">
        <f t="shared" si="411"/>
        <v>80</v>
      </c>
      <c r="FD310" s="314">
        <f t="shared" si="412"/>
        <v>1000</v>
      </c>
      <c r="FE310" s="542">
        <v>220</v>
      </c>
      <c r="FF310" s="543">
        <v>640</v>
      </c>
      <c r="FG310" s="544">
        <v>140</v>
      </c>
      <c r="FH310" s="242">
        <v>30</v>
      </c>
      <c r="FI310" s="242">
        <f>VLOOKUP($A310,'[3]Tabel 3'!$E$3350:$K$3691,7,FALSE)</f>
        <v>0</v>
      </c>
      <c r="FJ310" s="314">
        <f t="shared" si="413"/>
        <v>110</v>
      </c>
      <c r="FK310" s="545">
        <f t="shared" si="414"/>
        <v>3660</v>
      </c>
      <c r="FL310" s="314">
        <f t="shared" si="415"/>
        <v>1120</v>
      </c>
      <c r="FM310" s="542">
        <v>1080</v>
      </c>
      <c r="FN310" s="543">
        <v>20</v>
      </c>
      <c r="FO310" s="544">
        <v>20</v>
      </c>
      <c r="FP310" s="242">
        <v>0</v>
      </c>
      <c r="FQ310" s="242">
        <v>0</v>
      </c>
      <c r="FR310" s="314">
        <f t="shared" si="416"/>
        <v>20</v>
      </c>
      <c r="FS310" s="314">
        <f t="shared" si="417"/>
        <v>1540</v>
      </c>
      <c r="FT310" s="542">
        <v>1030</v>
      </c>
      <c r="FU310" s="543">
        <v>380</v>
      </c>
      <c r="FV310" s="544">
        <v>130</v>
      </c>
      <c r="FW310" s="242">
        <v>30</v>
      </c>
      <c r="FX310" s="242">
        <v>0</v>
      </c>
      <c r="FY310" s="314">
        <f t="shared" si="418"/>
        <v>100</v>
      </c>
      <c r="FZ310" s="314">
        <f t="shared" si="419"/>
        <v>1000</v>
      </c>
      <c r="GA310" s="542">
        <v>240</v>
      </c>
      <c r="GB310" s="543">
        <v>600</v>
      </c>
      <c r="GC310" s="544">
        <v>160</v>
      </c>
      <c r="GD310" s="242">
        <v>60</v>
      </c>
      <c r="GE310" s="242">
        <v>0</v>
      </c>
      <c r="GF310" s="314">
        <f t="shared" si="420"/>
        <v>100</v>
      </c>
    </row>
    <row r="311" spans="1:188" hidden="1" x14ac:dyDescent="0.25">
      <c r="A311" s="622" t="s">
        <v>450</v>
      </c>
      <c r="B311" s="622" t="s">
        <v>67</v>
      </c>
      <c r="C311" s="622" t="s">
        <v>68</v>
      </c>
      <c r="D311" s="1">
        <v>1.7</v>
      </c>
      <c r="E311" s="206">
        <v>20100</v>
      </c>
      <c r="F311" s="207">
        <v>8.5000000000000006E-2</v>
      </c>
      <c r="G311" s="208">
        <f>IF(AND(F311&gt;=$F$3-'Selectie Benchmark Gemeenten'!$D$7*'gemeenten info'!$F$7,F311&lt;=$F$3+'Selectie Benchmark Gemeenten'!$D$7*'gemeenten info'!$F$7),1,0)</f>
        <v>0</v>
      </c>
      <c r="H311" s="206">
        <v>46309</v>
      </c>
      <c r="I311" s="206">
        <v>162</v>
      </c>
      <c r="J311" s="209">
        <f t="shared" si="373"/>
        <v>2.0926756352765322E-2</v>
      </c>
      <c r="K311" s="208">
        <f>IF(AND(J311&gt;=$J$3-'Selectie Benchmark Gemeenten'!$D$8*'gemeenten info'!$J$7,J311&lt;=$J$3+'Selectie Benchmark Gemeenten'!$D$8*'gemeenten info'!$J$7),1,0)</f>
        <v>0</v>
      </c>
      <c r="L311" s="23">
        <v>0</v>
      </c>
      <c r="M311" s="210">
        <v>0.17062818336162988</v>
      </c>
      <c r="N311" s="208">
        <f>IF(AND(M311&gt;=$M$3-'Selectie Benchmark Gemeenten'!$D$9*'gemeenten info'!$M$7,M311&lt;=$M$3+'Selectie Benchmark Gemeenten'!$D$9*'gemeenten info'!$M$7),1,0)</f>
        <v>1</v>
      </c>
      <c r="O311" s="29">
        <f t="shared" si="367"/>
        <v>0</v>
      </c>
      <c r="P311" s="29">
        <f t="shared" si="368"/>
        <v>0</v>
      </c>
      <c r="Q311" s="29">
        <f t="shared" si="369"/>
        <v>0</v>
      </c>
      <c r="S311" s="78">
        <v>7.3739999999999997</v>
      </c>
      <c r="T311" s="78">
        <v>-22.41</v>
      </c>
      <c r="U311" s="211">
        <v>0.61099999999999999</v>
      </c>
      <c r="V311" s="211">
        <v>5.8999999999999997E-2</v>
      </c>
      <c r="X311" s="212">
        <v>3790</v>
      </c>
      <c r="Y311" s="212">
        <v>95</v>
      </c>
      <c r="Z311" s="341">
        <f t="shared" si="374"/>
        <v>2.5065963060686015E-2</v>
      </c>
      <c r="AA311" s="212">
        <v>1384</v>
      </c>
      <c r="AB311" s="212">
        <v>78</v>
      </c>
      <c r="AC311" s="212">
        <v>49</v>
      </c>
      <c r="AD311" s="212">
        <v>200</v>
      </c>
      <c r="AE311" s="212">
        <v>13</v>
      </c>
      <c r="AF311" s="372">
        <f t="shared" si="375"/>
        <v>0.26530612244897961</v>
      </c>
      <c r="AG311" s="212">
        <v>23</v>
      </c>
      <c r="AH311" s="372">
        <f t="shared" si="376"/>
        <v>0.115</v>
      </c>
      <c r="AI311" s="212">
        <f t="shared" si="377"/>
        <v>1135</v>
      </c>
      <c r="AJ311" s="212">
        <f t="shared" si="378"/>
        <v>42</v>
      </c>
      <c r="AK311" s="372">
        <f t="shared" si="379"/>
        <v>3.7004405286343613E-2</v>
      </c>
      <c r="AL311" s="341">
        <f t="shared" si="380"/>
        <v>3.4300791556728231E-3</v>
      </c>
      <c r="AM311" s="341">
        <f t="shared" si="381"/>
        <v>6.0686015831134567E-3</v>
      </c>
      <c r="AN311" s="341">
        <f t="shared" si="382"/>
        <v>1.108179419525066E-2</v>
      </c>
      <c r="AO311" s="341">
        <f t="shared" si="383"/>
        <v>2.0580474934036939E-2</v>
      </c>
      <c r="AP311" s="214">
        <v>2406</v>
      </c>
      <c r="AQ311" s="214">
        <v>17</v>
      </c>
      <c r="AR311" s="341">
        <f t="shared" si="384"/>
        <v>4.4854881266490768E-3</v>
      </c>
      <c r="AT311" s="1">
        <v>44</v>
      </c>
      <c r="AU311" s="1">
        <v>18</v>
      </c>
      <c r="AV311" s="1">
        <v>13</v>
      </c>
      <c r="AW311" s="1">
        <v>13</v>
      </c>
      <c r="AX311" s="1">
        <v>63</v>
      </c>
      <c r="AY311" s="1">
        <v>20</v>
      </c>
      <c r="AZ311" s="1">
        <v>20</v>
      </c>
      <c r="BA311" s="1">
        <v>23</v>
      </c>
      <c r="BB311" s="1">
        <v>48</v>
      </c>
      <c r="BC311" s="1">
        <v>19</v>
      </c>
      <c r="BD311" s="1">
        <v>12</v>
      </c>
      <c r="BE311" s="1">
        <v>17</v>
      </c>
      <c r="BF311" s="1">
        <v>66</v>
      </c>
      <c r="BG311" s="1">
        <v>26</v>
      </c>
      <c r="BH311" s="1">
        <v>10</v>
      </c>
      <c r="BI311" s="1">
        <v>30</v>
      </c>
      <c r="BJ311" s="1">
        <v>95</v>
      </c>
      <c r="BK311" s="1">
        <v>41</v>
      </c>
      <c r="BL311" s="1">
        <v>16</v>
      </c>
      <c r="BM311" s="1">
        <v>38</v>
      </c>
      <c r="BN311" s="125">
        <v>0.40909090909090912</v>
      </c>
      <c r="BO311" s="124">
        <v>0.29545454545454547</v>
      </c>
      <c r="BP311" s="126">
        <v>0.29545454545454547</v>
      </c>
      <c r="BQ311" s="125">
        <v>0.31746031746031744</v>
      </c>
      <c r="BR311" s="124">
        <v>0.31746031746031744</v>
      </c>
      <c r="BS311" s="126">
        <v>0.36507936507936506</v>
      </c>
      <c r="BT311" s="125">
        <v>0.39583333333333331</v>
      </c>
      <c r="BU311" s="124">
        <v>0.25</v>
      </c>
      <c r="BV311" s="126">
        <v>0.35416666666666669</v>
      </c>
      <c r="BW311" s="125">
        <v>0.39393939393939392</v>
      </c>
      <c r="BX311" s="124">
        <v>0.15151515151515152</v>
      </c>
      <c r="BY311" s="126">
        <v>0.45454545454545453</v>
      </c>
      <c r="BZ311" s="125">
        <f t="shared" si="385"/>
        <v>0.43157894736842106</v>
      </c>
      <c r="CA311" s="124">
        <f t="shared" si="386"/>
        <v>0.16842105263157894</v>
      </c>
      <c r="CB311" s="126">
        <f t="shared" si="387"/>
        <v>0.4</v>
      </c>
      <c r="CD311" s="215">
        <f t="shared" si="388"/>
        <v>6340</v>
      </c>
      <c r="CE311" s="216">
        <f t="shared" si="389"/>
        <v>0.58832807570977919</v>
      </c>
      <c r="CF311" s="216">
        <f t="shared" si="390"/>
        <v>0.33753943217665616</v>
      </c>
      <c r="CG311" s="216">
        <f t="shared" si="391"/>
        <v>7.4132492113564666E-2</v>
      </c>
      <c r="CH311" s="216">
        <f t="shared" si="392"/>
        <v>3.1545741324921134E-2</v>
      </c>
      <c r="CI311" s="216">
        <f t="shared" si="393"/>
        <v>1.5772870662460567E-3</v>
      </c>
      <c r="CJ311" s="216">
        <f t="shared" si="394"/>
        <v>4.1009463722397478E-2</v>
      </c>
      <c r="CK311" s="217">
        <f t="shared" si="395"/>
        <v>3730</v>
      </c>
      <c r="CL311" s="218">
        <f t="shared" si="396"/>
        <v>2140</v>
      </c>
      <c r="CM311" s="219">
        <f t="shared" si="397"/>
        <v>470</v>
      </c>
      <c r="CN311" s="219">
        <f t="shared" si="398"/>
        <v>200</v>
      </c>
      <c r="CO311" s="219">
        <f t="shared" si="399"/>
        <v>10</v>
      </c>
      <c r="CP311" s="219">
        <f t="shared" si="400"/>
        <v>260</v>
      </c>
      <c r="CR311" s="243">
        <v>3070.95</v>
      </c>
      <c r="CS311" s="243">
        <v>4208</v>
      </c>
      <c r="CT311" s="247">
        <f t="shared" si="370"/>
        <v>0.72978849809885926</v>
      </c>
      <c r="CV311" s="247">
        <f t="shared" si="371"/>
        <v>3.4346886976136623E-2</v>
      </c>
      <c r="CW311" s="211">
        <f t="shared" si="372"/>
        <v>0.29489368306689429</v>
      </c>
      <c r="CY311" s="300">
        <v>2.4296675191815855E-2</v>
      </c>
      <c r="CZ311" s="300">
        <v>1.6884113584036839E-2</v>
      </c>
      <c r="DA311" s="300">
        <v>1.172447484123107E-2</v>
      </c>
      <c r="DB311" s="300">
        <v>1.5042979942693409E-2</v>
      </c>
      <c r="DC311" s="300">
        <v>1.0343206393982134E-2</v>
      </c>
      <c r="DE311" s="332">
        <v>121</v>
      </c>
      <c r="DF311" s="332">
        <v>11</v>
      </c>
      <c r="DG311" s="332">
        <v>143</v>
      </c>
      <c r="DH311" s="332">
        <v>13</v>
      </c>
      <c r="DL311" s="212">
        <v>3910</v>
      </c>
      <c r="DM311" s="212">
        <v>95</v>
      </c>
      <c r="DN311" s="213">
        <v>2.4296675191815855E-2</v>
      </c>
      <c r="DO311" s="212">
        <v>1455</v>
      </c>
      <c r="DP311" s="212">
        <v>88</v>
      </c>
      <c r="DQ311" s="213">
        <v>2.2506393861892585E-2</v>
      </c>
      <c r="DR311" s="214">
        <v>2455</v>
      </c>
      <c r="DS311" s="214">
        <v>7</v>
      </c>
      <c r="DT311" s="213">
        <v>1.7902813299232737E-3</v>
      </c>
      <c r="DV311" s="215">
        <f t="shared" si="401"/>
        <v>4750</v>
      </c>
      <c r="DW311" s="216">
        <v>0.7</v>
      </c>
      <c r="DX311" s="216">
        <v>0.25</v>
      </c>
      <c r="DY311" s="216">
        <v>0.05</v>
      </c>
      <c r="DZ311" s="216">
        <v>0</v>
      </c>
      <c r="EA311" s="216">
        <v>0</v>
      </c>
      <c r="EB311" s="216">
        <v>0.05</v>
      </c>
      <c r="EC311" s="217">
        <f t="shared" si="402"/>
        <v>3810</v>
      </c>
      <c r="ED311" s="218">
        <v>500</v>
      </c>
      <c r="EE311" s="219">
        <f t="shared" si="403"/>
        <v>440</v>
      </c>
      <c r="EF311" s="219">
        <f t="shared" si="404"/>
        <v>80</v>
      </c>
      <c r="EG311" s="219">
        <f t="shared" si="405"/>
        <v>20</v>
      </c>
      <c r="EH311" s="219">
        <f t="shared" si="406"/>
        <v>340</v>
      </c>
      <c r="EI311" s="216">
        <v>6.4516129032258063E-2</v>
      </c>
      <c r="EJ311" s="511">
        <v>2.2775E-2</v>
      </c>
      <c r="EK311" s="3">
        <v>0.27899999999999997</v>
      </c>
      <c r="EL311" s="3">
        <v>0.499</v>
      </c>
      <c r="EM311" s="496">
        <f t="shared" si="366"/>
        <v>0.22200000000000009</v>
      </c>
      <c r="EN311" s="528">
        <v>7.300100000000001E-2</v>
      </c>
      <c r="EO311" s="545">
        <f t="shared" si="407"/>
        <v>6290</v>
      </c>
      <c r="EP311" s="314">
        <f t="shared" si="408"/>
        <v>1760</v>
      </c>
      <c r="EQ311" s="542">
        <v>1740</v>
      </c>
      <c r="ER311" s="543">
        <v>10</v>
      </c>
      <c r="ES311" s="544">
        <v>10</v>
      </c>
      <c r="ET311" s="242">
        <v>0</v>
      </c>
      <c r="EU311" s="242">
        <v>0</v>
      </c>
      <c r="EV311" s="314">
        <f t="shared" si="409"/>
        <v>10</v>
      </c>
      <c r="EW311" s="314">
        <f t="shared" si="410"/>
        <v>2720</v>
      </c>
      <c r="EX311" s="542">
        <v>1760</v>
      </c>
      <c r="EY311" s="543">
        <v>770</v>
      </c>
      <c r="EZ311" s="544">
        <v>190</v>
      </c>
      <c r="FA311" s="242">
        <v>40</v>
      </c>
      <c r="FB311" s="242">
        <v>10</v>
      </c>
      <c r="FC311" s="314">
        <f t="shared" si="411"/>
        <v>140</v>
      </c>
      <c r="FD311" s="314">
        <f t="shared" si="412"/>
        <v>1810</v>
      </c>
      <c r="FE311" s="542">
        <v>310</v>
      </c>
      <c r="FF311" s="543">
        <v>1260</v>
      </c>
      <c r="FG311" s="544">
        <v>240</v>
      </c>
      <c r="FH311" s="242">
        <v>40</v>
      </c>
      <c r="FI311" s="242">
        <f>VLOOKUP($A311,'[3]Tabel 3'!$E$3350:$K$3691,7,FALSE)</f>
        <v>10</v>
      </c>
      <c r="FJ311" s="314">
        <f t="shared" si="413"/>
        <v>190</v>
      </c>
      <c r="FK311" s="545">
        <f t="shared" si="414"/>
        <v>6340</v>
      </c>
      <c r="FL311" s="314">
        <f t="shared" si="415"/>
        <v>1700</v>
      </c>
      <c r="FM311" s="542">
        <v>1670</v>
      </c>
      <c r="FN311" s="543">
        <v>20</v>
      </c>
      <c r="FO311" s="544">
        <v>10</v>
      </c>
      <c r="FP311" s="242">
        <v>0</v>
      </c>
      <c r="FQ311" s="242">
        <v>0</v>
      </c>
      <c r="FR311" s="314">
        <f t="shared" si="416"/>
        <v>10</v>
      </c>
      <c r="FS311" s="314">
        <f t="shared" si="417"/>
        <v>2770</v>
      </c>
      <c r="FT311" s="542">
        <v>1730</v>
      </c>
      <c r="FU311" s="543">
        <v>810</v>
      </c>
      <c r="FV311" s="544">
        <v>230</v>
      </c>
      <c r="FW311" s="242">
        <v>100</v>
      </c>
      <c r="FX311" s="242">
        <v>10</v>
      </c>
      <c r="FY311" s="314">
        <f t="shared" si="418"/>
        <v>120</v>
      </c>
      <c r="FZ311" s="314">
        <f t="shared" si="419"/>
        <v>1870</v>
      </c>
      <c r="GA311" s="542">
        <v>330</v>
      </c>
      <c r="GB311" s="543">
        <v>1310</v>
      </c>
      <c r="GC311" s="544">
        <v>230</v>
      </c>
      <c r="GD311" s="242">
        <v>100</v>
      </c>
      <c r="GE311" s="242">
        <v>0</v>
      </c>
      <c r="GF311" s="314">
        <f t="shared" si="420"/>
        <v>130</v>
      </c>
    </row>
    <row r="312" spans="1:188" hidden="1" x14ac:dyDescent="0.25">
      <c r="A312" s="622" t="s">
        <v>451</v>
      </c>
      <c r="B312" s="622" t="s">
        <v>124</v>
      </c>
      <c r="C312" s="622" t="s">
        <v>125</v>
      </c>
      <c r="D312" s="1">
        <v>0.4</v>
      </c>
      <c r="E312" s="206">
        <v>7500</v>
      </c>
      <c r="F312" s="207">
        <v>5.7000000000000002E-2</v>
      </c>
      <c r="G312" s="208">
        <f>IF(AND(F312&gt;=$F$3-'Selectie Benchmark Gemeenten'!$D$7*'gemeenten info'!$F$7,F312&lt;=$F$3+'Selectie Benchmark Gemeenten'!$D$7*'gemeenten info'!$F$7),1,0)</f>
        <v>0</v>
      </c>
      <c r="H312" s="206">
        <v>17626</v>
      </c>
      <c r="I312" s="206">
        <v>787</v>
      </c>
      <c r="J312" s="209">
        <f t="shared" si="373"/>
        <v>0.11434977578475336</v>
      </c>
      <c r="K312" s="208">
        <f>IF(AND(J312&gt;=$J$3-'Selectie Benchmark Gemeenten'!$D$8*'gemeenten info'!$J$7,J312&lt;=$J$3+'Selectie Benchmark Gemeenten'!$D$8*'gemeenten info'!$J$7),1,0)</f>
        <v>1</v>
      </c>
      <c r="L312" s="23">
        <v>0</v>
      </c>
      <c r="M312" s="210">
        <v>2.1682567215958369E-2</v>
      </c>
      <c r="N312" s="208">
        <f>IF(AND(M312&gt;=$M$3-'Selectie Benchmark Gemeenten'!$D$9*'gemeenten info'!$M$7,M312&lt;=$M$3+'Selectie Benchmark Gemeenten'!$D$9*'gemeenten info'!$M$7),1,0)</f>
        <v>0</v>
      </c>
      <c r="O312" s="29">
        <f t="shared" si="367"/>
        <v>0</v>
      </c>
      <c r="P312" s="29">
        <f t="shared" si="368"/>
        <v>0</v>
      </c>
      <c r="Q312" s="29">
        <f t="shared" si="369"/>
        <v>0</v>
      </c>
      <c r="S312" s="78">
        <v>8.718</v>
      </c>
      <c r="T312" s="78">
        <v>17.436</v>
      </c>
      <c r="U312" s="211">
        <v>0.36699999999999999</v>
      </c>
      <c r="V312" s="211">
        <v>0.04</v>
      </c>
      <c r="X312" s="212">
        <v>1358</v>
      </c>
      <c r="Y312" s="212">
        <v>26</v>
      </c>
      <c r="Z312" s="341">
        <f t="shared" si="374"/>
        <v>1.9145802650957292E-2</v>
      </c>
      <c r="AA312" s="212">
        <v>292</v>
      </c>
      <c r="AB312" s="212">
        <v>21</v>
      </c>
      <c r="AC312" s="212">
        <v>5</v>
      </c>
      <c r="AD312" s="212">
        <v>26</v>
      </c>
      <c r="AE312" s="212">
        <v>0</v>
      </c>
      <c r="AF312" s="372">
        <f t="shared" si="375"/>
        <v>0</v>
      </c>
      <c r="AG312" s="212">
        <v>0</v>
      </c>
      <c r="AH312" s="372">
        <f t="shared" si="376"/>
        <v>0</v>
      </c>
      <c r="AI312" s="212">
        <f t="shared" si="377"/>
        <v>261</v>
      </c>
      <c r="AJ312" s="212">
        <f t="shared" si="378"/>
        <v>21</v>
      </c>
      <c r="AK312" s="372">
        <f t="shared" si="379"/>
        <v>8.0459770114942528E-2</v>
      </c>
      <c r="AL312" s="341">
        <f t="shared" si="380"/>
        <v>0</v>
      </c>
      <c r="AM312" s="341">
        <f t="shared" si="381"/>
        <v>0</v>
      </c>
      <c r="AN312" s="341">
        <f t="shared" si="382"/>
        <v>1.5463917525773196E-2</v>
      </c>
      <c r="AO312" s="341">
        <f t="shared" si="383"/>
        <v>1.5463917525773196E-2</v>
      </c>
      <c r="AP312" s="214">
        <v>1066</v>
      </c>
      <c r="AQ312" s="214">
        <v>5</v>
      </c>
      <c r="AR312" s="341">
        <f t="shared" si="384"/>
        <v>3.6818851251840942E-3</v>
      </c>
      <c r="AT312" s="1">
        <v>16</v>
      </c>
      <c r="AU312" s="1">
        <v>5</v>
      </c>
      <c r="AV312" s="1">
        <v>5</v>
      </c>
      <c r="AW312" s="1">
        <v>6</v>
      </c>
      <c r="AX312" s="1">
        <v>16</v>
      </c>
      <c r="AY312" s="1">
        <v>0</v>
      </c>
      <c r="AZ312" s="1">
        <v>6</v>
      </c>
      <c r="BA312" s="1">
        <v>10</v>
      </c>
      <c r="BB312" s="1">
        <v>18</v>
      </c>
      <c r="BC312" s="1">
        <v>9</v>
      </c>
      <c r="BD312" s="1">
        <v>0</v>
      </c>
      <c r="BE312" s="1">
        <v>9</v>
      </c>
      <c r="BF312" s="1">
        <v>18</v>
      </c>
      <c r="BG312" s="1">
        <v>5</v>
      </c>
      <c r="BH312" s="1">
        <v>0</v>
      </c>
      <c r="BI312" s="1">
        <v>13</v>
      </c>
      <c r="BJ312" s="1">
        <v>25</v>
      </c>
      <c r="BK312" s="1">
        <v>10</v>
      </c>
      <c r="BL312" s="1">
        <v>0</v>
      </c>
      <c r="BM312" s="1">
        <v>15</v>
      </c>
      <c r="BN312" s="125">
        <v>0.3125</v>
      </c>
      <c r="BO312" s="124">
        <v>0.3125</v>
      </c>
      <c r="BP312" s="126">
        <v>0.375</v>
      </c>
      <c r="BQ312" s="125">
        <v>0</v>
      </c>
      <c r="BR312" s="124">
        <v>0.375</v>
      </c>
      <c r="BS312" s="126">
        <v>0.625</v>
      </c>
      <c r="BT312" s="125">
        <v>0.5</v>
      </c>
      <c r="BU312" s="124">
        <v>0</v>
      </c>
      <c r="BV312" s="126">
        <v>0.5</v>
      </c>
      <c r="BW312" s="125">
        <v>0.27777777777777779</v>
      </c>
      <c r="BX312" s="124">
        <v>0</v>
      </c>
      <c r="BY312" s="126">
        <v>0.72222222222222221</v>
      </c>
      <c r="BZ312" s="125">
        <f t="shared" si="385"/>
        <v>0.4</v>
      </c>
      <c r="CA312" s="124">
        <f t="shared" si="386"/>
        <v>0</v>
      </c>
      <c r="CB312" s="126">
        <f t="shared" si="387"/>
        <v>0.6</v>
      </c>
      <c r="CD312" s="215">
        <f t="shared" si="388"/>
        <v>2050</v>
      </c>
      <c r="CE312" s="216">
        <f t="shared" si="389"/>
        <v>0.68780487804878043</v>
      </c>
      <c r="CF312" s="216">
        <f t="shared" si="390"/>
        <v>0.24390243902439024</v>
      </c>
      <c r="CG312" s="216">
        <f t="shared" si="391"/>
        <v>6.8292682926829273E-2</v>
      </c>
      <c r="CH312" s="216">
        <f t="shared" si="392"/>
        <v>1.9512195121951219E-2</v>
      </c>
      <c r="CI312" s="216">
        <f t="shared" si="393"/>
        <v>0</v>
      </c>
      <c r="CJ312" s="216">
        <f t="shared" si="394"/>
        <v>4.878048780487805E-2</v>
      </c>
      <c r="CK312" s="217">
        <f t="shared" si="395"/>
        <v>1410</v>
      </c>
      <c r="CL312" s="218">
        <f t="shared" si="396"/>
        <v>500</v>
      </c>
      <c r="CM312" s="219">
        <f t="shared" si="397"/>
        <v>140</v>
      </c>
      <c r="CN312" s="219">
        <f t="shared" si="398"/>
        <v>40</v>
      </c>
      <c r="CO312" s="219">
        <f t="shared" si="399"/>
        <v>0</v>
      </c>
      <c r="CP312" s="219">
        <f t="shared" si="400"/>
        <v>100</v>
      </c>
      <c r="CR312" s="243">
        <v>492.51</v>
      </c>
      <c r="CS312" s="243">
        <v>1735</v>
      </c>
      <c r="CT312" s="247">
        <f t="shared" si="370"/>
        <v>0.28386743515850144</v>
      </c>
      <c r="CV312" s="247">
        <f t="shared" si="371"/>
        <v>6.7446280480418466E-2</v>
      </c>
      <c r="CW312" s="211">
        <f t="shared" si="372"/>
        <v>0.33589127457819806</v>
      </c>
      <c r="CY312" s="300">
        <v>1.8234865061998541E-2</v>
      </c>
      <c r="CZ312" s="300">
        <v>1.3196480938416423E-2</v>
      </c>
      <c r="DA312" s="300">
        <v>1.3062409288824383E-2</v>
      </c>
      <c r="DB312" s="300">
        <v>1.1661807580174927E-2</v>
      </c>
      <c r="DC312" s="300">
        <v>1.168736303871439E-2</v>
      </c>
      <c r="DE312" s="332" t="s">
        <v>640</v>
      </c>
      <c r="DF312" s="332" t="s">
        <v>640</v>
      </c>
      <c r="DG312" s="332" t="s">
        <v>640</v>
      </c>
      <c r="DH312" s="332" t="s">
        <v>640</v>
      </c>
      <c r="DL312" s="212">
        <v>1371</v>
      </c>
      <c r="DM312" s="212">
        <v>25</v>
      </c>
      <c r="DN312" s="213">
        <v>1.8234865061998541E-2</v>
      </c>
      <c r="DO312" s="212">
        <v>300</v>
      </c>
      <c r="DP312" s="212">
        <v>13</v>
      </c>
      <c r="DQ312" s="213">
        <v>9.4821298322392417E-3</v>
      </c>
      <c r="DR312" s="214">
        <v>1071</v>
      </c>
      <c r="DS312" s="214">
        <v>12</v>
      </c>
      <c r="DT312" s="213">
        <v>8.7527352297592995E-3</v>
      </c>
      <c r="DV312" s="215">
        <f t="shared" si="401"/>
        <v>4130</v>
      </c>
      <c r="DW312" s="216">
        <v>0.54545454545454541</v>
      </c>
      <c r="DX312" s="216">
        <v>0.39393939393939392</v>
      </c>
      <c r="DY312" s="216">
        <v>6.0606060606060608E-2</v>
      </c>
      <c r="DZ312" s="216">
        <v>3.0303030303030304E-2</v>
      </c>
      <c r="EA312" s="216">
        <v>0</v>
      </c>
      <c r="EB312" s="216">
        <v>3.0303030303030304E-2</v>
      </c>
      <c r="EC312" s="217">
        <f t="shared" si="402"/>
        <v>1420</v>
      </c>
      <c r="ED312" s="218">
        <v>2600</v>
      </c>
      <c r="EE312" s="219">
        <f t="shared" si="403"/>
        <v>110</v>
      </c>
      <c r="EF312" s="219">
        <f t="shared" si="404"/>
        <v>30</v>
      </c>
      <c r="EG312" s="219">
        <f t="shared" si="405"/>
        <v>0</v>
      </c>
      <c r="EH312" s="219">
        <f t="shared" si="406"/>
        <v>80</v>
      </c>
      <c r="EI312" s="216">
        <v>5.2631578947368418E-2</v>
      </c>
      <c r="EJ312" s="511">
        <v>1.7875000000000002E-2</v>
      </c>
      <c r="EK312" s="3">
        <v>0.16600000000000001</v>
      </c>
      <c r="EL312" s="3">
        <v>0.35799999999999998</v>
      </c>
      <c r="EM312" s="496">
        <f t="shared" si="366"/>
        <v>0.47599999999999998</v>
      </c>
      <c r="EN312" s="528">
        <v>5.6464200000000006E-2</v>
      </c>
      <c r="EO312" s="545">
        <f t="shared" si="407"/>
        <v>1990</v>
      </c>
      <c r="EP312" s="314">
        <f t="shared" si="408"/>
        <v>630</v>
      </c>
      <c r="EQ312" s="542">
        <v>620</v>
      </c>
      <c r="ER312" s="543">
        <v>0</v>
      </c>
      <c r="ES312" s="544">
        <v>10</v>
      </c>
      <c r="ET312" s="242">
        <v>0</v>
      </c>
      <c r="EU312" s="242">
        <v>0</v>
      </c>
      <c r="EV312" s="314">
        <f t="shared" si="409"/>
        <v>10</v>
      </c>
      <c r="EW312" s="314">
        <f t="shared" si="410"/>
        <v>900</v>
      </c>
      <c r="EX312" s="542">
        <v>670</v>
      </c>
      <c r="EY312" s="543">
        <v>180</v>
      </c>
      <c r="EZ312" s="544">
        <v>50</v>
      </c>
      <c r="FA312" s="242">
        <v>20</v>
      </c>
      <c r="FB312" s="242">
        <v>0</v>
      </c>
      <c r="FC312" s="314">
        <f t="shared" si="411"/>
        <v>30</v>
      </c>
      <c r="FD312" s="314">
        <f t="shared" si="412"/>
        <v>460</v>
      </c>
      <c r="FE312" s="542">
        <v>130</v>
      </c>
      <c r="FF312" s="543">
        <v>280</v>
      </c>
      <c r="FG312" s="544">
        <v>50</v>
      </c>
      <c r="FH312" s="242">
        <v>10</v>
      </c>
      <c r="FI312" s="242">
        <f>VLOOKUP($A312,'[3]Tabel 3'!$E$3350:$K$3691,7,FALSE)</f>
        <v>0</v>
      </c>
      <c r="FJ312" s="314">
        <f t="shared" si="413"/>
        <v>40</v>
      </c>
      <c r="FK312" s="545">
        <f t="shared" si="414"/>
        <v>2050</v>
      </c>
      <c r="FL312" s="314">
        <f t="shared" si="415"/>
        <v>620</v>
      </c>
      <c r="FM312" s="542">
        <v>600</v>
      </c>
      <c r="FN312" s="543">
        <v>10</v>
      </c>
      <c r="FO312" s="544">
        <v>10</v>
      </c>
      <c r="FP312" s="242">
        <v>0</v>
      </c>
      <c r="FQ312" s="242">
        <v>0</v>
      </c>
      <c r="FR312" s="314">
        <f t="shared" si="416"/>
        <v>10</v>
      </c>
      <c r="FS312" s="314">
        <f t="shared" si="417"/>
        <v>920</v>
      </c>
      <c r="FT312" s="542">
        <v>670</v>
      </c>
      <c r="FU312" s="543">
        <v>180</v>
      </c>
      <c r="FV312" s="544">
        <v>70</v>
      </c>
      <c r="FW312" s="242">
        <v>20</v>
      </c>
      <c r="FX312" s="242">
        <v>0</v>
      </c>
      <c r="FY312" s="314">
        <f t="shared" si="418"/>
        <v>50</v>
      </c>
      <c r="FZ312" s="314">
        <f t="shared" si="419"/>
        <v>510</v>
      </c>
      <c r="GA312" s="542">
        <v>140</v>
      </c>
      <c r="GB312" s="543">
        <v>310</v>
      </c>
      <c r="GC312" s="544">
        <v>60</v>
      </c>
      <c r="GD312" s="242">
        <v>20</v>
      </c>
      <c r="GE312" s="242">
        <v>0</v>
      </c>
      <c r="GF312" s="314">
        <f t="shared" si="420"/>
        <v>40</v>
      </c>
    </row>
    <row r="313" spans="1:188" hidden="1" x14ac:dyDescent="0.25">
      <c r="A313" s="622" t="s">
        <v>452</v>
      </c>
      <c r="B313" s="622" t="s">
        <v>121</v>
      </c>
      <c r="C313" s="622" t="s">
        <v>122</v>
      </c>
      <c r="D313" s="1">
        <v>1.8</v>
      </c>
      <c r="E313" s="206">
        <v>21800</v>
      </c>
      <c r="F313" s="207">
        <v>8.4000000000000005E-2</v>
      </c>
      <c r="G313" s="208">
        <f>IF(AND(F313&gt;=$F$3-'Selectie Benchmark Gemeenten'!$D$7*'gemeenten info'!$F$7,F313&lt;=$F$3+'Selectie Benchmark Gemeenten'!$D$7*'gemeenten info'!$F$7),1,0)</f>
        <v>0</v>
      </c>
      <c r="H313" s="206">
        <v>49342</v>
      </c>
      <c r="I313" s="206">
        <v>765</v>
      </c>
      <c r="J313" s="209">
        <f t="shared" si="373"/>
        <v>0.11106128550074738</v>
      </c>
      <c r="K313" s="208">
        <f>IF(AND(J313&gt;=$J$3-'Selectie Benchmark Gemeenten'!$D$8*'gemeenten info'!$J$7,J313&lt;=$J$3+'Selectie Benchmark Gemeenten'!$D$8*'gemeenten info'!$J$7),1,0)</f>
        <v>1</v>
      </c>
      <c r="L313" s="23">
        <v>0</v>
      </c>
      <c r="M313" s="210">
        <v>0.11822125813449023</v>
      </c>
      <c r="N313" s="208">
        <f>IF(AND(M313&gt;=$M$3-'Selectie Benchmark Gemeenten'!$D$9*'gemeenten info'!$M$7,M313&lt;=$M$3+'Selectie Benchmark Gemeenten'!$D$9*'gemeenten info'!$M$7),1,0)</f>
        <v>1</v>
      </c>
      <c r="O313" s="29">
        <f t="shared" si="367"/>
        <v>0</v>
      </c>
      <c r="P313" s="29">
        <f t="shared" si="368"/>
        <v>0</v>
      </c>
      <c r="Q313" s="29">
        <f t="shared" si="369"/>
        <v>0</v>
      </c>
      <c r="S313" s="78">
        <v>7.9180000000000001</v>
      </c>
      <c r="T313" s="78">
        <v>-2.5209999999999999</v>
      </c>
      <c r="U313" s="211">
        <v>0.54200000000000004</v>
      </c>
      <c r="V313" s="211">
        <v>7.9000000000000001E-2</v>
      </c>
      <c r="X313" s="212">
        <v>3437</v>
      </c>
      <c r="Y313" s="212">
        <v>75</v>
      </c>
      <c r="Z313" s="341">
        <f t="shared" si="374"/>
        <v>2.1821355833575792E-2</v>
      </c>
      <c r="AA313" s="212">
        <v>1096</v>
      </c>
      <c r="AB313" s="212">
        <v>58</v>
      </c>
      <c r="AC313" s="212">
        <v>25</v>
      </c>
      <c r="AD313" s="212">
        <v>189</v>
      </c>
      <c r="AE313" s="212">
        <v>7</v>
      </c>
      <c r="AF313" s="372">
        <f t="shared" si="375"/>
        <v>0.28000000000000003</v>
      </c>
      <c r="AG313" s="212">
        <v>19</v>
      </c>
      <c r="AH313" s="372">
        <f t="shared" si="376"/>
        <v>0.10052910052910052</v>
      </c>
      <c r="AI313" s="212">
        <f t="shared" si="377"/>
        <v>882</v>
      </c>
      <c r="AJ313" s="212">
        <f t="shared" si="378"/>
        <v>32</v>
      </c>
      <c r="AK313" s="372">
        <f t="shared" si="379"/>
        <v>3.6281179138321996E-2</v>
      </c>
      <c r="AL313" s="341">
        <f t="shared" si="380"/>
        <v>2.0366598778004071E-3</v>
      </c>
      <c r="AM313" s="341">
        <f t="shared" si="381"/>
        <v>5.5280768111725343E-3</v>
      </c>
      <c r="AN313" s="341">
        <f t="shared" si="382"/>
        <v>9.3104451556590053E-3</v>
      </c>
      <c r="AO313" s="341">
        <f t="shared" si="383"/>
        <v>1.6875181844631947E-2</v>
      </c>
      <c r="AP313" s="214">
        <v>2341</v>
      </c>
      <c r="AQ313" s="214">
        <v>17</v>
      </c>
      <c r="AR313" s="341">
        <f t="shared" si="384"/>
        <v>4.946173988943846E-3</v>
      </c>
      <c r="AT313" s="1">
        <v>87</v>
      </c>
      <c r="AU313" s="1">
        <v>42</v>
      </c>
      <c r="AV313" s="1">
        <v>21</v>
      </c>
      <c r="AW313" s="1">
        <v>24</v>
      </c>
      <c r="AX313" s="1">
        <v>78</v>
      </c>
      <c r="AY313" s="1">
        <v>30</v>
      </c>
      <c r="AZ313" s="1">
        <v>20</v>
      </c>
      <c r="BA313" s="1">
        <v>28</v>
      </c>
      <c r="BB313" s="1">
        <v>61</v>
      </c>
      <c r="BC313" s="1">
        <v>18</v>
      </c>
      <c r="BD313" s="1">
        <v>25</v>
      </c>
      <c r="BE313" s="1">
        <v>18</v>
      </c>
      <c r="BF313" s="1">
        <v>72</v>
      </c>
      <c r="BG313" s="1">
        <v>24</v>
      </c>
      <c r="BH313" s="1">
        <v>15</v>
      </c>
      <c r="BI313" s="1">
        <v>33</v>
      </c>
      <c r="BJ313" s="1">
        <v>82</v>
      </c>
      <c r="BK313" s="1">
        <v>38</v>
      </c>
      <c r="BL313" s="1">
        <v>15</v>
      </c>
      <c r="BM313" s="1">
        <v>29</v>
      </c>
      <c r="BN313" s="125">
        <v>0.48275862068965519</v>
      </c>
      <c r="BO313" s="124">
        <v>0.2413793103448276</v>
      </c>
      <c r="BP313" s="126">
        <v>0.27586206896551724</v>
      </c>
      <c r="BQ313" s="125">
        <v>0.38461538461538464</v>
      </c>
      <c r="BR313" s="124">
        <v>0.25641025641025639</v>
      </c>
      <c r="BS313" s="126">
        <v>0.35897435897435898</v>
      </c>
      <c r="BT313" s="125">
        <v>0.29508196721311475</v>
      </c>
      <c r="BU313" s="124">
        <v>0.4098360655737705</v>
      </c>
      <c r="BV313" s="126">
        <v>0.29508196721311475</v>
      </c>
      <c r="BW313" s="125">
        <v>0.33333333333333331</v>
      </c>
      <c r="BX313" s="124">
        <v>0.20833333333333334</v>
      </c>
      <c r="BY313" s="126">
        <v>0.45833333333333331</v>
      </c>
      <c r="BZ313" s="125">
        <f t="shared" si="385"/>
        <v>0.46341463414634149</v>
      </c>
      <c r="CA313" s="124">
        <f t="shared" si="386"/>
        <v>0.18292682926829268</v>
      </c>
      <c r="CB313" s="126">
        <f t="shared" si="387"/>
        <v>0.35365853658536583</v>
      </c>
      <c r="CD313" s="215">
        <f t="shared" si="388"/>
        <v>6610</v>
      </c>
      <c r="CE313" s="216">
        <f t="shared" si="389"/>
        <v>0.5340393343419062</v>
      </c>
      <c r="CF313" s="216">
        <f t="shared" si="390"/>
        <v>0.40242057488653554</v>
      </c>
      <c r="CG313" s="216">
        <f t="shared" si="391"/>
        <v>6.3540090771558241E-2</v>
      </c>
      <c r="CH313" s="216">
        <f t="shared" si="392"/>
        <v>2.5718608169440244E-2</v>
      </c>
      <c r="CI313" s="216">
        <f t="shared" si="393"/>
        <v>3.0257186081694403E-3</v>
      </c>
      <c r="CJ313" s="216">
        <f t="shared" si="394"/>
        <v>3.4795763993948563E-2</v>
      </c>
      <c r="CK313" s="217">
        <f t="shared" si="395"/>
        <v>3530</v>
      </c>
      <c r="CL313" s="218">
        <f t="shared" si="396"/>
        <v>2660</v>
      </c>
      <c r="CM313" s="219">
        <f t="shared" si="397"/>
        <v>420</v>
      </c>
      <c r="CN313" s="219">
        <f t="shared" si="398"/>
        <v>170</v>
      </c>
      <c r="CO313" s="219">
        <f t="shared" si="399"/>
        <v>20</v>
      </c>
      <c r="CP313" s="219">
        <f t="shared" si="400"/>
        <v>230</v>
      </c>
      <c r="CR313" s="243">
        <v>3631.61</v>
      </c>
      <c r="CS313" s="243">
        <v>4402</v>
      </c>
      <c r="CT313" s="247">
        <f t="shared" si="370"/>
        <v>0.82499091322126306</v>
      </c>
      <c r="CV313" s="247">
        <f t="shared" si="371"/>
        <v>2.6450419615377377E-2</v>
      </c>
      <c r="CW313" s="211">
        <f t="shared" si="372"/>
        <v>0.25977804563780704</v>
      </c>
      <c r="CY313" s="300">
        <v>2.3381807812945538E-2</v>
      </c>
      <c r="CZ313" s="300">
        <v>2.0442930153321975E-2</v>
      </c>
      <c r="DA313" s="300">
        <v>1.7163759144625774E-2</v>
      </c>
      <c r="DB313" s="300">
        <v>2.1541010770505385E-2</v>
      </c>
      <c r="DC313" s="300">
        <v>2.3861766319253977E-2</v>
      </c>
      <c r="DE313" s="332">
        <v>260</v>
      </c>
      <c r="DF313" s="332">
        <v>48</v>
      </c>
      <c r="DG313" s="332">
        <v>257</v>
      </c>
      <c r="DH313" s="332">
        <v>45</v>
      </c>
      <c r="DL313" s="212">
        <v>3507</v>
      </c>
      <c r="DM313" s="212">
        <v>82</v>
      </c>
      <c r="DN313" s="213">
        <v>2.3381807812945538E-2</v>
      </c>
      <c r="DO313" s="212">
        <v>1155</v>
      </c>
      <c r="DP313" s="212">
        <v>68</v>
      </c>
      <c r="DQ313" s="213">
        <v>1.9389791844881665E-2</v>
      </c>
      <c r="DR313" s="214">
        <v>2352</v>
      </c>
      <c r="DS313" s="214">
        <v>14</v>
      </c>
      <c r="DT313" s="213">
        <v>3.9920159680638719E-3</v>
      </c>
      <c r="DV313" s="215">
        <f t="shared" si="401"/>
        <v>5600</v>
      </c>
      <c r="DW313" s="216">
        <v>0.5714285714285714</v>
      </c>
      <c r="DX313" s="216">
        <v>0.38095238095238093</v>
      </c>
      <c r="DY313" s="216">
        <v>4.7619047619047616E-2</v>
      </c>
      <c r="DZ313" s="216">
        <v>2.3809523809523808E-2</v>
      </c>
      <c r="EA313" s="216">
        <v>0</v>
      </c>
      <c r="EB313" s="216">
        <v>2.3809523809523808E-2</v>
      </c>
      <c r="EC313" s="217">
        <f t="shared" si="402"/>
        <v>3600</v>
      </c>
      <c r="ED313" s="218">
        <v>1600</v>
      </c>
      <c r="EE313" s="219">
        <f t="shared" si="403"/>
        <v>400</v>
      </c>
      <c r="EF313" s="219">
        <f t="shared" si="404"/>
        <v>90</v>
      </c>
      <c r="EG313" s="219">
        <f t="shared" si="405"/>
        <v>10</v>
      </c>
      <c r="EH313" s="219">
        <f t="shared" si="406"/>
        <v>300</v>
      </c>
      <c r="EI313" s="216">
        <v>7.6923076923076927E-2</v>
      </c>
      <c r="EJ313" s="511">
        <v>2.2600000000000002E-2</v>
      </c>
      <c r="EK313" s="3">
        <v>0.30599999999999999</v>
      </c>
      <c r="EL313" s="3">
        <v>0.45700000000000002</v>
      </c>
      <c r="EM313" s="496">
        <f t="shared" si="366"/>
        <v>0.23699999999999993</v>
      </c>
      <c r="EN313" s="528">
        <v>7.2410400000000014E-2</v>
      </c>
      <c r="EO313" s="545">
        <f t="shared" si="407"/>
        <v>6600</v>
      </c>
      <c r="EP313" s="314">
        <f t="shared" si="408"/>
        <v>1600</v>
      </c>
      <c r="EQ313" s="542">
        <v>1580</v>
      </c>
      <c r="ER313" s="543">
        <v>10</v>
      </c>
      <c r="ES313" s="544">
        <v>10</v>
      </c>
      <c r="ET313" s="242">
        <v>0</v>
      </c>
      <c r="EU313" s="242">
        <v>0</v>
      </c>
      <c r="EV313" s="314">
        <f t="shared" si="409"/>
        <v>10</v>
      </c>
      <c r="EW313" s="314">
        <f t="shared" si="410"/>
        <v>2690</v>
      </c>
      <c r="EX313" s="542">
        <v>1670</v>
      </c>
      <c r="EY313" s="543">
        <v>850</v>
      </c>
      <c r="EZ313" s="544">
        <v>170</v>
      </c>
      <c r="FA313" s="242">
        <v>40</v>
      </c>
      <c r="FB313" s="242">
        <v>0</v>
      </c>
      <c r="FC313" s="314">
        <f t="shared" si="411"/>
        <v>130</v>
      </c>
      <c r="FD313" s="314">
        <f t="shared" si="412"/>
        <v>2310</v>
      </c>
      <c r="FE313" s="542">
        <v>350</v>
      </c>
      <c r="FF313" s="543">
        <v>1740</v>
      </c>
      <c r="FG313" s="544">
        <v>220</v>
      </c>
      <c r="FH313" s="242">
        <v>50</v>
      </c>
      <c r="FI313" s="242">
        <f>VLOOKUP($A313,'[3]Tabel 3'!$E$3350:$K$3691,7,FALSE)</f>
        <v>10</v>
      </c>
      <c r="FJ313" s="314">
        <f t="shared" si="413"/>
        <v>160</v>
      </c>
      <c r="FK313" s="545">
        <f t="shared" si="414"/>
        <v>6610</v>
      </c>
      <c r="FL313" s="314">
        <f t="shared" si="415"/>
        <v>1610</v>
      </c>
      <c r="FM313" s="542">
        <v>1590</v>
      </c>
      <c r="FN313" s="543">
        <v>10</v>
      </c>
      <c r="FO313" s="544">
        <v>10</v>
      </c>
      <c r="FP313" s="242">
        <v>0</v>
      </c>
      <c r="FQ313" s="242">
        <v>0</v>
      </c>
      <c r="FR313" s="314">
        <f t="shared" si="416"/>
        <v>10</v>
      </c>
      <c r="FS313" s="314">
        <f t="shared" si="417"/>
        <v>2700</v>
      </c>
      <c r="FT313" s="542">
        <v>1590</v>
      </c>
      <c r="FU313" s="543">
        <v>910</v>
      </c>
      <c r="FV313" s="544">
        <v>200</v>
      </c>
      <c r="FW313" s="242">
        <v>70</v>
      </c>
      <c r="FX313" s="242">
        <v>10</v>
      </c>
      <c r="FY313" s="314">
        <f t="shared" si="418"/>
        <v>120</v>
      </c>
      <c r="FZ313" s="314">
        <f t="shared" si="419"/>
        <v>2300</v>
      </c>
      <c r="GA313" s="542">
        <v>350</v>
      </c>
      <c r="GB313" s="543">
        <v>1740</v>
      </c>
      <c r="GC313" s="544">
        <v>210</v>
      </c>
      <c r="GD313" s="242">
        <v>100</v>
      </c>
      <c r="GE313" s="242">
        <v>10</v>
      </c>
      <c r="GF313" s="314">
        <f t="shared" si="420"/>
        <v>100</v>
      </c>
    </row>
    <row r="314" spans="1:188" hidden="1" x14ac:dyDescent="0.25">
      <c r="A314" s="622" t="s">
        <v>453</v>
      </c>
      <c r="B314" s="622" t="s">
        <v>57</v>
      </c>
      <c r="C314" s="622" t="s">
        <v>107</v>
      </c>
      <c r="D314" s="1">
        <v>0.8</v>
      </c>
      <c r="E314" s="206">
        <v>12700</v>
      </c>
      <c r="F314" s="207">
        <v>6.3E-2</v>
      </c>
      <c r="G314" s="208">
        <f>IF(AND(F314&gt;=$F$3-'Selectie Benchmark Gemeenten'!$D$7*'gemeenten info'!$F$7,F314&lt;=$F$3+'Selectie Benchmark Gemeenten'!$D$7*'gemeenten info'!$F$7),1,0)</f>
        <v>0</v>
      </c>
      <c r="H314" s="206">
        <v>31342</v>
      </c>
      <c r="I314" s="206">
        <v>1129</v>
      </c>
      <c r="J314" s="209">
        <f t="shared" si="373"/>
        <v>0.16547085201793721</v>
      </c>
      <c r="K314" s="208">
        <f>IF(AND(J314&gt;=$J$3-'Selectie Benchmark Gemeenten'!$D$8*'gemeenten info'!$J$7,J314&lt;=$J$3+'Selectie Benchmark Gemeenten'!$D$8*'gemeenten info'!$J$7),1,0)</f>
        <v>1</v>
      </c>
      <c r="L314" s="23">
        <v>0</v>
      </c>
      <c r="M314" s="210">
        <v>7.8298397040690512E-2</v>
      </c>
      <c r="N314" s="208">
        <f>IF(AND(M314&gt;=$M$3-'Selectie Benchmark Gemeenten'!$D$9*'gemeenten info'!$M$7,M314&lt;=$M$3+'Selectie Benchmark Gemeenten'!$D$9*'gemeenten info'!$M$7),1,0)</f>
        <v>1</v>
      </c>
      <c r="O314" s="29">
        <f t="shared" si="367"/>
        <v>0</v>
      </c>
      <c r="P314" s="29">
        <f t="shared" si="368"/>
        <v>0</v>
      </c>
      <c r="Q314" s="29">
        <f t="shared" si="369"/>
        <v>0</v>
      </c>
      <c r="S314" s="78">
        <v>7.9660000000000002</v>
      </c>
      <c r="T314" s="78">
        <v>-24.085000000000001</v>
      </c>
      <c r="U314" s="211">
        <v>0.54600000000000004</v>
      </c>
      <c r="V314" s="211">
        <v>6.0999999999999999E-2</v>
      </c>
      <c r="X314" s="212">
        <v>2353</v>
      </c>
      <c r="Y314" s="212">
        <v>35</v>
      </c>
      <c r="Z314" s="341">
        <f t="shared" si="374"/>
        <v>1.4874628134296642E-2</v>
      </c>
      <c r="AA314" s="212">
        <v>767</v>
      </c>
      <c r="AB314" s="212">
        <v>32</v>
      </c>
      <c r="AC314" s="212">
        <v>21</v>
      </c>
      <c r="AD314" s="212">
        <v>139</v>
      </c>
      <c r="AE314" s="212">
        <v>5</v>
      </c>
      <c r="AF314" s="372">
        <f t="shared" si="375"/>
        <v>0.23809523809523808</v>
      </c>
      <c r="AG314" s="212">
        <v>11</v>
      </c>
      <c r="AH314" s="372">
        <f t="shared" si="376"/>
        <v>7.9136690647482008E-2</v>
      </c>
      <c r="AI314" s="212">
        <f t="shared" si="377"/>
        <v>607</v>
      </c>
      <c r="AJ314" s="212">
        <f t="shared" si="378"/>
        <v>16</v>
      </c>
      <c r="AK314" s="372">
        <f t="shared" si="379"/>
        <v>2.6359143327841845E-2</v>
      </c>
      <c r="AL314" s="341">
        <f t="shared" si="380"/>
        <v>2.1249468763280916E-3</v>
      </c>
      <c r="AM314" s="341">
        <f t="shared" si="381"/>
        <v>4.674883127921802E-3</v>
      </c>
      <c r="AN314" s="341">
        <f t="shared" si="382"/>
        <v>6.7998300042498936E-3</v>
      </c>
      <c r="AO314" s="341">
        <f t="shared" si="383"/>
        <v>1.3599660008499787E-2</v>
      </c>
      <c r="AP314" s="214">
        <v>1586</v>
      </c>
      <c r="AQ314" s="214">
        <v>3</v>
      </c>
      <c r="AR314" s="341">
        <f t="shared" si="384"/>
        <v>1.2749681257968552E-3</v>
      </c>
      <c r="AT314" s="1">
        <v>37</v>
      </c>
      <c r="AU314" s="1">
        <v>10</v>
      </c>
      <c r="AV314" s="1">
        <v>14</v>
      </c>
      <c r="AW314" s="1">
        <v>13</v>
      </c>
      <c r="AX314" s="1">
        <v>34</v>
      </c>
      <c r="AY314" s="1">
        <v>11</v>
      </c>
      <c r="AZ314" s="1">
        <v>5</v>
      </c>
      <c r="BA314" s="1">
        <v>18</v>
      </c>
      <c r="BB314" s="1">
        <v>24</v>
      </c>
      <c r="BC314" s="1">
        <v>11</v>
      </c>
      <c r="BD314" s="1">
        <v>7</v>
      </c>
      <c r="BE314" s="1">
        <v>6</v>
      </c>
      <c r="BF314" s="1">
        <v>37</v>
      </c>
      <c r="BG314" s="1">
        <v>13</v>
      </c>
      <c r="BH314" s="1">
        <v>5</v>
      </c>
      <c r="BI314" s="1">
        <v>19</v>
      </c>
      <c r="BJ314" s="1">
        <v>51</v>
      </c>
      <c r="BK314" s="1">
        <v>25</v>
      </c>
      <c r="BL314" s="1">
        <v>9</v>
      </c>
      <c r="BM314" s="1">
        <v>17</v>
      </c>
      <c r="BN314" s="125">
        <v>0.27027027027027029</v>
      </c>
      <c r="BO314" s="124">
        <v>0.3783783783783784</v>
      </c>
      <c r="BP314" s="126">
        <v>0.35135135135135137</v>
      </c>
      <c r="BQ314" s="125">
        <v>0.3235294117647059</v>
      </c>
      <c r="BR314" s="124">
        <v>0.14705882352941177</v>
      </c>
      <c r="BS314" s="126">
        <v>0.52941176470588236</v>
      </c>
      <c r="BT314" s="125">
        <v>0.45833333333333331</v>
      </c>
      <c r="BU314" s="124">
        <v>0.29166666666666669</v>
      </c>
      <c r="BV314" s="126">
        <v>0.25</v>
      </c>
      <c r="BW314" s="125">
        <v>0.35135135135135137</v>
      </c>
      <c r="BX314" s="124">
        <v>0.13513513513513514</v>
      </c>
      <c r="BY314" s="126">
        <v>0.51351351351351349</v>
      </c>
      <c r="BZ314" s="125">
        <f t="shared" si="385"/>
        <v>0.49019607843137253</v>
      </c>
      <c r="CA314" s="124">
        <f t="shared" si="386"/>
        <v>0.17647058823529413</v>
      </c>
      <c r="CB314" s="126">
        <f t="shared" si="387"/>
        <v>0.33333333333333331</v>
      </c>
      <c r="CD314" s="215">
        <f t="shared" si="388"/>
        <v>4200</v>
      </c>
      <c r="CE314" s="216">
        <f t="shared" si="389"/>
        <v>0.55476190476190479</v>
      </c>
      <c r="CF314" s="216">
        <f t="shared" si="390"/>
        <v>0.38333333333333336</v>
      </c>
      <c r="CG314" s="216">
        <f t="shared" si="391"/>
        <v>6.1904761904761907E-2</v>
      </c>
      <c r="CH314" s="216">
        <f t="shared" si="392"/>
        <v>2.3809523809523808E-2</v>
      </c>
      <c r="CI314" s="216">
        <f t="shared" si="393"/>
        <v>2.3809523809523812E-3</v>
      </c>
      <c r="CJ314" s="216">
        <f t="shared" si="394"/>
        <v>3.5714285714285712E-2</v>
      </c>
      <c r="CK314" s="217">
        <f t="shared" si="395"/>
        <v>2330</v>
      </c>
      <c r="CL314" s="218">
        <f t="shared" si="396"/>
        <v>1610</v>
      </c>
      <c r="CM314" s="219">
        <f t="shared" si="397"/>
        <v>260</v>
      </c>
      <c r="CN314" s="219">
        <f t="shared" si="398"/>
        <v>100</v>
      </c>
      <c r="CO314" s="219">
        <f t="shared" si="399"/>
        <v>10</v>
      </c>
      <c r="CP314" s="219">
        <f t="shared" si="400"/>
        <v>150</v>
      </c>
      <c r="CR314" s="243">
        <v>1993.14</v>
      </c>
      <c r="CS314" s="243">
        <v>3139</v>
      </c>
      <c r="CT314" s="247">
        <f t="shared" si="370"/>
        <v>0.63496017840076457</v>
      </c>
      <c r="CV314" s="247">
        <f t="shared" si="371"/>
        <v>2.3426080312249596E-2</v>
      </c>
      <c r="CW314" s="211">
        <f t="shared" si="372"/>
        <v>0.23610520848089908</v>
      </c>
      <c r="CY314" s="300">
        <v>2.1963824289405683E-2</v>
      </c>
      <c r="CZ314" s="300">
        <v>1.6066000868432479E-2</v>
      </c>
      <c r="DA314" s="300">
        <v>1.0757507844016136E-2</v>
      </c>
      <c r="DB314" s="300">
        <v>1.5370705244122965E-2</v>
      </c>
      <c r="DC314" s="300">
        <v>1.685649202733485E-2</v>
      </c>
      <c r="DE314" s="332">
        <v>60</v>
      </c>
      <c r="DF314" s="332">
        <v>22</v>
      </c>
      <c r="DG314" s="332">
        <v>75</v>
      </c>
      <c r="DH314" s="332">
        <v>12</v>
      </c>
      <c r="DL314" s="212">
        <v>2322</v>
      </c>
      <c r="DM314" s="212">
        <v>51</v>
      </c>
      <c r="DN314" s="213">
        <v>2.1963824289405683E-2</v>
      </c>
      <c r="DO314" s="212">
        <v>760</v>
      </c>
      <c r="DP314" s="212">
        <v>42</v>
      </c>
      <c r="DQ314" s="213">
        <v>1.8087855297157621E-2</v>
      </c>
      <c r="DR314" s="214">
        <v>1562</v>
      </c>
      <c r="DS314" s="214">
        <v>9</v>
      </c>
      <c r="DT314" s="213">
        <v>3.875968992248062E-3</v>
      </c>
      <c r="DV314" s="215">
        <f t="shared" si="401"/>
        <v>4180</v>
      </c>
      <c r="DW314" s="216">
        <v>0.76146788990825687</v>
      </c>
      <c r="DX314" s="216">
        <v>0.14678899082568808</v>
      </c>
      <c r="DY314" s="216">
        <v>9.1743119266055051E-2</v>
      </c>
      <c r="DZ314" s="216">
        <v>9.1743119266055051E-3</v>
      </c>
      <c r="EA314" s="216">
        <v>0</v>
      </c>
      <c r="EB314" s="216">
        <v>8.2568807339449546E-2</v>
      </c>
      <c r="EC314" s="217">
        <f t="shared" si="402"/>
        <v>2370</v>
      </c>
      <c r="ED314" s="218">
        <v>1600</v>
      </c>
      <c r="EE314" s="219">
        <f t="shared" si="403"/>
        <v>210</v>
      </c>
      <c r="EF314" s="219">
        <f t="shared" si="404"/>
        <v>70</v>
      </c>
      <c r="EG314" s="219">
        <f t="shared" si="405"/>
        <v>0</v>
      </c>
      <c r="EH314" s="219">
        <f t="shared" si="406"/>
        <v>140</v>
      </c>
      <c r="EI314" s="216">
        <v>0.05</v>
      </c>
      <c r="EJ314" s="511">
        <v>1.8925000000000001E-2</v>
      </c>
      <c r="EK314" s="3">
        <v>0.29399999999999998</v>
      </c>
      <c r="EL314" s="3">
        <v>0.43200000000000005</v>
      </c>
      <c r="EM314" s="496">
        <f t="shared" si="366"/>
        <v>0.27399999999999991</v>
      </c>
      <c r="EN314" s="528">
        <v>6.00078E-2</v>
      </c>
      <c r="EO314" s="545">
        <f t="shared" si="407"/>
        <v>4130</v>
      </c>
      <c r="EP314" s="314">
        <f t="shared" si="408"/>
        <v>1070</v>
      </c>
      <c r="EQ314" s="542">
        <v>1050</v>
      </c>
      <c r="ER314" s="543">
        <v>20</v>
      </c>
      <c r="ES314" s="544">
        <v>0</v>
      </c>
      <c r="ET314" s="242">
        <v>0</v>
      </c>
      <c r="EU314" s="242">
        <v>0</v>
      </c>
      <c r="EV314" s="314">
        <f t="shared" si="409"/>
        <v>0</v>
      </c>
      <c r="EW314" s="314">
        <f t="shared" si="410"/>
        <v>1690</v>
      </c>
      <c r="EX314" s="542">
        <v>1060</v>
      </c>
      <c r="EY314" s="543">
        <v>540</v>
      </c>
      <c r="EZ314" s="544">
        <v>90</v>
      </c>
      <c r="FA314" s="242">
        <v>30</v>
      </c>
      <c r="FB314" s="242">
        <v>0</v>
      </c>
      <c r="FC314" s="314">
        <f t="shared" si="411"/>
        <v>60</v>
      </c>
      <c r="FD314" s="314">
        <f t="shared" si="412"/>
        <v>1370</v>
      </c>
      <c r="FE314" s="542">
        <v>260</v>
      </c>
      <c r="FF314" s="543">
        <v>990</v>
      </c>
      <c r="FG314" s="544">
        <v>120</v>
      </c>
      <c r="FH314" s="242">
        <v>40</v>
      </c>
      <c r="FI314" s="242">
        <f>VLOOKUP($A314,'[3]Tabel 3'!$E$3350:$K$3691,7,FALSE)</f>
        <v>0</v>
      </c>
      <c r="FJ314" s="314">
        <f t="shared" si="413"/>
        <v>80</v>
      </c>
      <c r="FK314" s="545">
        <f t="shared" si="414"/>
        <v>4200</v>
      </c>
      <c r="FL314" s="314">
        <f t="shared" si="415"/>
        <v>1050</v>
      </c>
      <c r="FM314" s="542">
        <v>1020</v>
      </c>
      <c r="FN314" s="543">
        <v>20</v>
      </c>
      <c r="FO314" s="544">
        <v>10</v>
      </c>
      <c r="FP314" s="242">
        <v>0</v>
      </c>
      <c r="FQ314" s="242">
        <v>0</v>
      </c>
      <c r="FR314" s="314">
        <f t="shared" si="416"/>
        <v>10</v>
      </c>
      <c r="FS314" s="314">
        <f t="shared" si="417"/>
        <v>1740</v>
      </c>
      <c r="FT314" s="542">
        <v>1060</v>
      </c>
      <c r="FU314" s="543">
        <v>560</v>
      </c>
      <c r="FV314" s="544">
        <v>120</v>
      </c>
      <c r="FW314" s="242">
        <v>40</v>
      </c>
      <c r="FX314" s="242">
        <v>10</v>
      </c>
      <c r="FY314" s="314">
        <f t="shared" si="418"/>
        <v>70</v>
      </c>
      <c r="FZ314" s="314">
        <f t="shared" si="419"/>
        <v>1410</v>
      </c>
      <c r="GA314" s="542">
        <v>250</v>
      </c>
      <c r="GB314" s="543">
        <v>1030</v>
      </c>
      <c r="GC314" s="544">
        <v>130</v>
      </c>
      <c r="GD314" s="242">
        <v>60</v>
      </c>
      <c r="GE314" s="242">
        <v>0</v>
      </c>
      <c r="GF314" s="314">
        <f t="shared" si="420"/>
        <v>70</v>
      </c>
    </row>
    <row r="315" spans="1:188" hidden="1" x14ac:dyDescent="0.25">
      <c r="A315" s="622" t="s">
        <v>454</v>
      </c>
      <c r="B315" s="622" t="s">
        <v>53</v>
      </c>
      <c r="C315" s="622" t="s">
        <v>87</v>
      </c>
      <c r="D315" s="1">
        <v>1.4</v>
      </c>
      <c r="E315" s="206">
        <v>15100</v>
      </c>
      <c r="F315" s="207">
        <v>9.3000000000000013E-2</v>
      </c>
      <c r="G315" s="208">
        <f>IF(AND(F315&gt;=$F$3-'Selectie Benchmark Gemeenten'!$D$7*'gemeenten info'!$F$7,F315&lt;=$F$3+'Selectie Benchmark Gemeenten'!$D$7*'gemeenten info'!$F$7),1,0)</f>
        <v>0</v>
      </c>
      <c r="H315" s="206">
        <v>39939</v>
      </c>
      <c r="I315" s="206">
        <v>1313</v>
      </c>
      <c r="J315" s="209">
        <f t="shared" si="373"/>
        <v>0.1929745889387145</v>
      </c>
      <c r="K315" s="208">
        <f>IF(AND(J315&gt;=$J$3-'Selectie Benchmark Gemeenten'!$D$8*'gemeenten info'!$J$7,J315&lt;=$J$3+'Selectie Benchmark Gemeenten'!$D$8*'gemeenten info'!$J$7),1,0)</f>
        <v>1</v>
      </c>
      <c r="L315" s="23">
        <v>0</v>
      </c>
      <c r="M315" s="210">
        <v>5.5331623305240017E-2</v>
      </c>
      <c r="N315" s="208">
        <f>IF(AND(M315&gt;=$M$3-'Selectie Benchmark Gemeenten'!$D$9*'gemeenten info'!$M$7,M315&lt;=$M$3+'Selectie Benchmark Gemeenten'!$D$9*'gemeenten info'!$M$7),1,0)</f>
        <v>0</v>
      </c>
      <c r="O315" s="29">
        <f t="shared" si="367"/>
        <v>0</v>
      </c>
      <c r="P315" s="29">
        <f t="shared" si="368"/>
        <v>0</v>
      </c>
      <c r="Q315" s="29">
        <f t="shared" si="369"/>
        <v>0</v>
      </c>
      <c r="S315" s="78">
        <v>8.5340000000000007</v>
      </c>
      <c r="T315" s="78">
        <v>18.893000000000001</v>
      </c>
      <c r="U315" s="211">
        <v>0.34699999999999998</v>
      </c>
      <c r="V315" s="211">
        <v>6.8000000000000005E-2</v>
      </c>
      <c r="X315" s="212">
        <v>2209</v>
      </c>
      <c r="Y315" s="212">
        <v>56</v>
      </c>
      <c r="Z315" s="341">
        <f t="shared" si="374"/>
        <v>2.5350837483023993E-2</v>
      </c>
      <c r="AA315" s="212">
        <v>474</v>
      </c>
      <c r="AB315" s="212">
        <v>36</v>
      </c>
      <c r="AC315" s="212">
        <v>18</v>
      </c>
      <c r="AD315" s="212">
        <v>78</v>
      </c>
      <c r="AE315" s="212">
        <v>6</v>
      </c>
      <c r="AF315" s="372">
        <f t="shared" si="375"/>
        <v>0.33333333333333331</v>
      </c>
      <c r="AG315" s="212">
        <v>11</v>
      </c>
      <c r="AH315" s="372">
        <f t="shared" si="376"/>
        <v>0.14102564102564102</v>
      </c>
      <c r="AI315" s="212">
        <f t="shared" si="377"/>
        <v>378</v>
      </c>
      <c r="AJ315" s="212">
        <f t="shared" si="378"/>
        <v>19</v>
      </c>
      <c r="AK315" s="372">
        <f t="shared" si="379"/>
        <v>5.0264550264550262E-2</v>
      </c>
      <c r="AL315" s="341">
        <f t="shared" si="380"/>
        <v>2.716161158895428E-3</v>
      </c>
      <c r="AM315" s="341">
        <f t="shared" si="381"/>
        <v>4.9796287913082844E-3</v>
      </c>
      <c r="AN315" s="341">
        <f t="shared" si="382"/>
        <v>8.6011770031688538E-3</v>
      </c>
      <c r="AO315" s="341">
        <f t="shared" si="383"/>
        <v>1.6296966953372568E-2</v>
      </c>
      <c r="AP315" s="214">
        <v>1735</v>
      </c>
      <c r="AQ315" s="214">
        <v>20</v>
      </c>
      <c r="AR315" s="341">
        <f t="shared" si="384"/>
        <v>9.0538705296514255E-3</v>
      </c>
      <c r="AT315" s="1">
        <v>52</v>
      </c>
      <c r="AU315" s="1">
        <v>16</v>
      </c>
      <c r="AV315" s="1">
        <v>11</v>
      </c>
      <c r="AW315" s="1">
        <v>25</v>
      </c>
      <c r="AX315" s="1">
        <v>38</v>
      </c>
      <c r="AY315" s="1">
        <v>11</v>
      </c>
      <c r="AZ315" s="1">
        <v>11</v>
      </c>
      <c r="BA315" s="1">
        <v>16</v>
      </c>
      <c r="BB315" s="1">
        <v>45</v>
      </c>
      <c r="BC315" s="1">
        <v>15</v>
      </c>
      <c r="BD315" s="1">
        <v>9</v>
      </c>
      <c r="BE315" s="1">
        <v>21</v>
      </c>
      <c r="BF315" s="1">
        <v>40</v>
      </c>
      <c r="BG315" s="1">
        <v>14</v>
      </c>
      <c r="BH315" s="1">
        <v>6</v>
      </c>
      <c r="BI315" s="1">
        <v>20</v>
      </c>
      <c r="BJ315" s="1">
        <v>43</v>
      </c>
      <c r="BK315" s="1">
        <v>18</v>
      </c>
      <c r="BL315" s="1">
        <v>9</v>
      </c>
      <c r="BM315" s="1">
        <v>16</v>
      </c>
      <c r="BN315" s="125">
        <v>0.30769230769230771</v>
      </c>
      <c r="BO315" s="124">
        <v>0.21153846153846154</v>
      </c>
      <c r="BP315" s="126">
        <v>0.48076923076923078</v>
      </c>
      <c r="BQ315" s="125">
        <v>0.28947368421052633</v>
      </c>
      <c r="BR315" s="124">
        <v>0.28947368421052633</v>
      </c>
      <c r="BS315" s="126">
        <v>0.42105263157894735</v>
      </c>
      <c r="BT315" s="125">
        <v>0.33333333333333331</v>
      </c>
      <c r="BU315" s="124">
        <v>0.2</v>
      </c>
      <c r="BV315" s="126">
        <v>0.46666666666666667</v>
      </c>
      <c r="BW315" s="125">
        <v>0.35</v>
      </c>
      <c r="BX315" s="124">
        <v>0.15</v>
      </c>
      <c r="BY315" s="126">
        <v>0.5</v>
      </c>
      <c r="BZ315" s="125">
        <f t="shared" si="385"/>
        <v>0.41860465116279072</v>
      </c>
      <c r="CA315" s="124">
        <f t="shared" si="386"/>
        <v>0.20930232558139536</v>
      </c>
      <c r="CB315" s="126">
        <f t="shared" si="387"/>
        <v>0.37209302325581395</v>
      </c>
      <c r="CD315" s="215">
        <f t="shared" si="388"/>
        <v>11350</v>
      </c>
      <c r="CE315" s="216">
        <f t="shared" si="389"/>
        <v>0.72246696035242286</v>
      </c>
      <c r="CF315" s="216">
        <f t="shared" si="390"/>
        <v>0.15330396475770924</v>
      </c>
      <c r="CG315" s="216">
        <f t="shared" si="391"/>
        <v>0.12422907488986784</v>
      </c>
      <c r="CH315" s="216">
        <f t="shared" si="392"/>
        <v>1.2334801762114538E-2</v>
      </c>
      <c r="CI315" s="216">
        <f t="shared" si="393"/>
        <v>8.81057268722467E-4</v>
      </c>
      <c r="CJ315" s="216">
        <f t="shared" si="394"/>
        <v>0.11101321585903083</v>
      </c>
      <c r="CK315" s="217">
        <f t="shared" si="395"/>
        <v>8200</v>
      </c>
      <c r="CL315" s="218">
        <f t="shared" si="396"/>
        <v>1740</v>
      </c>
      <c r="CM315" s="219">
        <f t="shared" si="397"/>
        <v>1410</v>
      </c>
      <c r="CN315" s="219">
        <f t="shared" si="398"/>
        <v>140</v>
      </c>
      <c r="CO315" s="219">
        <f t="shared" si="399"/>
        <v>10</v>
      </c>
      <c r="CP315" s="219">
        <f t="shared" si="400"/>
        <v>1260</v>
      </c>
      <c r="CR315" s="243">
        <v>2299.9</v>
      </c>
      <c r="CS315" s="243">
        <v>2916</v>
      </c>
      <c r="CT315" s="247">
        <f t="shared" si="370"/>
        <v>0.78871742112482857</v>
      </c>
      <c r="CV315" s="247">
        <f t="shared" si="371"/>
        <v>3.2141850558936459E-2</v>
      </c>
      <c r="CW315" s="211">
        <f t="shared" si="372"/>
        <v>0.27258965035509669</v>
      </c>
      <c r="CY315" s="300">
        <v>1.9527702089009991E-2</v>
      </c>
      <c r="CZ315" s="300">
        <v>1.8475750577367205E-2</v>
      </c>
      <c r="DA315" s="300">
        <v>2.0408163265306121E-2</v>
      </c>
      <c r="DB315" s="300">
        <v>1.7032720753025549E-2</v>
      </c>
      <c r="DC315" s="300">
        <v>2.3820430600091615E-2</v>
      </c>
      <c r="DE315" s="332">
        <v>49</v>
      </c>
      <c r="DF315" s="332">
        <v>13</v>
      </c>
      <c r="DG315" s="332">
        <v>38</v>
      </c>
      <c r="DH315" s="332">
        <v>15</v>
      </c>
      <c r="DL315" s="212">
        <v>2202</v>
      </c>
      <c r="DM315" s="212">
        <v>43</v>
      </c>
      <c r="DN315" s="213">
        <v>1.9527702089009991E-2</v>
      </c>
      <c r="DO315" s="212">
        <v>493</v>
      </c>
      <c r="DP315" s="212">
        <v>25</v>
      </c>
      <c r="DQ315" s="213">
        <v>1.1353315168029064E-2</v>
      </c>
      <c r="DR315" s="214">
        <v>1709</v>
      </c>
      <c r="DS315" s="214">
        <v>18</v>
      </c>
      <c r="DT315" s="213">
        <v>8.1743869209809257E-3</v>
      </c>
      <c r="DV315" s="215">
        <f t="shared" si="401"/>
        <v>9990</v>
      </c>
      <c r="DW315" s="216">
        <v>0.65714285714285714</v>
      </c>
      <c r="DX315" s="216">
        <v>0.17142857142857143</v>
      </c>
      <c r="DY315" s="216">
        <v>0.17142857142857143</v>
      </c>
      <c r="DZ315" s="216">
        <v>2.8571428571428571E-2</v>
      </c>
      <c r="EA315" s="216">
        <v>0</v>
      </c>
      <c r="EB315" s="216">
        <v>0.14285714285714285</v>
      </c>
      <c r="EC315" s="217">
        <f t="shared" si="402"/>
        <v>8440</v>
      </c>
      <c r="ED315" s="218">
        <v>600</v>
      </c>
      <c r="EE315" s="219">
        <f t="shared" si="403"/>
        <v>950</v>
      </c>
      <c r="EF315" s="219">
        <f t="shared" si="404"/>
        <v>50</v>
      </c>
      <c r="EG315" s="219">
        <f t="shared" si="405"/>
        <v>20</v>
      </c>
      <c r="EH315" s="219">
        <f t="shared" si="406"/>
        <v>880</v>
      </c>
      <c r="EI315" s="216">
        <v>8.2568807339449546E-2</v>
      </c>
      <c r="EJ315" s="511">
        <v>2.4175000000000002E-2</v>
      </c>
      <c r="EK315" s="3">
        <v>0.17899999999999999</v>
      </c>
      <c r="EL315" s="3">
        <v>0.30399999999999999</v>
      </c>
      <c r="EM315" s="496">
        <f t="shared" si="366"/>
        <v>0.5169999999999999</v>
      </c>
      <c r="EN315" s="528">
        <v>7.7725800000000012E-2</v>
      </c>
      <c r="EO315" s="545">
        <f t="shared" si="407"/>
        <v>10990</v>
      </c>
      <c r="EP315" s="314">
        <f t="shared" si="408"/>
        <v>1060</v>
      </c>
      <c r="EQ315" s="542">
        <v>1040</v>
      </c>
      <c r="ER315" s="543">
        <v>10</v>
      </c>
      <c r="ES315" s="544">
        <v>10</v>
      </c>
      <c r="ET315" s="242">
        <v>0</v>
      </c>
      <c r="EU315" s="242">
        <v>0</v>
      </c>
      <c r="EV315" s="314">
        <f t="shared" si="409"/>
        <v>10</v>
      </c>
      <c r="EW315" s="314">
        <f t="shared" si="410"/>
        <v>4900</v>
      </c>
      <c r="EX315" s="542">
        <v>4220</v>
      </c>
      <c r="EY315" s="543">
        <v>380</v>
      </c>
      <c r="EZ315" s="544">
        <v>300</v>
      </c>
      <c r="FA315" s="242">
        <v>20</v>
      </c>
      <c r="FB315" s="242">
        <v>10</v>
      </c>
      <c r="FC315" s="314">
        <f t="shared" si="411"/>
        <v>270</v>
      </c>
      <c r="FD315" s="314">
        <f t="shared" si="412"/>
        <v>5030</v>
      </c>
      <c r="FE315" s="542">
        <v>3180</v>
      </c>
      <c r="FF315" s="543">
        <v>1210</v>
      </c>
      <c r="FG315" s="544">
        <v>640</v>
      </c>
      <c r="FH315" s="242">
        <v>30</v>
      </c>
      <c r="FI315" s="242">
        <f>VLOOKUP($A315,'[3]Tabel 3'!$E$3350:$K$3691,7,FALSE)</f>
        <v>10</v>
      </c>
      <c r="FJ315" s="314">
        <f t="shared" si="413"/>
        <v>600</v>
      </c>
      <c r="FK315" s="545">
        <f t="shared" si="414"/>
        <v>11350</v>
      </c>
      <c r="FL315" s="314">
        <f t="shared" si="415"/>
        <v>1070</v>
      </c>
      <c r="FM315" s="542">
        <v>1040</v>
      </c>
      <c r="FN315" s="543">
        <v>20</v>
      </c>
      <c r="FO315" s="544">
        <v>10</v>
      </c>
      <c r="FP315" s="242">
        <v>0</v>
      </c>
      <c r="FQ315" s="242">
        <v>0</v>
      </c>
      <c r="FR315" s="314">
        <f t="shared" si="416"/>
        <v>10</v>
      </c>
      <c r="FS315" s="314">
        <f t="shared" si="417"/>
        <v>4910</v>
      </c>
      <c r="FT315" s="542">
        <v>3980</v>
      </c>
      <c r="FU315" s="543">
        <v>430</v>
      </c>
      <c r="FV315" s="544">
        <v>500</v>
      </c>
      <c r="FW315" s="242">
        <v>50</v>
      </c>
      <c r="FX315" s="242">
        <v>0</v>
      </c>
      <c r="FY315" s="314">
        <f t="shared" si="418"/>
        <v>450</v>
      </c>
      <c r="FZ315" s="314">
        <f t="shared" si="419"/>
        <v>5370</v>
      </c>
      <c r="GA315" s="542">
        <v>3180</v>
      </c>
      <c r="GB315" s="543">
        <v>1290</v>
      </c>
      <c r="GC315" s="544">
        <v>900</v>
      </c>
      <c r="GD315" s="242">
        <v>90</v>
      </c>
      <c r="GE315" s="242">
        <v>10</v>
      </c>
      <c r="GF315" s="314">
        <f t="shared" si="420"/>
        <v>800</v>
      </c>
    </row>
    <row r="316" spans="1:188" hidden="1" x14ac:dyDescent="0.25">
      <c r="A316" s="622" t="s">
        <v>455</v>
      </c>
      <c r="B316" s="622" t="s">
        <v>108</v>
      </c>
      <c r="C316" s="622" t="s">
        <v>109</v>
      </c>
      <c r="D316" s="1">
        <v>0.9</v>
      </c>
      <c r="E316" s="206">
        <v>11200</v>
      </c>
      <c r="F316" s="207">
        <v>8.199999999999999E-2</v>
      </c>
      <c r="G316" s="208">
        <f>IF(AND(F316&gt;=$F$3-'Selectie Benchmark Gemeenten'!$D$7*'gemeenten info'!$F$7,F316&lt;=$F$3+'Selectie Benchmark Gemeenten'!$D$7*'gemeenten info'!$F$7),1,0)</f>
        <v>0</v>
      </c>
      <c r="H316" s="206">
        <v>27115</v>
      </c>
      <c r="I316" s="206">
        <v>530</v>
      </c>
      <c r="J316" s="209">
        <f t="shared" si="373"/>
        <v>7.5934230194319885E-2</v>
      </c>
      <c r="K316" s="208">
        <f>IF(AND(J316&gt;=$J$3-'Selectie Benchmark Gemeenten'!$D$8*'gemeenten info'!$J$7,J316&lt;=$J$3+'Selectie Benchmark Gemeenten'!$D$8*'gemeenten info'!$J$7),1,0)</f>
        <v>0</v>
      </c>
      <c r="L316" s="23">
        <v>0</v>
      </c>
      <c r="M316" s="210">
        <v>2.2676655193358979E-2</v>
      </c>
      <c r="N316" s="208">
        <f>IF(AND(M316&gt;=$M$3-'Selectie Benchmark Gemeenten'!$D$9*'gemeenten info'!$M$7,M316&lt;=$M$3+'Selectie Benchmark Gemeenten'!$D$9*'gemeenten info'!$M$7),1,0)</f>
        <v>0</v>
      </c>
      <c r="O316" s="29">
        <f t="shared" si="367"/>
        <v>0</v>
      </c>
      <c r="P316" s="29">
        <f t="shared" si="368"/>
        <v>0</v>
      </c>
      <c r="Q316" s="29">
        <f t="shared" si="369"/>
        <v>0</v>
      </c>
      <c r="S316" s="78">
        <v>9.4909999999999997</v>
      </c>
      <c r="T316" s="78">
        <v>16.105</v>
      </c>
      <c r="U316" s="211">
        <v>0.21299999999999999</v>
      </c>
      <c r="V316" s="211">
        <v>2.9000000000000001E-2</v>
      </c>
      <c r="X316" s="212">
        <v>1792</v>
      </c>
      <c r="Y316" s="212">
        <v>29</v>
      </c>
      <c r="Z316" s="341">
        <f t="shared" si="374"/>
        <v>1.6183035714285716E-2</v>
      </c>
      <c r="AA316" s="212">
        <v>289</v>
      </c>
      <c r="AB316" s="212">
        <v>20</v>
      </c>
      <c r="AC316" s="212">
        <v>11</v>
      </c>
      <c r="AD316" s="212">
        <v>41</v>
      </c>
      <c r="AE316" s="212">
        <v>0</v>
      </c>
      <c r="AF316" s="372">
        <f t="shared" si="375"/>
        <v>0</v>
      </c>
      <c r="AG316" s="212">
        <v>5</v>
      </c>
      <c r="AH316" s="372">
        <f t="shared" si="376"/>
        <v>0.12195121951219512</v>
      </c>
      <c r="AI316" s="212">
        <f t="shared" si="377"/>
        <v>237</v>
      </c>
      <c r="AJ316" s="212">
        <f t="shared" si="378"/>
        <v>15</v>
      </c>
      <c r="AK316" s="372">
        <f t="shared" si="379"/>
        <v>6.3291139240506333E-2</v>
      </c>
      <c r="AL316" s="341">
        <f t="shared" si="380"/>
        <v>0</v>
      </c>
      <c r="AM316" s="341">
        <f t="shared" si="381"/>
        <v>2.7901785714285715E-3</v>
      </c>
      <c r="AN316" s="341">
        <f t="shared" si="382"/>
        <v>8.370535714285714E-3</v>
      </c>
      <c r="AO316" s="341">
        <f t="shared" si="383"/>
        <v>1.1160714285714286E-2</v>
      </c>
      <c r="AP316" s="214">
        <v>1503</v>
      </c>
      <c r="AQ316" s="214">
        <v>9</v>
      </c>
      <c r="AR316" s="341">
        <f t="shared" si="384"/>
        <v>5.0223214285714289E-3</v>
      </c>
      <c r="AT316" s="1">
        <v>38</v>
      </c>
      <c r="AU316" s="1">
        <v>12</v>
      </c>
      <c r="AV316" s="1">
        <v>11</v>
      </c>
      <c r="AW316" s="1">
        <v>15</v>
      </c>
      <c r="AX316" s="1">
        <v>35</v>
      </c>
      <c r="AY316" s="1">
        <v>6</v>
      </c>
      <c r="AZ316" s="1">
        <v>8</v>
      </c>
      <c r="BA316" s="1">
        <v>21</v>
      </c>
      <c r="BB316" s="1">
        <v>35</v>
      </c>
      <c r="BC316" s="1">
        <v>9</v>
      </c>
      <c r="BD316" s="1">
        <v>6</v>
      </c>
      <c r="BE316" s="1">
        <v>20</v>
      </c>
      <c r="BF316" s="1">
        <v>29</v>
      </c>
      <c r="BG316" s="1">
        <v>7</v>
      </c>
      <c r="BH316" s="1">
        <v>6</v>
      </c>
      <c r="BI316" s="1">
        <v>16</v>
      </c>
      <c r="BJ316" s="1">
        <v>28</v>
      </c>
      <c r="BK316" s="1">
        <v>0</v>
      </c>
      <c r="BL316" s="1">
        <v>8</v>
      </c>
      <c r="BM316" s="1">
        <v>20</v>
      </c>
      <c r="BN316" s="125">
        <v>0.31578947368421051</v>
      </c>
      <c r="BO316" s="124">
        <v>0.28947368421052633</v>
      </c>
      <c r="BP316" s="126">
        <v>0.39473684210526316</v>
      </c>
      <c r="BQ316" s="125">
        <v>0.17142857142857143</v>
      </c>
      <c r="BR316" s="124">
        <v>0.22857142857142856</v>
      </c>
      <c r="BS316" s="126">
        <v>0.6</v>
      </c>
      <c r="BT316" s="125">
        <v>0.25714285714285712</v>
      </c>
      <c r="BU316" s="124">
        <v>0.17142857142857143</v>
      </c>
      <c r="BV316" s="126">
        <v>0.5714285714285714</v>
      </c>
      <c r="BW316" s="125">
        <v>0.2413793103448276</v>
      </c>
      <c r="BX316" s="124">
        <v>0.20689655172413793</v>
      </c>
      <c r="BY316" s="126">
        <v>0.55172413793103448</v>
      </c>
      <c r="BZ316" s="125">
        <f t="shared" si="385"/>
        <v>0</v>
      </c>
      <c r="CA316" s="124">
        <f t="shared" si="386"/>
        <v>0.2857142857142857</v>
      </c>
      <c r="CB316" s="126">
        <f t="shared" si="387"/>
        <v>0.7142857142857143</v>
      </c>
      <c r="CD316" s="215">
        <f t="shared" si="388"/>
        <v>3490</v>
      </c>
      <c r="CE316" s="216">
        <f t="shared" si="389"/>
        <v>0.6418338108882522</v>
      </c>
      <c r="CF316" s="216">
        <f t="shared" si="390"/>
        <v>0.19484240687679083</v>
      </c>
      <c r="CG316" s="216">
        <f t="shared" si="391"/>
        <v>0.16332378223495703</v>
      </c>
      <c r="CH316" s="216">
        <f t="shared" si="392"/>
        <v>1.1461318051575931E-2</v>
      </c>
      <c r="CI316" s="216">
        <f t="shared" si="393"/>
        <v>0</v>
      </c>
      <c r="CJ316" s="216">
        <f t="shared" si="394"/>
        <v>0.15186246418338109</v>
      </c>
      <c r="CK316" s="217">
        <f t="shared" si="395"/>
        <v>2240</v>
      </c>
      <c r="CL316" s="218">
        <f t="shared" si="396"/>
        <v>680</v>
      </c>
      <c r="CM316" s="219">
        <f t="shared" si="397"/>
        <v>570</v>
      </c>
      <c r="CN316" s="219">
        <f t="shared" si="398"/>
        <v>40</v>
      </c>
      <c r="CO316" s="219">
        <f t="shared" si="399"/>
        <v>0</v>
      </c>
      <c r="CP316" s="219">
        <f t="shared" si="400"/>
        <v>530</v>
      </c>
      <c r="CR316" s="243">
        <v>1471.81</v>
      </c>
      <c r="CS316" s="243">
        <v>2393</v>
      </c>
      <c r="CT316" s="247">
        <f t="shared" si="370"/>
        <v>0.61504805683242791</v>
      </c>
      <c r="CV316" s="247">
        <f t="shared" si="371"/>
        <v>2.631182317302214E-2</v>
      </c>
      <c r="CW316" s="211">
        <f t="shared" si="372"/>
        <v>0.19735409407665511</v>
      </c>
      <c r="CY316" s="300">
        <v>1.5695067264573991E-2</v>
      </c>
      <c r="CZ316" s="300">
        <v>1.601325234676974E-2</v>
      </c>
      <c r="DA316" s="300">
        <v>1.8827326519634213E-2</v>
      </c>
      <c r="DB316" s="300">
        <v>1.8756698821007504E-2</v>
      </c>
      <c r="DC316" s="300">
        <v>2.0441097364174286E-2</v>
      </c>
      <c r="DE316" s="332">
        <v>56</v>
      </c>
      <c r="DF316" s="332">
        <v>14</v>
      </c>
      <c r="DG316" s="332">
        <v>64</v>
      </c>
      <c r="DH316" s="332">
        <v>24</v>
      </c>
      <c r="DL316" s="212">
        <v>1784</v>
      </c>
      <c r="DM316" s="212">
        <v>28</v>
      </c>
      <c r="DN316" s="213">
        <v>1.5695067264573991E-2</v>
      </c>
      <c r="DO316" s="212">
        <v>306</v>
      </c>
      <c r="DP316" s="212">
        <v>19</v>
      </c>
      <c r="DQ316" s="213">
        <v>1.0650224215246636E-2</v>
      </c>
      <c r="DR316" s="214">
        <v>1478</v>
      </c>
      <c r="DS316" s="214">
        <v>9</v>
      </c>
      <c r="DT316" s="213">
        <v>5.0448430493273541E-3</v>
      </c>
      <c r="DV316" s="215">
        <f t="shared" si="401"/>
        <v>3440</v>
      </c>
      <c r="DW316" s="216">
        <v>0.66666666666666663</v>
      </c>
      <c r="DX316" s="216">
        <v>0.2857142857142857</v>
      </c>
      <c r="DY316" s="216">
        <v>4.7619047619047616E-2</v>
      </c>
      <c r="DZ316" s="216">
        <v>0</v>
      </c>
      <c r="EA316" s="216">
        <v>0</v>
      </c>
      <c r="EB316" s="216">
        <v>4.7619047619047616E-2</v>
      </c>
      <c r="EC316" s="217">
        <f t="shared" si="402"/>
        <v>2270</v>
      </c>
      <c r="ED316" s="218">
        <v>600</v>
      </c>
      <c r="EE316" s="219">
        <f t="shared" si="403"/>
        <v>570</v>
      </c>
      <c r="EF316" s="219">
        <f t="shared" si="404"/>
        <v>30</v>
      </c>
      <c r="EG316" s="219">
        <f t="shared" si="405"/>
        <v>10</v>
      </c>
      <c r="EH316" s="219">
        <f t="shared" si="406"/>
        <v>530</v>
      </c>
      <c r="EI316" s="216">
        <v>0.17142857142857143</v>
      </c>
      <c r="EJ316" s="511">
        <v>2.2249999999999999E-2</v>
      </c>
      <c r="EK316" s="3">
        <v>0.188</v>
      </c>
      <c r="EL316" s="3">
        <v>0.31900000000000001</v>
      </c>
      <c r="EM316" s="496">
        <f t="shared" si="366"/>
        <v>0.49300000000000005</v>
      </c>
      <c r="EN316" s="528">
        <v>7.1229199999999993E-2</v>
      </c>
      <c r="EO316" s="545">
        <f t="shared" si="407"/>
        <v>3480</v>
      </c>
      <c r="EP316" s="314">
        <f t="shared" si="408"/>
        <v>1220</v>
      </c>
      <c r="EQ316" s="542">
        <v>1070</v>
      </c>
      <c r="ER316" s="543">
        <v>20</v>
      </c>
      <c r="ES316" s="544">
        <v>130</v>
      </c>
      <c r="ET316" s="242">
        <v>0</v>
      </c>
      <c r="EU316" s="242">
        <v>0</v>
      </c>
      <c r="EV316" s="314">
        <f t="shared" si="409"/>
        <v>130</v>
      </c>
      <c r="EW316" s="314">
        <f t="shared" si="410"/>
        <v>1520</v>
      </c>
      <c r="EX316" s="542">
        <v>970</v>
      </c>
      <c r="EY316" s="543">
        <v>240</v>
      </c>
      <c r="EZ316" s="544">
        <v>310</v>
      </c>
      <c r="FA316" s="242">
        <v>20</v>
      </c>
      <c r="FB316" s="242">
        <v>10</v>
      </c>
      <c r="FC316" s="314">
        <f t="shared" si="411"/>
        <v>280</v>
      </c>
      <c r="FD316" s="314">
        <f t="shared" si="412"/>
        <v>740</v>
      </c>
      <c r="FE316" s="542">
        <v>230</v>
      </c>
      <c r="FF316" s="543">
        <v>380</v>
      </c>
      <c r="FG316" s="544">
        <v>130</v>
      </c>
      <c r="FH316" s="242">
        <v>10</v>
      </c>
      <c r="FI316" s="242">
        <f>VLOOKUP($A316,'[3]Tabel 3'!$E$3350:$K$3691,7,FALSE)</f>
        <v>0</v>
      </c>
      <c r="FJ316" s="314">
        <f t="shared" si="413"/>
        <v>120</v>
      </c>
      <c r="FK316" s="545">
        <f t="shared" si="414"/>
        <v>3490</v>
      </c>
      <c r="FL316" s="314">
        <f t="shared" si="415"/>
        <v>1200</v>
      </c>
      <c r="FM316" s="542">
        <v>1060</v>
      </c>
      <c r="FN316" s="543">
        <v>20</v>
      </c>
      <c r="FO316" s="544">
        <v>120</v>
      </c>
      <c r="FP316" s="242">
        <v>0</v>
      </c>
      <c r="FQ316" s="242">
        <v>0</v>
      </c>
      <c r="FR316" s="314">
        <f t="shared" si="416"/>
        <v>120</v>
      </c>
      <c r="FS316" s="314">
        <f t="shared" si="417"/>
        <v>1530</v>
      </c>
      <c r="FT316" s="542">
        <v>970</v>
      </c>
      <c r="FU316" s="543">
        <v>250</v>
      </c>
      <c r="FV316" s="544">
        <v>310</v>
      </c>
      <c r="FW316" s="242">
        <v>20</v>
      </c>
      <c r="FX316" s="242">
        <v>0</v>
      </c>
      <c r="FY316" s="314">
        <f t="shared" si="418"/>
        <v>290</v>
      </c>
      <c r="FZ316" s="314">
        <f t="shared" si="419"/>
        <v>760</v>
      </c>
      <c r="GA316" s="542">
        <v>210</v>
      </c>
      <c r="GB316" s="543">
        <v>410</v>
      </c>
      <c r="GC316" s="544">
        <v>140</v>
      </c>
      <c r="GD316" s="242">
        <v>20</v>
      </c>
      <c r="GE316" s="242">
        <v>0</v>
      </c>
      <c r="GF316" s="314">
        <f t="shared" si="420"/>
        <v>120</v>
      </c>
    </row>
    <row r="317" spans="1:188" hidden="1" x14ac:dyDescent="0.25">
      <c r="A317" s="622" t="s">
        <v>456</v>
      </c>
      <c r="B317" s="622" t="s">
        <v>96</v>
      </c>
      <c r="C317" s="622" t="s">
        <v>97</v>
      </c>
      <c r="D317" s="1">
        <v>0.4</v>
      </c>
      <c r="E317" s="206">
        <v>7500</v>
      </c>
      <c r="F317" s="207">
        <v>5.4000000000000006E-2</v>
      </c>
      <c r="G317" s="208">
        <f>IF(AND(F317&gt;=$F$3-'Selectie Benchmark Gemeenten'!$D$7*'gemeenten info'!$F$7,F317&lt;=$F$3+'Selectie Benchmark Gemeenten'!$D$7*'gemeenten info'!$F$7),1,0)</f>
        <v>0</v>
      </c>
      <c r="H317" s="206">
        <v>17343</v>
      </c>
      <c r="I317" s="206">
        <v>334</v>
      </c>
      <c r="J317" s="209">
        <f t="shared" si="373"/>
        <v>4.663677130044843E-2</v>
      </c>
      <c r="K317" s="208">
        <f>IF(AND(J317&gt;=$J$3-'Selectie Benchmark Gemeenten'!$D$8*'gemeenten info'!$J$7,J317&lt;=$J$3+'Selectie Benchmark Gemeenten'!$D$8*'gemeenten info'!$J$7),1,0)</f>
        <v>0</v>
      </c>
      <c r="L317" s="23">
        <v>0</v>
      </c>
      <c r="M317" s="210">
        <v>1.0206859009254219E-2</v>
      </c>
      <c r="N317" s="208">
        <f>IF(AND(M317&gt;=$M$3-'Selectie Benchmark Gemeenten'!$D$9*'gemeenten info'!$M$7,M317&lt;=$M$3+'Selectie Benchmark Gemeenten'!$D$9*'gemeenten info'!$M$7),1,0)</f>
        <v>0</v>
      </c>
      <c r="O317" s="29">
        <f t="shared" si="367"/>
        <v>0</v>
      </c>
      <c r="P317" s="29">
        <f t="shared" si="368"/>
        <v>0</v>
      </c>
      <c r="Q317" s="29">
        <f t="shared" si="369"/>
        <v>0</v>
      </c>
      <c r="S317" s="78">
        <v>8.98</v>
      </c>
      <c r="T317" s="78">
        <v>11.111000000000001</v>
      </c>
      <c r="U317" s="211">
        <v>0.34399999999999997</v>
      </c>
      <c r="V317" s="211">
        <v>0.03</v>
      </c>
      <c r="X317" s="212">
        <v>1340</v>
      </c>
      <c r="Y317" s="212">
        <v>33</v>
      </c>
      <c r="Z317" s="341">
        <f t="shared" si="374"/>
        <v>2.4626865671641792E-2</v>
      </c>
      <c r="AA317" s="212">
        <v>312</v>
      </c>
      <c r="AB317" s="212">
        <v>29</v>
      </c>
      <c r="AC317" s="212">
        <v>0</v>
      </c>
      <c r="AD317" s="212">
        <v>63</v>
      </c>
      <c r="AE317" s="212">
        <v>0</v>
      </c>
      <c r="AF317" s="372" t="str">
        <f t="shared" si="375"/>
        <v/>
      </c>
      <c r="AG317" s="212">
        <v>6</v>
      </c>
      <c r="AH317" s="372">
        <f t="shared" si="376"/>
        <v>9.5238095238095233E-2</v>
      </c>
      <c r="AI317" s="212">
        <f t="shared" si="377"/>
        <v>249</v>
      </c>
      <c r="AJ317" s="212">
        <f t="shared" si="378"/>
        <v>23</v>
      </c>
      <c r="AK317" s="372">
        <f t="shared" si="379"/>
        <v>9.2369477911646583E-2</v>
      </c>
      <c r="AL317" s="341">
        <f t="shared" si="380"/>
        <v>0</v>
      </c>
      <c r="AM317" s="341">
        <f t="shared" si="381"/>
        <v>4.4776119402985077E-3</v>
      </c>
      <c r="AN317" s="341">
        <f t="shared" si="382"/>
        <v>1.7164179104477612E-2</v>
      </c>
      <c r="AO317" s="341">
        <f t="shared" si="383"/>
        <v>2.1641791044776121E-2</v>
      </c>
      <c r="AP317" s="214">
        <v>1028</v>
      </c>
      <c r="AQ317" s="214">
        <v>4</v>
      </c>
      <c r="AR317" s="341">
        <f t="shared" si="384"/>
        <v>2.9850746268656717E-3</v>
      </c>
      <c r="AT317" s="1">
        <v>18</v>
      </c>
      <c r="AU317" s="1">
        <v>0</v>
      </c>
      <c r="AV317" s="1">
        <v>7</v>
      </c>
      <c r="AW317" s="1">
        <v>11</v>
      </c>
      <c r="AX317" s="1">
        <v>19</v>
      </c>
      <c r="AY317" s="1">
        <v>0</v>
      </c>
      <c r="AZ317" s="1">
        <v>7</v>
      </c>
      <c r="BA317" s="1">
        <v>12</v>
      </c>
      <c r="BB317" s="1">
        <v>15</v>
      </c>
      <c r="BC317" s="1">
        <v>0</v>
      </c>
      <c r="BD317" s="1">
        <v>5</v>
      </c>
      <c r="BE317" s="1">
        <v>10</v>
      </c>
      <c r="BF317" s="1">
        <v>23</v>
      </c>
      <c r="BG317" s="1">
        <v>10</v>
      </c>
      <c r="BH317" s="1">
        <v>7</v>
      </c>
      <c r="BI317" s="1">
        <v>6</v>
      </c>
      <c r="BJ317" s="1">
        <v>25</v>
      </c>
      <c r="BK317" s="1">
        <v>8</v>
      </c>
      <c r="BL317" s="1">
        <v>9</v>
      </c>
      <c r="BM317" s="1">
        <v>8</v>
      </c>
      <c r="BN317" s="125">
        <v>0</v>
      </c>
      <c r="BO317" s="124">
        <v>0.3888888888888889</v>
      </c>
      <c r="BP317" s="126">
        <v>0.61111111111111116</v>
      </c>
      <c r="BQ317" s="125">
        <v>0</v>
      </c>
      <c r="BR317" s="124">
        <v>0.36842105263157893</v>
      </c>
      <c r="BS317" s="126">
        <v>0.63157894736842102</v>
      </c>
      <c r="BT317" s="125">
        <v>0</v>
      </c>
      <c r="BU317" s="124">
        <v>0.33333333333333331</v>
      </c>
      <c r="BV317" s="126">
        <v>0.66666666666666663</v>
      </c>
      <c r="BW317" s="125">
        <v>0.43478260869565216</v>
      </c>
      <c r="BX317" s="124">
        <v>0.30434782608695654</v>
      </c>
      <c r="BY317" s="126">
        <v>0.2608695652173913</v>
      </c>
      <c r="BZ317" s="125">
        <f t="shared" si="385"/>
        <v>0.32</v>
      </c>
      <c r="CA317" s="124">
        <f t="shared" si="386"/>
        <v>0.36</v>
      </c>
      <c r="CB317" s="126">
        <f t="shared" si="387"/>
        <v>0.32</v>
      </c>
      <c r="CD317" s="215">
        <f t="shared" si="388"/>
        <v>2160</v>
      </c>
      <c r="CE317" s="216">
        <f t="shared" si="389"/>
        <v>0.62962962962962965</v>
      </c>
      <c r="CF317" s="216">
        <f t="shared" si="390"/>
        <v>0.30092592592592593</v>
      </c>
      <c r="CG317" s="216">
        <f t="shared" si="391"/>
        <v>6.9444444444444448E-2</v>
      </c>
      <c r="CH317" s="216">
        <f t="shared" si="392"/>
        <v>1.8518518518518517E-2</v>
      </c>
      <c r="CI317" s="216">
        <f t="shared" si="393"/>
        <v>0</v>
      </c>
      <c r="CJ317" s="216">
        <f t="shared" si="394"/>
        <v>5.0925925925925923E-2</v>
      </c>
      <c r="CK317" s="217">
        <f t="shared" si="395"/>
        <v>1360</v>
      </c>
      <c r="CL317" s="218">
        <f t="shared" si="396"/>
        <v>650</v>
      </c>
      <c r="CM317" s="219">
        <f t="shared" si="397"/>
        <v>150</v>
      </c>
      <c r="CN317" s="219">
        <f t="shared" si="398"/>
        <v>40</v>
      </c>
      <c r="CO317" s="219">
        <f t="shared" si="399"/>
        <v>0</v>
      </c>
      <c r="CP317" s="219">
        <f t="shared" si="400"/>
        <v>110</v>
      </c>
      <c r="CR317" s="243">
        <v>707.71</v>
      </c>
      <c r="CS317" s="243">
        <v>1685</v>
      </c>
      <c r="CT317" s="247">
        <f t="shared" si="370"/>
        <v>0.42000593471810094</v>
      </c>
      <c r="CV317" s="247">
        <f t="shared" si="371"/>
        <v>5.8634565933385729E-2</v>
      </c>
      <c r="CW317" s="211">
        <f t="shared" si="372"/>
        <v>0.45605306799336648</v>
      </c>
      <c r="CY317" s="300">
        <v>1.8601190476190476E-2</v>
      </c>
      <c r="CZ317" s="300">
        <v>1.7138599105812221E-2</v>
      </c>
      <c r="DA317" s="300">
        <v>1.0948905109489052E-2</v>
      </c>
      <c r="DB317" s="300">
        <v>1.3950073421439061E-2</v>
      </c>
      <c r="DC317" s="300">
        <v>1.3090909090909091E-2</v>
      </c>
      <c r="DE317" s="332">
        <v>70</v>
      </c>
      <c r="DF317" s="332">
        <v>8</v>
      </c>
      <c r="DG317" s="332">
        <v>56</v>
      </c>
      <c r="DH317" s="332">
        <v>8</v>
      </c>
      <c r="DL317" s="212">
        <v>1344</v>
      </c>
      <c r="DM317" s="212">
        <v>25</v>
      </c>
      <c r="DN317" s="213">
        <v>1.8601190476190476E-2</v>
      </c>
      <c r="DO317" s="212">
        <v>325</v>
      </c>
      <c r="DP317" s="212">
        <v>18</v>
      </c>
      <c r="DQ317" s="213">
        <v>1.3392857142857142E-2</v>
      </c>
      <c r="DR317" s="214">
        <v>1019</v>
      </c>
      <c r="DS317" s="214">
        <v>7</v>
      </c>
      <c r="DT317" s="213">
        <v>5.208333333333333E-3</v>
      </c>
      <c r="DV317" s="215">
        <f t="shared" si="401"/>
        <v>3790</v>
      </c>
      <c r="DW317" s="216">
        <v>0.58208955223880599</v>
      </c>
      <c r="DX317" s="216">
        <v>0.34328358208955223</v>
      </c>
      <c r="DY317" s="216">
        <v>7.4626865671641784E-2</v>
      </c>
      <c r="DZ317" s="216">
        <v>2.9850746268656716E-2</v>
      </c>
      <c r="EA317" s="216">
        <v>0</v>
      </c>
      <c r="EB317" s="216">
        <v>4.4776119402985072E-2</v>
      </c>
      <c r="EC317" s="217">
        <f t="shared" si="402"/>
        <v>1380</v>
      </c>
      <c r="ED317" s="218">
        <v>2300</v>
      </c>
      <c r="EE317" s="219">
        <f t="shared" si="403"/>
        <v>110</v>
      </c>
      <c r="EF317" s="219">
        <f t="shared" si="404"/>
        <v>30</v>
      </c>
      <c r="EG317" s="219">
        <f t="shared" si="405"/>
        <v>0</v>
      </c>
      <c r="EH317" s="219">
        <f t="shared" si="406"/>
        <v>80</v>
      </c>
      <c r="EI317" s="216">
        <v>4.7619047619047616E-2</v>
      </c>
      <c r="EJ317" s="511">
        <v>1.7350000000000001E-2</v>
      </c>
      <c r="EK317" s="3">
        <v>0.21199999999999999</v>
      </c>
      <c r="EL317" s="3">
        <v>0.39600000000000002</v>
      </c>
      <c r="EM317" s="496">
        <f t="shared" si="366"/>
        <v>0.39200000000000002</v>
      </c>
      <c r="EN317" s="528">
        <v>5.4692400000000002E-2</v>
      </c>
      <c r="EO317" s="545">
        <f t="shared" si="407"/>
        <v>2110</v>
      </c>
      <c r="EP317" s="314">
        <f t="shared" si="408"/>
        <v>630</v>
      </c>
      <c r="EQ317" s="542">
        <v>610</v>
      </c>
      <c r="ER317" s="543">
        <v>10</v>
      </c>
      <c r="ES317" s="544">
        <v>10</v>
      </c>
      <c r="ET317" s="242">
        <v>0</v>
      </c>
      <c r="EU317" s="242">
        <v>0</v>
      </c>
      <c r="EV317" s="314">
        <f t="shared" si="409"/>
        <v>10</v>
      </c>
      <c r="EW317" s="314">
        <f t="shared" si="410"/>
        <v>950</v>
      </c>
      <c r="EX317" s="542">
        <v>630</v>
      </c>
      <c r="EY317" s="543">
        <v>260</v>
      </c>
      <c r="EZ317" s="544">
        <v>60</v>
      </c>
      <c r="FA317" s="242">
        <v>10</v>
      </c>
      <c r="FB317" s="242">
        <v>0</v>
      </c>
      <c r="FC317" s="314">
        <f t="shared" si="411"/>
        <v>50</v>
      </c>
      <c r="FD317" s="314">
        <f t="shared" si="412"/>
        <v>530</v>
      </c>
      <c r="FE317" s="542">
        <v>140</v>
      </c>
      <c r="FF317" s="543">
        <v>350</v>
      </c>
      <c r="FG317" s="544">
        <v>40</v>
      </c>
      <c r="FH317" s="242">
        <v>20</v>
      </c>
      <c r="FI317" s="242">
        <f>VLOOKUP($A317,'[3]Tabel 3'!$E$3350:$K$3691,7,FALSE)</f>
        <v>0</v>
      </c>
      <c r="FJ317" s="314">
        <f t="shared" si="413"/>
        <v>20</v>
      </c>
      <c r="FK317" s="545">
        <f t="shared" si="414"/>
        <v>2160</v>
      </c>
      <c r="FL317" s="314">
        <f t="shared" si="415"/>
        <v>630</v>
      </c>
      <c r="FM317" s="542">
        <v>610</v>
      </c>
      <c r="FN317" s="543">
        <v>10</v>
      </c>
      <c r="FO317" s="544">
        <v>10</v>
      </c>
      <c r="FP317" s="242">
        <v>0</v>
      </c>
      <c r="FQ317" s="242">
        <v>0</v>
      </c>
      <c r="FR317" s="314">
        <f t="shared" si="416"/>
        <v>10</v>
      </c>
      <c r="FS317" s="314">
        <f t="shared" si="417"/>
        <v>980</v>
      </c>
      <c r="FT317" s="542">
        <v>620</v>
      </c>
      <c r="FU317" s="543">
        <v>280</v>
      </c>
      <c r="FV317" s="544">
        <v>80</v>
      </c>
      <c r="FW317" s="242">
        <v>10</v>
      </c>
      <c r="FX317" s="242">
        <v>0</v>
      </c>
      <c r="FY317" s="314">
        <f t="shared" si="418"/>
        <v>70</v>
      </c>
      <c r="FZ317" s="314">
        <f t="shared" si="419"/>
        <v>550</v>
      </c>
      <c r="GA317" s="542">
        <v>130</v>
      </c>
      <c r="GB317" s="543">
        <v>360</v>
      </c>
      <c r="GC317" s="544">
        <v>60</v>
      </c>
      <c r="GD317" s="242">
        <v>30</v>
      </c>
      <c r="GE317" s="242">
        <v>0</v>
      </c>
      <c r="GF317" s="314">
        <f t="shared" si="420"/>
        <v>30</v>
      </c>
    </row>
    <row r="318" spans="1:188" hidden="1" x14ac:dyDescent="0.25">
      <c r="A318" s="622" t="s">
        <v>457</v>
      </c>
      <c r="B318" s="622" t="s">
        <v>126</v>
      </c>
      <c r="C318" s="622" t="s">
        <v>127</v>
      </c>
      <c r="D318" s="1">
        <v>2</v>
      </c>
      <c r="E318" s="206">
        <v>22600</v>
      </c>
      <c r="F318" s="207">
        <v>8.8000000000000009E-2</v>
      </c>
      <c r="G318" s="208">
        <f>IF(AND(F318&gt;=$F$3-'Selectie Benchmark Gemeenten'!$D$7*'gemeenten info'!$F$7,F318&lt;=$F$3+'Selectie Benchmark Gemeenten'!$D$7*'gemeenten info'!$F$7),1,0)</f>
        <v>0</v>
      </c>
      <c r="H318" s="206">
        <v>50346</v>
      </c>
      <c r="I318" s="206">
        <v>483</v>
      </c>
      <c r="J318" s="209">
        <f t="shared" si="373"/>
        <v>6.8908819133034385E-2</v>
      </c>
      <c r="K318" s="208">
        <f>IF(AND(J318&gt;=$J$3-'Selectie Benchmark Gemeenten'!$D$8*'gemeenten info'!$J$7,J318&lt;=$J$3+'Selectie Benchmark Gemeenten'!$D$8*'gemeenten info'!$J$7),1,0)</f>
        <v>0</v>
      </c>
      <c r="L318" s="23">
        <v>0</v>
      </c>
      <c r="M318" s="210">
        <v>9.9253403601229695E-2</v>
      </c>
      <c r="N318" s="208">
        <f>IF(AND(M318&gt;=$M$3-'Selectie Benchmark Gemeenten'!$D$9*'gemeenten info'!$M$7,M318&lt;=$M$3+'Selectie Benchmark Gemeenten'!$D$9*'gemeenten info'!$M$7),1,0)</f>
        <v>1</v>
      </c>
      <c r="O318" s="29">
        <f t="shared" si="367"/>
        <v>0</v>
      </c>
      <c r="P318" s="29">
        <f t="shared" si="368"/>
        <v>0</v>
      </c>
      <c r="Q318" s="29">
        <f t="shared" si="369"/>
        <v>0</v>
      </c>
      <c r="S318" s="78">
        <v>7.7649999999999997</v>
      </c>
      <c r="T318" s="78">
        <v>0.47399999999999998</v>
      </c>
      <c r="U318" s="211">
        <v>0.51600000000000001</v>
      </c>
      <c r="V318" s="211">
        <v>8.8999999999999996E-2</v>
      </c>
      <c r="X318" s="212">
        <v>3156</v>
      </c>
      <c r="Y318" s="212">
        <v>63</v>
      </c>
      <c r="Z318" s="341">
        <f t="shared" si="374"/>
        <v>1.9961977186311788E-2</v>
      </c>
      <c r="AA318" s="212">
        <v>993</v>
      </c>
      <c r="AB318" s="212">
        <v>52</v>
      </c>
      <c r="AC318" s="212">
        <v>19</v>
      </c>
      <c r="AD318" s="212">
        <v>141</v>
      </c>
      <c r="AE318" s="212">
        <v>7</v>
      </c>
      <c r="AF318" s="372">
        <f t="shared" si="375"/>
        <v>0.36842105263157893</v>
      </c>
      <c r="AG318" s="212">
        <v>16</v>
      </c>
      <c r="AH318" s="372">
        <f t="shared" si="376"/>
        <v>0.11347517730496454</v>
      </c>
      <c r="AI318" s="212">
        <f t="shared" si="377"/>
        <v>833</v>
      </c>
      <c r="AJ318" s="212">
        <f t="shared" si="378"/>
        <v>29</v>
      </c>
      <c r="AK318" s="372">
        <f t="shared" si="379"/>
        <v>3.4813925570228089E-2</v>
      </c>
      <c r="AL318" s="341">
        <f t="shared" si="380"/>
        <v>2.2179974651457541E-3</v>
      </c>
      <c r="AM318" s="341">
        <f t="shared" si="381"/>
        <v>5.0697084917617234E-3</v>
      </c>
      <c r="AN318" s="341">
        <f t="shared" si="382"/>
        <v>9.1888466413181241E-3</v>
      </c>
      <c r="AO318" s="341">
        <f t="shared" si="383"/>
        <v>1.6476552598225603E-2</v>
      </c>
      <c r="AP318" s="214">
        <v>2163</v>
      </c>
      <c r="AQ318" s="214">
        <v>11</v>
      </c>
      <c r="AR318" s="341">
        <f t="shared" si="384"/>
        <v>3.4854245880861852E-3</v>
      </c>
      <c r="AT318" s="1">
        <v>44</v>
      </c>
      <c r="AU318" s="1">
        <v>18</v>
      </c>
      <c r="AV318" s="1">
        <v>10</v>
      </c>
      <c r="AW318" s="1">
        <v>16</v>
      </c>
      <c r="AX318" s="1">
        <v>59</v>
      </c>
      <c r="AY318" s="1">
        <v>21</v>
      </c>
      <c r="AZ318" s="1">
        <v>16</v>
      </c>
      <c r="BA318" s="1">
        <v>22</v>
      </c>
      <c r="BB318" s="1">
        <v>59</v>
      </c>
      <c r="BC318" s="1">
        <v>22</v>
      </c>
      <c r="BD318" s="1">
        <v>11</v>
      </c>
      <c r="BE318" s="1">
        <v>26</v>
      </c>
      <c r="BF318" s="1">
        <v>49</v>
      </c>
      <c r="BG318" s="1">
        <v>24</v>
      </c>
      <c r="BH318" s="1">
        <v>11</v>
      </c>
      <c r="BI318" s="1">
        <v>14</v>
      </c>
      <c r="BJ318" s="1">
        <v>58</v>
      </c>
      <c r="BK318" s="1">
        <v>19</v>
      </c>
      <c r="BL318" s="1">
        <v>17</v>
      </c>
      <c r="BM318" s="1">
        <v>22</v>
      </c>
      <c r="BN318" s="125">
        <v>0.40909090909090912</v>
      </c>
      <c r="BO318" s="124">
        <v>0.22727272727272727</v>
      </c>
      <c r="BP318" s="126">
        <v>0.36363636363636365</v>
      </c>
      <c r="BQ318" s="125">
        <v>0.3559322033898305</v>
      </c>
      <c r="BR318" s="124">
        <v>0.2711864406779661</v>
      </c>
      <c r="BS318" s="126">
        <v>0.3728813559322034</v>
      </c>
      <c r="BT318" s="125">
        <v>0.3728813559322034</v>
      </c>
      <c r="BU318" s="124">
        <v>0.1864406779661017</v>
      </c>
      <c r="BV318" s="126">
        <v>0.44067796610169491</v>
      </c>
      <c r="BW318" s="125">
        <v>0.48979591836734693</v>
      </c>
      <c r="BX318" s="124">
        <v>0.22448979591836735</v>
      </c>
      <c r="BY318" s="126">
        <v>0.2857142857142857</v>
      </c>
      <c r="BZ318" s="125">
        <f t="shared" si="385"/>
        <v>0.32758620689655171</v>
      </c>
      <c r="CA318" s="124">
        <f t="shared" si="386"/>
        <v>0.29310344827586204</v>
      </c>
      <c r="CB318" s="126">
        <f t="shared" si="387"/>
        <v>0.37931034482758619</v>
      </c>
      <c r="CD318" s="215">
        <f t="shared" si="388"/>
        <v>6750</v>
      </c>
      <c r="CE318" s="216">
        <f t="shared" si="389"/>
        <v>0.56000000000000005</v>
      </c>
      <c r="CF318" s="216">
        <f t="shared" si="390"/>
        <v>0.36</v>
      </c>
      <c r="CG318" s="216">
        <f t="shared" si="391"/>
        <v>0.08</v>
      </c>
      <c r="CH318" s="216">
        <f t="shared" si="392"/>
        <v>3.111111111111111E-2</v>
      </c>
      <c r="CI318" s="216">
        <f t="shared" si="393"/>
        <v>2.9629629629629628E-3</v>
      </c>
      <c r="CJ318" s="216">
        <f t="shared" si="394"/>
        <v>4.5925925925925926E-2</v>
      </c>
      <c r="CK318" s="217">
        <f t="shared" si="395"/>
        <v>3780</v>
      </c>
      <c r="CL318" s="218">
        <f t="shared" si="396"/>
        <v>2430</v>
      </c>
      <c r="CM318" s="219">
        <f t="shared" si="397"/>
        <v>540</v>
      </c>
      <c r="CN318" s="219">
        <f t="shared" si="398"/>
        <v>210</v>
      </c>
      <c r="CO318" s="219">
        <f t="shared" si="399"/>
        <v>20</v>
      </c>
      <c r="CP318" s="219">
        <f t="shared" si="400"/>
        <v>310</v>
      </c>
      <c r="CR318" s="243">
        <v>3287.21</v>
      </c>
      <c r="CS318" s="243">
        <v>4152</v>
      </c>
      <c r="CT318" s="247">
        <f t="shared" si="370"/>
        <v>0.79171724470134874</v>
      </c>
      <c r="CV318" s="247">
        <f t="shared" si="371"/>
        <v>2.5213518235088887E-2</v>
      </c>
      <c r="CW318" s="211">
        <f t="shared" si="372"/>
        <v>0.2268406498444521</v>
      </c>
      <c r="CY318" s="300">
        <v>1.7840664410950478E-2</v>
      </c>
      <c r="CZ318" s="300">
        <v>1.4871016691957511E-2</v>
      </c>
      <c r="DA318" s="300">
        <v>1.7271662763466041E-2</v>
      </c>
      <c r="DB318" s="300">
        <v>1.6828294352538506E-2</v>
      </c>
      <c r="DC318" s="300">
        <v>1.2539184952978056E-2</v>
      </c>
      <c r="DE318" s="332">
        <v>129</v>
      </c>
      <c r="DF318" s="332">
        <v>9</v>
      </c>
      <c r="DG318" s="332">
        <v>94</v>
      </c>
      <c r="DH318" s="332">
        <v>11</v>
      </c>
      <c r="DL318" s="212">
        <v>3251</v>
      </c>
      <c r="DM318" s="212">
        <v>58</v>
      </c>
      <c r="DN318" s="213">
        <v>1.7840664410950478E-2</v>
      </c>
      <c r="DO318" s="212">
        <v>1054</v>
      </c>
      <c r="DP318" s="212">
        <v>49</v>
      </c>
      <c r="DQ318" s="213">
        <v>1.5072285450630576E-2</v>
      </c>
      <c r="DR318" s="214">
        <v>2197</v>
      </c>
      <c r="DS318" s="214">
        <v>9</v>
      </c>
      <c r="DT318" s="213">
        <v>2.7683789603199014E-3</v>
      </c>
      <c r="DV318" s="215">
        <f t="shared" si="401"/>
        <v>7110</v>
      </c>
      <c r="DW318" s="216">
        <v>0.59459459459459463</v>
      </c>
      <c r="DX318" s="216">
        <v>0.36486486486486486</v>
      </c>
      <c r="DY318" s="216">
        <v>4.0540540540540543E-2</v>
      </c>
      <c r="DZ318" s="216">
        <v>1.3513513513513514E-2</v>
      </c>
      <c r="EA318" s="216">
        <v>0</v>
      </c>
      <c r="EB318" s="216">
        <v>2.7027027027027029E-2</v>
      </c>
      <c r="EC318" s="217">
        <f t="shared" si="402"/>
        <v>3890</v>
      </c>
      <c r="ED318" s="218">
        <v>2700</v>
      </c>
      <c r="EE318" s="219">
        <f t="shared" si="403"/>
        <v>520</v>
      </c>
      <c r="EF318" s="219">
        <f t="shared" si="404"/>
        <v>110</v>
      </c>
      <c r="EG318" s="219">
        <f t="shared" si="405"/>
        <v>20</v>
      </c>
      <c r="EH318" s="219">
        <f t="shared" si="406"/>
        <v>390</v>
      </c>
      <c r="EI318" s="216">
        <v>8.9552238805970144E-2</v>
      </c>
      <c r="EJ318" s="511">
        <v>2.3300000000000001E-2</v>
      </c>
      <c r="EK318" s="3">
        <v>0.27899999999999997</v>
      </c>
      <c r="EL318" s="3">
        <v>0.43700000000000006</v>
      </c>
      <c r="EM318" s="496">
        <f t="shared" si="366"/>
        <v>0.28400000000000003</v>
      </c>
      <c r="EN318" s="528">
        <v>7.47728E-2</v>
      </c>
      <c r="EO318" s="545">
        <f t="shared" si="407"/>
        <v>6670</v>
      </c>
      <c r="EP318" s="314">
        <f t="shared" si="408"/>
        <v>1570</v>
      </c>
      <c r="EQ318" s="542">
        <v>1540</v>
      </c>
      <c r="ER318" s="543">
        <v>20</v>
      </c>
      <c r="ES318" s="544">
        <v>10</v>
      </c>
      <c r="ET318" s="242">
        <v>0</v>
      </c>
      <c r="EU318" s="242">
        <v>0</v>
      </c>
      <c r="EV318" s="314">
        <f t="shared" si="409"/>
        <v>10</v>
      </c>
      <c r="EW318" s="314">
        <f t="shared" si="410"/>
        <v>2780</v>
      </c>
      <c r="EX318" s="542">
        <v>1880</v>
      </c>
      <c r="EY318" s="543">
        <v>680</v>
      </c>
      <c r="EZ318" s="544">
        <v>220</v>
      </c>
      <c r="FA318" s="242">
        <v>50</v>
      </c>
      <c r="FB318" s="242">
        <v>10</v>
      </c>
      <c r="FC318" s="314">
        <f t="shared" si="411"/>
        <v>160</v>
      </c>
      <c r="FD318" s="314">
        <f t="shared" si="412"/>
        <v>2320</v>
      </c>
      <c r="FE318" s="542">
        <v>470</v>
      </c>
      <c r="FF318" s="543">
        <v>1560</v>
      </c>
      <c r="FG318" s="544">
        <v>290</v>
      </c>
      <c r="FH318" s="242">
        <v>60</v>
      </c>
      <c r="FI318" s="242">
        <f>VLOOKUP($A318,'[3]Tabel 3'!$E$3350:$K$3691,7,FALSE)</f>
        <v>10</v>
      </c>
      <c r="FJ318" s="314">
        <f t="shared" si="413"/>
        <v>220</v>
      </c>
      <c r="FK318" s="545">
        <f t="shared" si="414"/>
        <v>6750</v>
      </c>
      <c r="FL318" s="314">
        <f t="shared" si="415"/>
        <v>1580</v>
      </c>
      <c r="FM318" s="542">
        <v>1540</v>
      </c>
      <c r="FN318" s="543">
        <v>20</v>
      </c>
      <c r="FO318" s="544">
        <v>20</v>
      </c>
      <c r="FP318" s="242">
        <v>0</v>
      </c>
      <c r="FQ318" s="242">
        <v>0</v>
      </c>
      <c r="FR318" s="314">
        <f t="shared" si="416"/>
        <v>20</v>
      </c>
      <c r="FS318" s="314">
        <f t="shared" si="417"/>
        <v>2800</v>
      </c>
      <c r="FT318" s="542">
        <v>1760</v>
      </c>
      <c r="FU318" s="543">
        <v>800</v>
      </c>
      <c r="FV318" s="544">
        <v>240</v>
      </c>
      <c r="FW318" s="242">
        <v>90</v>
      </c>
      <c r="FX318" s="242">
        <v>10</v>
      </c>
      <c r="FY318" s="314">
        <f t="shared" si="418"/>
        <v>140</v>
      </c>
      <c r="FZ318" s="314">
        <f t="shared" si="419"/>
        <v>2370</v>
      </c>
      <c r="GA318" s="542">
        <v>480</v>
      </c>
      <c r="GB318" s="543">
        <v>1610</v>
      </c>
      <c r="GC318" s="544">
        <v>280</v>
      </c>
      <c r="GD318" s="242">
        <v>120</v>
      </c>
      <c r="GE318" s="242">
        <v>10</v>
      </c>
      <c r="GF318" s="314">
        <f t="shared" si="420"/>
        <v>150</v>
      </c>
    </row>
    <row r="319" spans="1:188" hidden="1" x14ac:dyDescent="0.25">
      <c r="A319" s="622" t="s">
        <v>458</v>
      </c>
      <c r="B319" s="622" t="s">
        <v>85</v>
      </c>
      <c r="C319" s="622" t="s">
        <v>86</v>
      </c>
      <c r="D319" s="1">
        <v>1.1000000000000001</v>
      </c>
      <c r="E319" s="206">
        <v>20600</v>
      </c>
      <c r="F319" s="207">
        <v>5.2000000000000005E-2</v>
      </c>
      <c r="G319" s="208">
        <f>IF(AND(F319&gt;=$F$3-'Selectie Benchmark Gemeenten'!$D$7*'gemeenten info'!$F$7,F319&lt;=$F$3+'Selectie Benchmark Gemeenten'!$D$7*'gemeenten info'!$F$7),1,0)</f>
        <v>0</v>
      </c>
      <c r="H319" s="206">
        <v>51971</v>
      </c>
      <c r="I319" s="206">
        <v>241</v>
      </c>
      <c r="J319" s="209">
        <f t="shared" si="373"/>
        <v>3.2735426008968609E-2</v>
      </c>
      <c r="K319" s="208">
        <f>IF(AND(J319&gt;=$J$3-'Selectie Benchmark Gemeenten'!$D$8*'gemeenten info'!$J$7,J319&lt;=$J$3+'Selectie Benchmark Gemeenten'!$D$8*'gemeenten info'!$J$7),1,0)</f>
        <v>0</v>
      </c>
      <c r="L319" s="23">
        <v>0</v>
      </c>
      <c r="M319" s="210">
        <v>0.20058422590068159</v>
      </c>
      <c r="N319" s="208">
        <f>IF(AND(M319&gt;=$M$3-'Selectie Benchmark Gemeenten'!$D$9*'gemeenten info'!$M$7,M319&lt;=$M$3+'Selectie Benchmark Gemeenten'!$D$9*'gemeenten info'!$M$7),1,0)</f>
        <v>1</v>
      </c>
      <c r="O319" s="29">
        <f t="shared" si="367"/>
        <v>0</v>
      </c>
      <c r="P319" s="29">
        <f t="shared" si="368"/>
        <v>0</v>
      </c>
      <c r="Q319" s="29">
        <f t="shared" si="369"/>
        <v>0</v>
      </c>
      <c r="S319" s="78">
        <v>7.9039999999999999</v>
      </c>
      <c r="T319" s="78">
        <v>-10.169</v>
      </c>
      <c r="U319" s="211">
        <v>0.53200000000000003</v>
      </c>
      <c r="V319" s="211">
        <v>5.5E-2</v>
      </c>
      <c r="X319" s="212">
        <v>4361</v>
      </c>
      <c r="Y319" s="212">
        <v>75</v>
      </c>
      <c r="Z319" s="341">
        <f t="shared" si="374"/>
        <v>1.7197890392111902E-2</v>
      </c>
      <c r="AA319" s="212">
        <v>1357</v>
      </c>
      <c r="AB319" s="212">
        <v>66</v>
      </c>
      <c r="AC319" s="212">
        <v>17</v>
      </c>
      <c r="AD319" s="212">
        <v>204</v>
      </c>
      <c r="AE319" s="212">
        <v>0</v>
      </c>
      <c r="AF319" s="372">
        <f t="shared" si="375"/>
        <v>0</v>
      </c>
      <c r="AG319" s="212">
        <v>24</v>
      </c>
      <c r="AH319" s="372">
        <f t="shared" si="376"/>
        <v>0.11764705882352941</v>
      </c>
      <c r="AI319" s="212">
        <f t="shared" si="377"/>
        <v>1136</v>
      </c>
      <c r="AJ319" s="212">
        <f t="shared" si="378"/>
        <v>42</v>
      </c>
      <c r="AK319" s="372">
        <f t="shared" si="379"/>
        <v>3.6971830985915492E-2</v>
      </c>
      <c r="AL319" s="341">
        <f t="shared" si="380"/>
        <v>0</v>
      </c>
      <c r="AM319" s="341">
        <f t="shared" si="381"/>
        <v>5.5033249254758084E-3</v>
      </c>
      <c r="AN319" s="341">
        <f t="shared" si="382"/>
        <v>9.630818619582664E-3</v>
      </c>
      <c r="AO319" s="341">
        <f t="shared" si="383"/>
        <v>1.5134143545058473E-2</v>
      </c>
      <c r="AP319" s="214">
        <v>3004</v>
      </c>
      <c r="AQ319" s="214">
        <v>9</v>
      </c>
      <c r="AR319" s="341">
        <f t="shared" si="384"/>
        <v>2.0637468470534283E-3</v>
      </c>
      <c r="AT319" s="1">
        <v>52</v>
      </c>
      <c r="AU319" s="1">
        <v>22</v>
      </c>
      <c r="AV319" s="1">
        <v>12</v>
      </c>
      <c r="AW319" s="1">
        <v>18</v>
      </c>
      <c r="AX319" s="1">
        <v>59</v>
      </c>
      <c r="AY319" s="1">
        <v>32</v>
      </c>
      <c r="AZ319" s="1">
        <v>12</v>
      </c>
      <c r="BA319" s="1">
        <v>15</v>
      </c>
      <c r="BB319" s="1">
        <v>68</v>
      </c>
      <c r="BC319" s="1">
        <v>27</v>
      </c>
      <c r="BD319" s="1">
        <v>13</v>
      </c>
      <c r="BE319" s="1">
        <v>28</v>
      </c>
      <c r="BF319" s="1">
        <v>55</v>
      </c>
      <c r="BG319" s="1">
        <v>21</v>
      </c>
      <c r="BH319" s="1">
        <v>7</v>
      </c>
      <c r="BI319" s="1">
        <v>27</v>
      </c>
      <c r="BJ319" s="1">
        <v>66</v>
      </c>
      <c r="BK319" s="1">
        <v>34</v>
      </c>
      <c r="BL319" s="1">
        <v>13</v>
      </c>
      <c r="BM319" s="1">
        <v>19</v>
      </c>
      <c r="BN319" s="125">
        <v>0.42307692307692307</v>
      </c>
      <c r="BO319" s="124">
        <v>0.23076923076923078</v>
      </c>
      <c r="BP319" s="126">
        <v>0.34615384615384615</v>
      </c>
      <c r="BQ319" s="125">
        <v>0.5423728813559322</v>
      </c>
      <c r="BR319" s="124">
        <v>0.20338983050847459</v>
      </c>
      <c r="BS319" s="126">
        <v>0.25423728813559321</v>
      </c>
      <c r="BT319" s="125">
        <v>0.39705882352941174</v>
      </c>
      <c r="BU319" s="124">
        <v>0.19117647058823528</v>
      </c>
      <c r="BV319" s="126">
        <v>0.41176470588235292</v>
      </c>
      <c r="BW319" s="125">
        <v>0.38181818181818183</v>
      </c>
      <c r="BX319" s="124">
        <v>0.12727272727272726</v>
      </c>
      <c r="BY319" s="126">
        <v>0.49090909090909091</v>
      </c>
      <c r="BZ319" s="125">
        <f t="shared" si="385"/>
        <v>0.51515151515151514</v>
      </c>
      <c r="CA319" s="124">
        <f t="shared" si="386"/>
        <v>0.19696969696969696</v>
      </c>
      <c r="CB319" s="126">
        <f t="shared" si="387"/>
        <v>0.2878787878787879</v>
      </c>
      <c r="CD319" s="215">
        <f t="shared" si="388"/>
        <v>7590</v>
      </c>
      <c r="CE319" s="216">
        <f t="shared" si="389"/>
        <v>0.56916996047430835</v>
      </c>
      <c r="CF319" s="216">
        <f t="shared" si="390"/>
        <v>0.37812911725955206</v>
      </c>
      <c r="CG319" s="216">
        <f t="shared" si="391"/>
        <v>5.2700922266139656E-2</v>
      </c>
      <c r="CH319" s="216">
        <f t="shared" si="392"/>
        <v>1.844532279314888E-2</v>
      </c>
      <c r="CI319" s="216">
        <f t="shared" si="393"/>
        <v>0</v>
      </c>
      <c r="CJ319" s="216">
        <f t="shared" si="394"/>
        <v>3.4255599472990776E-2</v>
      </c>
      <c r="CK319" s="217">
        <f t="shared" si="395"/>
        <v>4320</v>
      </c>
      <c r="CL319" s="218">
        <f t="shared" si="396"/>
        <v>2870</v>
      </c>
      <c r="CM319" s="219">
        <f t="shared" si="397"/>
        <v>400</v>
      </c>
      <c r="CN319" s="219">
        <f t="shared" si="398"/>
        <v>140</v>
      </c>
      <c r="CO319" s="219">
        <f t="shared" si="399"/>
        <v>0</v>
      </c>
      <c r="CP319" s="219">
        <f t="shared" si="400"/>
        <v>260</v>
      </c>
      <c r="CR319" s="243">
        <v>2991.84</v>
      </c>
      <c r="CS319" s="243">
        <v>5141</v>
      </c>
      <c r="CT319" s="247">
        <f t="shared" si="370"/>
        <v>0.5819568177397394</v>
      </c>
      <c r="CV319" s="247">
        <f t="shared" si="371"/>
        <v>2.9551832486311862E-2</v>
      </c>
      <c r="CW319" s="211">
        <f t="shared" si="372"/>
        <v>0.33072866138676732</v>
      </c>
      <c r="CY319" s="300">
        <v>1.4605001106439478E-2</v>
      </c>
      <c r="CZ319" s="300">
        <v>1.1927998265018435E-2</v>
      </c>
      <c r="DA319" s="300">
        <v>1.4520606448857569E-2</v>
      </c>
      <c r="DB319" s="300">
        <v>1.2381951731374607E-2</v>
      </c>
      <c r="DC319" s="300">
        <v>1.0867293625914315E-2</v>
      </c>
      <c r="DE319" s="332">
        <v>124</v>
      </c>
      <c r="DF319" s="332">
        <v>14</v>
      </c>
      <c r="DG319" s="332">
        <v>102</v>
      </c>
      <c r="DH319" s="332">
        <v>9</v>
      </c>
      <c r="DL319" s="212">
        <v>4519</v>
      </c>
      <c r="DM319" s="212">
        <v>66</v>
      </c>
      <c r="DN319" s="213">
        <v>1.4605001106439478E-2</v>
      </c>
      <c r="DO319" s="212">
        <v>1453</v>
      </c>
      <c r="DP319" s="212">
        <v>59</v>
      </c>
      <c r="DQ319" s="213">
        <v>1.3055985837574684E-2</v>
      </c>
      <c r="DR319" s="214">
        <v>3066</v>
      </c>
      <c r="DS319" s="214">
        <v>7</v>
      </c>
      <c r="DT319" s="213">
        <v>1.549015268864793E-3</v>
      </c>
      <c r="DV319" s="215">
        <f t="shared" si="401"/>
        <v>5650</v>
      </c>
      <c r="DW319" s="216">
        <v>0.56000000000000005</v>
      </c>
      <c r="DX319" s="216">
        <v>0.36</v>
      </c>
      <c r="DY319" s="216">
        <v>0.08</v>
      </c>
      <c r="DZ319" s="216">
        <v>0.04</v>
      </c>
      <c r="EA319" s="216">
        <v>0</v>
      </c>
      <c r="EB319" s="216">
        <v>0.04</v>
      </c>
      <c r="EC319" s="217">
        <f t="shared" si="402"/>
        <v>4380</v>
      </c>
      <c r="ED319" s="218">
        <v>900</v>
      </c>
      <c r="EE319" s="219">
        <f t="shared" si="403"/>
        <v>370</v>
      </c>
      <c r="EF319" s="219">
        <f t="shared" si="404"/>
        <v>100</v>
      </c>
      <c r="EG319" s="219">
        <f t="shared" si="405"/>
        <v>0</v>
      </c>
      <c r="EH319" s="219">
        <f t="shared" si="406"/>
        <v>270</v>
      </c>
      <c r="EI319" s="216">
        <v>5.4054054054054057E-2</v>
      </c>
      <c r="EJ319" s="511">
        <v>1.7000000000000001E-2</v>
      </c>
      <c r="EK319" s="3">
        <v>0.29399999999999998</v>
      </c>
      <c r="EL319" s="3">
        <v>0.45799999999999996</v>
      </c>
      <c r="EM319" s="496">
        <f t="shared" si="366"/>
        <v>0.248</v>
      </c>
      <c r="EN319" s="528">
        <v>5.3511200000000009E-2</v>
      </c>
      <c r="EO319" s="545">
        <f t="shared" si="407"/>
        <v>7420</v>
      </c>
      <c r="EP319" s="314">
        <f t="shared" si="408"/>
        <v>2010</v>
      </c>
      <c r="EQ319" s="542">
        <v>1980</v>
      </c>
      <c r="ER319" s="543">
        <v>20</v>
      </c>
      <c r="ES319" s="544">
        <v>10</v>
      </c>
      <c r="ET319" s="242">
        <v>0</v>
      </c>
      <c r="EU319" s="242">
        <v>0</v>
      </c>
      <c r="EV319" s="314">
        <f t="shared" si="409"/>
        <v>10</v>
      </c>
      <c r="EW319" s="314">
        <f t="shared" si="410"/>
        <v>3330</v>
      </c>
      <c r="EX319" s="542">
        <v>2090</v>
      </c>
      <c r="EY319" s="543">
        <v>1070</v>
      </c>
      <c r="EZ319" s="544">
        <v>170</v>
      </c>
      <c r="FA319" s="242">
        <v>50</v>
      </c>
      <c r="FB319" s="242">
        <v>0</v>
      </c>
      <c r="FC319" s="314">
        <f t="shared" si="411"/>
        <v>120</v>
      </c>
      <c r="FD319" s="314">
        <f t="shared" si="412"/>
        <v>2080</v>
      </c>
      <c r="FE319" s="542">
        <v>310</v>
      </c>
      <c r="FF319" s="543">
        <v>1580</v>
      </c>
      <c r="FG319" s="544">
        <v>190</v>
      </c>
      <c r="FH319" s="242">
        <v>50</v>
      </c>
      <c r="FI319" s="242">
        <f>VLOOKUP($A319,'[3]Tabel 3'!$E$3350:$K$3691,7,FALSE)</f>
        <v>0</v>
      </c>
      <c r="FJ319" s="314">
        <f t="shared" si="413"/>
        <v>140</v>
      </c>
      <c r="FK319" s="545">
        <f t="shared" si="414"/>
        <v>7590</v>
      </c>
      <c r="FL319" s="314">
        <f t="shared" si="415"/>
        <v>2040</v>
      </c>
      <c r="FM319" s="542">
        <v>2000</v>
      </c>
      <c r="FN319" s="543">
        <v>30</v>
      </c>
      <c r="FO319" s="544">
        <v>10</v>
      </c>
      <c r="FP319" s="242">
        <v>0</v>
      </c>
      <c r="FQ319" s="242">
        <v>0</v>
      </c>
      <c r="FR319" s="314">
        <f t="shared" si="416"/>
        <v>10</v>
      </c>
      <c r="FS319" s="314">
        <f t="shared" si="417"/>
        <v>3370</v>
      </c>
      <c r="FT319" s="542">
        <v>2010</v>
      </c>
      <c r="FU319" s="543">
        <v>1150</v>
      </c>
      <c r="FV319" s="544">
        <v>210</v>
      </c>
      <c r="FW319" s="242">
        <v>70</v>
      </c>
      <c r="FX319" s="242">
        <v>0</v>
      </c>
      <c r="FY319" s="314">
        <f t="shared" si="418"/>
        <v>140</v>
      </c>
      <c r="FZ319" s="314">
        <f t="shared" si="419"/>
        <v>2180</v>
      </c>
      <c r="GA319" s="542">
        <v>310</v>
      </c>
      <c r="GB319" s="543">
        <v>1690</v>
      </c>
      <c r="GC319" s="544">
        <v>180</v>
      </c>
      <c r="GD319" s="242">
        <v>70</v>
      </c>
      <c r="GE319" s="242">
        <v>0</v>
      </c>
      <c r="GF319" s="314">
        <f t="shared" si="420"/>
        <v>110</v>
      </c>
    </row>
    <row r="320" spans="1:188" hidden="1" x14ac:dyDescent="0.25">
      <c r="A320" s="622" t="s">
        <v>459</v>
      </c>
      <c r="B320" s="622" t="s">
        <v>85</v>
      </c>
      <c r="C320" s="622" t="s">
        <v>86</v>
      </c>
      <c r="D320" s="1">
        <v>0.5</v>
      </c>
      <c r="E320" s="206">
        <v>8400</v>
      </c>
      <c r="F320" s="207">
        <v>0.06</v>
      </c>
      <c r="G320" s="208">
        <f>IF(AND(F320&gt;=$F$3-'Selectie Benchmark Gemeenten'!$D$7*'gemeenten info'!$F$7,F320&lt;=$F$3+'Selectie Benchmark Gemeenten'!$D$7*'gemeenten info'!$F$7),1,0)</f>
        <v>0</v>
      </c>
      <c r="H320" s="206">
        <v>19675</v>
      </c>
      <c r="I320" s="206">
        <v>258</v>
      </c>
      <c r="J320" s="209">
        <f t="shared" si="373"/>
        <v>3.5276532137518683E-2</v>
      </c>
      <c r="K320" s="208">
        <f>IF(AND(J320&gt;=$J$3-'Selectie Benchmark Gemeenten'!$D$8*'gemeenten info'!$J$7,J320&lt;=$J$3+'Selectie Benchmark Gemeenten'!$D$8*'gemeenten info'!$J$7),1,0)</f>
        <v>0</v>
      </c>
      <c r="L320" s="23">
        <v>0</v>
      </c>
      <c r="M320" s="210">
        <v>8.1791626095423564E-2</v>
      </c>
      <c r="N320" s="208">
        <f>IF(AND(M320&gt;=$M$3-'Selectie Benchmark Gemeenten'!$D$9*'gemeenten info'!$M$7,M320&lt;=$M$3+'Selectie Benchmark Gemeenten'!$D$9*'gemeenten info'!$M$7),1,0)</f>
        <v>1</v>
      </c>
      <c r="O320" s="29">
        <f t="shared" si="367"/>
        <v>0</v>
      </c>
      <c r="P320" s="29">
        <f t="shared" si="368"/>
        <v>0</v>
      </c>
      <c r="Q320" s="29">
        <f t="shared" si="369"/>
        <v>0</v>
      </c>
      <c r="S320" s="78">
        <v>7.7450000000000001</v>
      </c>
      <c r="T320" s="78">
        <v>-15.217000000000001</v>
      </c>
      <c r="U320" s="211">
        <v>0.54300000000000004</v>
      </c>
      <c r="V320" s="211">
        <v>5.5E-2</v>
      </c>
      <c r="X320" s="212">
        <v>1381</v>
      </c>
      <c r="Y320" s="212">
        <v>26</v>
      </c>
      <c r="Z320" s="341">
        <f t="shared" si="374"/>
        <v>1.8826937002172341E-2</v>
      </c>
      <c r="AA320" s="212">
        <v>432</v>
      </c>
      <c r="AB320" s="212">
        <v>19</v>
      </c>
      <c r="AC320" s="212">
        <v>10</v>
      </c>
      <c r="AD320" s="212">
        <v>60</v>
      </c>
      <c r="AE320" s="212">
        <v>0</v>
      </c>
      <c r="AF320" s="372">
        <f t="shared" si="375"/>
        <v>0</v>
      </c>
      <c r="AG320" s="212">
        <v>0</v>
      </c>
      <c r="AH320" s="372">
        <f t="shared" si="376"/>
        <v>0</v>
      </c>
      <c r="AI320" s="212">
        <f t="shared" si="377"/>
        <v>362</v>
      </c>
      <c r="AJ320" s="212">
        <f t="shared" si="378"/>
        <v>19</v>
      </c>
      <c r="AK320" s="372">
        <f t="shared" si="379"/>
        <v>5.2486187845303865E-2</v>
      </c>
      <c r="AL320" s="341">
        <f t="shared" si="380"/>
        <v>0</v>
      </c>
      <c r="AM320" s="341">
        <f t="shared" si="381"/>
        <v>0</v>
      </c>
      <c r="AN320" s="341">
        <f t="shared" si="382"/>
        <v>1.3758146270818247E-2</v>
      </c>
      <c r="AO320" s="341">
        <f t="shared" si="383"/>
        <v>1.3758146270818247E-2</v>
      </c>
      <c r="AP320" s="214">
        <v>949</v>
      </c>
      <c r="AQ320" s="214">
        <v>7</v>
      </c>
      <c r="AR320" s="341">
        <f t="shared" si="384"/>
        <v>5.0687907313540911E-3</v>
      </c>
      <c r="AT320" s="1">
        <v>17</v>
      </c>
      <c r="AU320" s="1">
        <v>9</v>
      </c>
      <c r="AV320" s="1">
        <v>0</v>
      </c>
      <c r="AW320" s="1">
        <v>8</v>
      </c>
      <c r="AX320" s="1">
        <v>26</v>
      </c>
      <c r="AY320" s="1">
        <v>9</v>
      </c>
      <c r="AZ320" s="1">
        <v>7</v>
      </c>
      <c r="BA320" s="1">
        <v>10</v>
      </c>
      <c r="BB320" s="1">
        <v>15</v>
      </c>
      <c r="BC320" s="1">
        <v>7</v>
      </c>
      <c r="BD320" s="1">
        <v>0</v>
      </c>
      <c r="BE320" s="1">
        <v>8</v>
      </c>
      <c r="BF320" s="1">
        <v>20</v>
      </c>
      <c r="BG320" s="1">
        <v>7</v>
      </c>
      <c r="BH320" s="1">
        <v>0</v>
      </c>
      <c r="BI320" s="1">
        <v>13</v>
      </c>
      <c r="BJ320" s="1">
        <v>28</v>
      </c>
      <c r="BK320" s="1">
        <v>10</v>
      </c>
      <c r="BL320" s="1">
        <v>6</v>
      </c>
      <c r="BM320" s="1">
        <v>12</v>
      </c>
      <c r="BN320" s="125">
        <v>0.52941176470588236</v>
      </c>
      <c r="BO320" s="124">
        <v>0</v>
      </c>
      <c r="BP320" s="126">
        <v>0.47058823529411764</v>
      </c>
      <c r="BQ320" s="125">
        <v>0.34615384615384615</v>
      </c>
      <c r="BR320" s="124">
        <v>0.26923076923076922</v>
      </c>
      <c r="BS320" s="126">
        <v>0.38461538461538464</v>
      </c>
      <c r="BT320" s="125">
        <v>0.46666666666666667</v>
      </c>
      <c r="BU320" s="124">
        <v>0</v>
      </c>
      <c r="BV320" s="126">
        <v>0.53333333333333333</v>
      </c>
      <c r="BW320" s="125">
        <v>0.35</v>
      </c>
      <c r="BX320" s="124">
        <v>0</v>
      </c>
      <c r="BY320" s="126">
        <v>0.65</v>
      </c>
      <c r="BZ320" s="125">
        <f t="shared" si="385"/>
        <v>0.35714285714285715</v>
      </c>
      <c r="CA320" s="124">
        <f t="shared" si="386"/>
        <v>0.21428571428571427</v>
      </c>
      <c r="CB320" s="126">
        <f t="shared" si="387"/>
        <v>0.42857142857142855</v>
      </c>
      <c r="CD320" s="215">
        <f t="shared" si="388"/>
        <v>2430</v>
      </c>
      <c r="CE320" s="216">
        <f t="shared" si="389"/>
        <v>0.56378600823045266</v>
      </c>
      <c r="CF320" s="216">
        <f t="shared" si="390"/>
        <v>0.38683127572016462</v>
      </c>
      <c r="CG320" s="216">
        <f t="shared" si="391"/>
        <v>4.9382716049382713E-2</v>
      </c>
      <c r="CH320" s="216">
        <f t="shared" si="392"/>
        <v>2.0576131687242798E-2</v>
      </c>
      <c r="CI320" s="216">
        <f t="shared" si="393"/>
        <v>0</v>
      </c>
      <c r="CJ320" s="216">
        <f t="shared" si="394"/>
        <v>2.8806584362139918E-2</v>
      </c>
      <c r="CK320" s="217">
        <f t="shared" si="395"/>
        <v>1370</v>
      </c>
      <c r="CL320" s="218">
        <f t="shared" si="396"/>
        <v>940</v>
      </c>
      <c r="CM320" s="219">
        <f t="shared" si="397"/>
        <v>120</v>
      </c>
      <c r="CN320" s="219">
        <f t="shared" si="398"/>
        <v>50</v>
      </c>
      <c r="CO320" s="219">
        <f t="shared" si="399"/>
        <v>0</v>
      </c>
      <c r="CP320" s="219">
        <f t="shared" si="400"/>
        <v>70</v>
      </c>
      <c r="CR320" s="243">
        <v>860.85</v>
      </c>
      <c r="CS320" s="243">
        <v>1620</v>
      </c>
      <c r="CT320" s="247">
        <f t="shared" si="370"/>
        <v>0.53138888888888891</v>
      </c>
      <c r="CV320" s="247">
        <f t="shared" si="371"/>
        <v>3.5429677578578372E-2</v>
      </c>
      <c r="CW320" s="211">
        <f t="shared" si="372"/>
        <v>0.31378228336953901</v>
      </c>
      <c r="CY320" s="300">
        <v>2.0143884892086329E-2</v>
      </c>
      <c r="CZ320" s="300">
        <v>1.4336917562724014E-2</v>
      </c>
      <c r="DA320" s="300">
        <v>1.0423905489923557E-2</v>
      </c>
      <c r="DB320" s="300">
        <v>1.7344896597731821E-2</v>
      </c>
      <c r="DC320" s="300">
        <v>1.0773130544993664E-2</v>
      </c>
      <c r="DE320" s="332" t="s">
        <v>640</v>
      </c>
      <c r="DF320" s="332" t="s">
        <v>640</v>
      </c>
      <c r="DG320" s="332" t="s">
        <v>640</v>
      </c>
      <c r="DH320" s="332" t="s">
        <v>640</v>
      </c>
      <c r="DL320" s="212">
        <v>1390</v>
      </c>
      <c r="DM320" s="212">
        <v>28</v>
      </c>
      <c r="DN320" s="213">
        <v>2.0143884892086329E-2</v>
      </c>
      <c r="DO320" s="212">
        <v>451</v>
      </c>
      <c r="DP320" s="212">
        <v>26</v>
      </c>
      <c r="DQ320" s="213">
        <v>1.870503597122302E-2</v>
      </c>
      <c r="DR320" s="214">
        <v>939</v>
      </c>
      <c r="DS320" s="214">
        <v>2</v>
      </c>
      <c r="DT320" s="213">
        <v>1.4388489208633094E-3</v>
      </c>
      <c r="DV320" s="215">
        <f t="shared" si="401"/>
        <v>4220</v>
      </c>
      <c r="DW320" s="216">
        <v>0.62352941176470589</v>
      </c>
      <c r="DX320" s="216">
        <v>0.31764705882352939</v>
      </c>
      <c r="DY320" s="216">
        <v>5.8823529411764705E-2</v>
      </c>
      <c r="DZ320" s="216">
        <v>3.5294117647058823E-2</v>
      </c>
      <c r="EA320" s="216">
        <v>0</v>
      </c>
      <c r="EB320" s="216">
        <v>2.3529411764705882E-2</v>
      </c>
      <c r="EC320" s="217">
        <f t="shared" si="402"/>
        <v>1400</v>
      </c>
      <c r="ED320" s="218">
        <v>2700</v>
      </c>
      <c r="EE320" s="219">
        <f t="shared" si="403"/>
        <v>120</v>
      </c>
      <c r="EF320" s="219">
        <f t="shared" si="404"/>
        <v>30</v>
      </c>
      <c r="EG320" s="219">
        <f t="shared" si="405"/>
        <v>0</v>
      </c>
      <c r="EH320" s="219">
        <f t="shared" si="406"/>
        <v>90</v>
      </c>
      <c r="EI320" s="216">
        <v>0.04</v>
      </c>
      <c r="EJ320" s="511">
        <v>1.84E-2</v>
      </c>
      <c r="EK320" s="3">
        <v>0.26100000000000001</v>
      </c>
      <c r="EL320" s="3">
        <v>0.48599999999999999</v>
      </c>
      <c r="EM320" s="496">
        <f t="shared" si="366"/>
        <v>0.253</v>
      </c>
      <c r="EN320" s="528">
        <v>5.8236000000000003E-2</v>
      </c>
      <c r="EO320" s="545">
        <f t="shared" si="407"/>
        <v>2470</v>
      </c>
      <c r="EP320" s="314">
        <f t="shared" si="408"/>
        <v>570</v>
      </c>
      <c r="EQ320" s="542">
        <v>570</v>
      </c>
      <c r="ER320" s="543">
        <v>0</v>
      </c>
      <c r="ES320" s="544">
        <v>0</v>
      </c>
      <c r="ET320" s="242">
        <v>0</v>
      </c>
      <c r="EU320" s="242">
        <v>0</v>
      </c>
      <c r="EV320" s="314">
        <f t="shared" si="409"/>
        <v>0</v>
      </c>
      <c r="EW320" s="314">
        <f t="shared" si="410"/>
        <v>1110</v>
      </c>
      <c r="EX320" s="542">
        <v>710</v>
      </c>
      <c r="EY320" s="543">
        <v>340</v>
      </c>
      <c r="EZ320" s="544">
        <v>60</v>
      </c>
      <c r="FA320" s="242">
        <v>10</v>
      </c>
      <c r="FB320" s="242">
        <v>0</v>
      </c>
      <c r="FC320" s="314">
        <f t="shared" si="411"/>
        <v>50</v>
      </c>
      <c r="FD320" s="314">
        <f t="shared" si="412"/>
        <v>790</v>
      </c>
      <c r="FE320" s="542">
        <v>120</v>
      </c>
      <c r="FF320" s="543">
        <v>610</v>
      </c>
      <c r="FG320" s="544">
        <v>60</v>
      </c>
      <c r="FH320" s="242">
        <v>20</v>
      </c>
      <c r="FI320" s="242">
        <f>VLOOKUP($A320,'[3]Tabel 3'!$E$3350:$K$3691,7,FALSE)</f>
        <v>0</v>
      </c>
      <c r="FJ320" s="314">
        <f t="shared" si="413"/>
        <v>40</v>
      </c>
      <c r="FK320" s="545">
        <f t="shared" si="414"/>
        <v>2430</v>
      </c>
      <c r="FL320" s="314">
        <f t="shared" si="415"/>
        <v>590</v>
      </c>
      <c r="FM320" s="542">
        <v>580</v>
      </c>
      <c r="FN320" s="543">
        <v>10</v>
      </c>
      <c r="FO320" s="544">
        <v>0</v>
      </c>
      <c r="FP320" s="242">
        <v>0</v>
      </c>
      <c r="FQ320" s="242">
        <v>0</v>
      </c>
      <c r="FR320" s="314">
        <f t="shared" si="416"/>
        <v>0</v>
      </c>
      <c r="FS320" s="314">
        <f t="shared" si="417"/>
        <v>1070</v>
      </c>
      <c r="FT320" s="542">
        <v>660</v>
      </c>
      <c r="FU320" s="543">
        <v>350</v>
      </c>
      <c r="FV320" s="544">
        <v>60</v>
      </c>
      <c r="FW320" s="242">
        <v>20</v>
      </c>
      <c r="FX320" s="242">
        <v>0</v>
      </c>
      <c r="FY320" s="314">
        <f t="shared" si="418"/>
        <v>40</v>
      </c>
      <c r="FZ320" s="314">
        <f t="shared" si="419"/>
        <v>770</v>
      </c>
      <c r="GA320" s="542">
        <v>130</v>
      </c>
      <c r="GB320" s="543">
        <v>580</v>
      </c>
      <c r="GC320" s="544">
        <v>60</v>
      </c>
      <c r="GD320" s="242">
        <v>30</v>
      </c>
      <c r="GE320" s="242">
        <v>0</v>
      </c>
      <c r="GF320" s="314">
        <f t="shared" si="420"/>
        <v>30</v>
      </c>
    </row>
    <row r="321" spans="1:188" hidden="1" x14ac:dyDescent="0.25">
      <c r="A321" s="622" t="s">
        <v>460</v>
      </c>
      <c r="B321" s="622" t="s">
        <v>65</v>
      </c>
      <c r="C321" s="622" t="s">
        <v>66</v>
      </c>
      <c r="D321" s="1">
        <v>1.7</v>
      </c>
      <c r="E321" s="206">
        <v>26500</v>
      </c>
      <c r="F321" s="207">
        <v>6.6000000000000003E-2</v>
      </c>
      <c r="G321" s="208">
        <f>IF(AND(F321&gt;=$F$3-'Selectie Benchmark Gemeenten'!$D$7*'gemeenten info'!$F$7,F321&lt;=$F$3+'Selectie Benchmark Gemeenten'!$D$7*'gemeenten info'!$F$7),1,0)</f>
        <v>0</v>
      </c>
      <c r="H321" s="206">
        <v>64306</v>
      </c>
      <c r="I321" s="206">
        <v>177</v>
      </c>
      <c r="J321" s="209">
        <f t="shared" si="373"/>
        <v>2.3168908819133034E-2</v>
      </c>
      <c r="K321" s="208">
        <f>IF(AND(J321&gt;=$J$3-'Selectie Benchmark Gemeenten'!$D$8*'gemeenten info'!$J$7,J321&lt;=$J$3+'Selectie Benchmark Gemeenten'!$D$8*'gemeenten info'!$J$7),1,0)</f>
        <v>0</v>
      </c>
      <c r="L321" s="23">
        <v>0</v>
      </c>
      <c r="M321" s="210">
        <v>0.16469857054070852</v>
      </c>
      <c r="N321" s="208">
        <f>IF(AND(M321&gt;=$M$3-'Selectie Benchmark Gemeenten'!$D$9*'gemeenten info'!$M$7,M321&lt;=$M$3+'Selectie Benchmark Gemeenten'!$D$9*'gemeenten info'!$M$7),1,0)</f>
        <v>1</v>
      </c>
      <c r="O321" s="29">
        <f t="shared" si="367"/>
        <v>0</v>
      </c>
      <c r="P321" s="29">
        <f t="shared" si="368"/>
        <v>0</v>
      </c>
      <c r="Q321" s="29">
        <f t="shared" si="369"/>
        <v>0</v>
      </c>
      <c r="S321" s="78">
        <v>7.9850000000000003</v>
      </c>
      <c r="T321" s="78">
        <v>-15.244</v>
      </c>
      <c r="U321" s="211">
        <v>0.52900000000000003</v>
      </c>
      <c r="V321" s="211">
        <v>6.9000000000000006E-2</v>
      </c>
      <c r="X321" s="212">
        <v>5384</v>
      </c>
      <c r="Y321" s="212">
        <v>92</v>
      </c>
      <c r="Z321" s="341">
        <f t="shared" si="374"/>
        <v>1.7087667161961365E-2</v>
      </c>
      <c r="AA321" s="212">
        <v>1800</v>
      </c>
      <c r="AB321" s="212">
        <v>79</v>
      </c>
      <c r="AC321" s="212">
        <v>21</v>
      </c>
      <c r="AD321" s="212">
        <v>281</v>
      </c>
      <c r="AE321" s="212">
        <v>6</v>
      </c>
      <c r="AF321" s="372">
        <f t="shared" si="375"/>
        <v>0.2857142857142857</v>
      </c>
      <c r="AG321" s="212">
        <v>26</v>
      </c>
      <c r="AH321" s="372">
        <f t="shared" si="376"/>
        <v>9.2526690391459068E-2</v>
      </c>
      <c r="AI321" s="212">
        <f t="shared" si="377"/>
        <v>1498</v>
      </c>
      <c r="AJ321" s="212">
        <f t="shared" si="378"/>
        <v>47</v>
      </c>
      <c r="AK321" s="372">
        <f t="shared" si="379"/>
        <v>3.1375166889185582E-2</v>
      </c>
      <c r="AL321" s="341">
        <f t="shared" si="380"/>
        <v>1.1144130757800891E-3</v>
      </c>
      <c r="AM321" s="341">
        <f t="shared" si="381"/>
        <v>4.8291233283803865E-3</v>
      </c>
      <c r="AN321" s="341">
        <f t="shared" si="382"/>
        <v>8.7295690936106986E-3</v>
      </c>
      <c r="AO321" s="341">
        <f t="shared" si="383"/>
        <v>1.4673105497771174E-2</v>
      </c>
      <c r="AP321" s="214">
        <v>3584</v>
      </c>
      <c r="AQ321" s="214">
        <v>13</v>
      </c>
      <c r="AR321" s="341">
        <f t="shared" si="384"/>
        <v>2.4145616641901933E-3</v>
      </c>
      <c r="AT321" s="1">
        <v>80</v>
      </c>
      <c r="AU321" s="1">
        <v>27</v>
      </c>
      <c r="AV321" s="1">
        <v>18</v>
      </c>
      <c r="AW321" s="1">
        <v>35</v>
      </c>
      <c r="AX321" s="1">
        <v>79</v>
      </c>
      <c r="AY321" s="1">
        <v>28</v>
      </c>
      <c r="AZ321" s="1">
        <v>24</v>
      </c>
      <c r="BA321" s="1">
        <v>27</v>
      </c>
      <c r="BB321" s="1">
        <v>72</v>
      </c>
      <c r="BC321" s="1">
        <v>29</v>
      </c>
      <c r="BD321" s="1">
        <v>20</v>
      </c>
      <c r="BE321" s="1">
        <v>23</v>
      </c>
      <c r="BF321" s="1">
        <v>78</v>
      </c>
      <c r="BG321" s="1">
        <v>27</v>
      </c>
      <c r="BH321" s="1">
        <v>12</v>
      </c>
      <c r="BI321" s="1">
        <v>39</v>
      </c>
      <c r="BJ321" s="1">
        <v>108</v>
      </c>
      <c r="BK321" s="1">
        <v>42</v>
      </c>
      <c r="BL321" s="1">
        <v>39</v>
      </c>
      <c r="BM321" s="1">
        <v>27</v>
      </c>
      <c r="BN321" s="125">
        <v>0.33750000000000002</v>
      </c>
      <c r="BO321" s="124">
        <v>0.22500000000000001</v>
      </c>
      <c r="BP321" s="126">
        <v>0.4375</v>
      </c>
      <c r="BQ321" s="125">
        <v>0.35443037974683544</v>
      </c>
      <c r="BR321" s="124">
        <v>0.30379746835443039</v>
      </c>
      <c r="BS321" s="126">
        <v>0.34177215189873417</v>
      </c>
      <c r="BT321" s="125">
        <v>0.40277777777777779</v>
      </c>
      <c r="BU321" s="124">
        <v>0.27777777777777779</v>
      </c>
      <c r="BV321" s="126">
        <v>0.31944444444444442</v>
      </c>
      <c r="BW321" s="125">
        <v>0.34615384615384615</v>
      </c>
      <c r="BX321" s="124">
        <v>0.15384615384615385</v>
      </c>
      <c r="BY321" s="126">
        <v>0.5</v>
      </c>
      <c r="BZ321" s="125">
        <f t="shared" si="385"/>
        <v>0.3888888888888889</v>
      </c>
      <c r="CA321" s="124">
        <f t="shared" si="386"/>
        <v>0.3611111111111111</v>
      </c>
      <c r="CB321" s="126">
        <f t="shared" si="387"/>
        <v>0.25</v>
      </c>
      <c r="CD321" s="215">
        <f t="shared" si="388"/>
        <v>8580</v>
      </c>
      <c r="CE321" s="216">
        <f t="shared" si="389"/>
        <v>0.60722610722610726</v>
      </c>
      <c r="CF321" s="216">
        <f t="shared" si="390"/>
        <v>0.3344988344988345</v>
      </c>
      <c r="CG321" s="216">
        <f t="shared" si="391"/>
        <v>5.8275058275058272E-2</v>
      </c>
      <c r="CH321" s="216">
        <f t="shared" si="392"/>
        <v>2.7972027972027972E-2</v>
      </c>
      <c r="CI321" s="216">
        <f t="shared" si="393"/>
        <v>2.331002331002331E-3</v>
      </c>
      <c r="CJ321" s="216">
        <f t="shared" si="394"/>
        <v>2.7972027972027972E-2</v>
      </c>
      <c r="CK321" s="217">
        <f t="shared" si="395"/>
        <v>5210</v>
      </c>
      <c r="CL321" s="218">
        <f t="shared" si="396"/>
        <v>2870</v>
      </c>
      <c r="CM321" s="219">
        <f t="shared" si="397"/>
        <v>500</v>
      </c>
      <c r="CN321" s="219">
        <f t="shared" si="398"/>
        <v>240</v>
      </c>
      <c r="CO321" s="219">
        <f t="shared" si="399"/>
        <v>20</v>
      </c>
      <c r="CP321" s="219">
        <f t="shared" si="400"/>
        <v>240</v>
      </c>
      <c r="CR321" s="243">
        <v>2620.5500000000002</v>
      </c>
      <c r="CS321" s="243">
        <v>6377</v>
      </c>
      <c r="CT321" s="247">
        <f t="shared" si="370"/>
        <v>0.41093774502116986</v>
      </c>
      <c r="CV321" s="247">
        <f t="shared" si="371"/>
        <v>4.1582131038075065E-2</v>
      </c>
      <c r="CW321" s="211">
        <f t="shared" si="372"/>
        <v>0.25890404790850552</v>
      </c>
      <c r="CY321" s="300">
        <v>1.9462966300234277E-2</v>
      </c>
      <c r="CZ321" s="300">
        <v>1.3851891315929675E-2</v>
      </c>
      <c r="DA321" s="300">
        <v>1.2476173973314851E-2</v>
      </c>
      <c r="DB321" s="300">
        <v>1.3513513513513514E-2</v>
      </c>
      <c r="DC321" s="300">
        <v>1.3340003335000834E-2</v>
      </c>
      <c r="DE321" s="332">
        <v>137</v>
      </c>
      <c r="DF321" s="332">
        <v>9</v>
      </c>
      <c r="DG321" s="332">
        <v>140</v>
      </c>
      <c r="DH321" s="332">
        <v>11</v>
      </c>
      <c r="DL321" s="212">
        <v>5549</v>
      </c>
      <c r="DM321" s="212">
        <v>108</v>
      </c>
      <c r="DN321" s="213">
        <v>1.9462966300234277E-2</v>
      </c>
      <c r="DO321" s="212">
        <v>1894</v>
      </c>
      <c r="DP321" s="212">
        <v>100</v>
      </c>
      <c r="DQ321" s="213">
        <v>1.8021265092809515E-2</v>
      </c>
      <c r="DR321" s="214">
        <v>3655</v>
      </c>
      <c r="DS321" s="214">
        <v>8</v>
      </c>
      <c r="DT321" s="213">
        <v>1.4417012074247613E-3</v>
      </c>
      <c r="DV321" s="215">
        <f t="shared" si="401"/>
        <v>6490</v>
      </c>
      <c r="DW321" s="216">
        <v>0.60869565217391308</v>
      </c>
      <c r="DX321" s="216">
        <v>0.30434782608695654</v>
      </c>
      <c r="DY321" s="216">
        <v>8.6956521739130432E-2</v>
      </c>
      <c r="DZ321" s="216">
        <v>4.3478260869565216E-2</v>
      </c>
      <c r="EA321" s="216">
        <v>0</v>
      </c>
      <c r="EB321" s="216">
        <v>4.3478260869565216E-2</v>
      </c>
      <c r="EC321" s="217">
        <f t="shared" si="402"/>
        <v>5310</v>
      </c>
      <c r="ED321" s="218">
        <v>700</v>
      </c>
      <c r="EE321" s="219">
        <f t="shared" si="403"/>
        <v>480</v>
      </c>
      <c r="EF321" s="219">
        <f t="shared" si="404"/>
        <v>150</v>
      </c>
      <c r="EG321" s="219">
        <f t="shared" si="405"/>
        <v>20</v>
      </c>
      <c r="EH321" s="219">
        <f t="shared" si="406"/>
        <v>310</v>
      </c>
      <c r="EI321" s="216">
        <v>5.8823529411764705E-2</v>
      </c>
      <c r="EJ321" s="511">
        <v>1.9450000000000002E-2</v>
      </c>
      <c r="EK321" s="3">
        <v>0.23600000000000002</v>
      </c>
      <c r="EL321" s="3">
        <v>0.47499999999999998</v>
      </c>
      <c r="EM321" s="496">
        <f t="shared" si="366"/>
        <v>0.28900000000000003</v>
      </c>
      <c r="EN321" s="528">
        <v>6.1779600000000004E-2</v>
      </c>
      <c r="EO321" s="545">
        <f t="shared" si="407"/>
        <v>8470</v>
      </c>
      <c r="EP321" s="314">
        <f t="shared" si="408"/>
        <v>2480</v>
      </c>
      <c r="EQ321" s="542">
        <v>2450</v>
      </c>
      <c r="ER321" s="543">
        <v>20</v>
      </c>
      <c r="ES321" s="544">
        <v>10</v>
      </c>
      <c r="ET321" s="242">
        <v>0</v>
      </c>
      <c r="EU321" s="242">
        <v>0</v>
      </c>
      <c r="EV321" s="314">
        <f t="shared" si="409"/>
        <v>10</v>
      </c>
      <c r="EW321" s="314">
        <f t="shared" si="410"/>
        <v>3700</v>
      </c>
      <c r="EX321" s="542">
        <v>2420</v>
      </c>
      <c r="EY321" s="543">
        <v>1030</v>
      </c>
      <c r="EZ321" s="544">
        <v>250</v>
      </c>
      <c r="FA321" s="242">
        <v>80</v>
      </c>
      <c r="FB321" s="242">
        <v>10</v>
      </c>
      <c r="FC321" s="314">
        <f t="shared" si="411"/>
        <v>160</v>
      </c>
      <c r="FD321" s="314">
        <f t="shared" si="412"/>
        <v>2290</v>
      </c>
      <c r="FE321" s="542">
        <v>440</v>
      </c>
      <c r="FF321" s="543">
        <v>1630</v>
      </c>
      <c r="FG321" s="544">
        <v>220</v>
      </c>
      <c r="FH321" s="242">
        <v>70</v>
      </c>
      <c r="FI321" s="242">
        <f>VLOOKUP($A321,'[3]Tabel 3'!$E$3350:$K$3691,7,FALSE)</f>
        <v>10</v>
      </c>
      <c r="FJ321" s="314">
        <f t="shared" si="413"/>
        <v>140</v>
      </c>
      <c r="FK321" s="545">
        <f t="shared" si="414"/>
        <v>8580</v>
      </c>
      <c r="FL321" s="314">
        <f t="shared" si="415"/>
        <v>2420</v>
      </c>
      <c r="FM321" s="542">
        <v>2380</v>
      </c>
      <c r="FN321" s="543">
        <v>20</v>
      </c>
      <c r="FO321" s="544">
        <v>20</v>
      </c>
      <c r="FP321" s="242">
        <v>0</v>
      </c>
      <c r="FQ321" s="242">
        <v>0</v>
      </c>
      <c r="FR321" s="314">
        <f t="shared" si="416"/>
        <v>20</v>
      </c>
      <c r="FS321" s="314">
        <f t="shared" si="417"/>
        <v>3740</v>
      </c>
      <c r="FT321" s="542">
        <v>2350</v>
      </c>
      <c r="FU321" s="543">
        <v>1140</v>
      </c>
      <c r="FV321" s="544">
        <v>250</v>
      </c>
      <c r="FW321" s="242">
        <v>110</v>
      </c>
      <c r="FX321" s="242">
        <v>10</v>
      </c>
      <c r="FY321" s="314">
        <f t="shared" si="418"/>
        <v>130</v>
      </c>
      <c r="FZ321" s="314">
        <f t="shared" si="419"/>
        <v>2420</v>
      </c>
      <c r="GA321" s="542">
        <v>480</v>
      </c>
      <c r="GB321" s="543">
        <v>1710</v>
      </c>
      <c r="GC321" s="544">
        <v>230</v>
      </c>
      <c r="GD321" s="242">
        <v>130</v>
      </c>
      <c r="GE321" s="242">
        <v>10</v>
      </c>
      <c r="GF321" s="314">
        <f t="shared" si="420"/>
        <v>90</v>
      </c>
    </row>
    <row r="322" spans="1:188" hidden="1" x14ac:dyDescent="0.25">
      <c r="A322" s="622" t="s">
        <v>461</v>
      </c>
      <c r="B322" s="622" t="s">
        <v>77</v>
      </c>
      <c r="C322" s="622" t="s">
        <v>78</v>
      </c>
      <c r="D322" s="1">
        <v>0.6</v>
      </c>
      <c r="E322" s="206">
        <v>8700</v>
      </c>
      <c r="F322" s="207">
        <v>6.9000000000000006E-2</v>
      </c>
      <c r="G322" s="208">
        <f>IF(AND(F322&gt;=$F$3-'Selectie Benchmark Gemeenten'!$D$7*'gemeenten info'!$F$7,F322&lt;=$F$3+'Selectie Benchmark Gemeenten'!$D$7*'gemeenten info'!$F$7),1,0)</f>
        <v>0</v>
      </c>
      <c r="H322" s="206">
        <v>19854</v>
      </c>
      <c r="I322" s="206">
        <v>71</v>
      </c>
      <c r="J322" s="209">
        <f t="shared" si="373"/>
        <v>7.3243647234678627E-3</v>
      </c>
      <c r="K322" s="208">
        <f>IF(AND(J322&gt;=$J$3-'Selectie Benchmark Gemeenten'!$D$8*'gemeenten info'!$J$7,J322&lt;=$J$3+'Selectie Benchmark Gemeenten'!$D$8*'gemeenten info'!$J$7),1,0)</f>
        <v>0</v>
      </c>
      <c r="L322" s="23">
        <v>0</v>
      </c>
      <c r="M322" s="210">
        <v>0.14922813036020582</v>
      </c>
      <c r="N322" s="208">
        <f>IF(AND(M322&gt;=$M$3-'Selectie Benchmark Gemeenten'!$D$9*'gemeenten info'!$M$7,M322&lt;=$M$3+'Selectie Benchmark Gemeenten'!$D$9*'gemeenten info'!$M$7),1,0)</f>
        <v>1</v>
      </c>
      <c r="O322" s="29">
        <f t="shared" si="367"/>
        <v>0</v>
      </c>
      <c r="P322" s="29">
        <f t="shared" si="368"/>
        <v>0</v>
      </c>
      <c r="Q322" s="29">
        <f t="shared" si="369"/>
        <v>0</v>
      </c>
      <c r="S322" s="78">
        <v>7.8639999999999999</v>
      </c>
      <c r="T322" s="78">
        <v>-6.8029999999999999</v>
      </c>
      <c r="U322" s="211">
        <v>0.57599999999999996</v>
      </c>
      <c r="V322" s="211">
        <v>4.9000000000000002E-2</v>
      </c>
      <c r="X322" s="212">
        <v>1301</v>
      </c>
      <c r="Y322" s="212">
        <v>26</v>
      </c>
      <c r="Z322" s="341">
        <f t="shared" si="374"/>
        <v>1.9984627209838585E-2</v>
      </c>
      <c r="AA322" s="212">
        <v>464</v>
      </c>
      <c r="AB322" s="212">
        <v>23</v>
      </c>
      <c r="AC322" s="212">
        <v>8</v>
      </c>
      <c r="AD322" s="212">
        <v>68</v>
      </c>
      <c r="AE322" s="212">
        <v>0</v>
      </c>
      <c r="AF322" s="372">
        <f t="shared" si="375"/>
        <v>0</v>
      </c>
      <c r="AG322" s="212">
        <v>9</v>
      </c>
      <c r="AH322" s="372">
        <f t="shared" si="376"/>
        <v>0.13235294117647059</v>
      </c>
      <c r="AI322" s="212">
        <f t="shared" si="377"/>
        <v>388</v>
      </c>
      <c r="AJ322" s="212">
        <f t="shared" si="378"/>
        <v>14</v>
      </c>
      <c r="AK322" s="372">
        <f t="shared" si="379"/>
        <v>3.608247422680412E-2</v>
      </c>
      <c r="AL322" s="341">
        <f t="shared" si="380"/>
        <v>0</v>
      </c>
      <c r="AM322" s="341">
        <f t="shared" si="381"/>
        <v>6.9177555726364333E-3</v>
      </c>
      <c r="AN322" s="341">
        <f t="shared" si="382"/>
        <v>1.0760953112990008E-2</v>
      </c>
      <c r="AO322" s="341">
        <f t="shared" si="383"/>
        <v>1.7678708685626442E-2</v>
      </c>
      <c r="AP322" s="214">
        <v>837</v>
      </c>
      <c r="AQ322" s="214">
        <v>3</v>
      </c>
      <c r="AR322" s="341">
        <f t="shared" si="384"/>
        <v>2.3059185242121443E-3</v>
      </c>
      <c r="AT322" s="1">
        <v>13</v>
      </c>
      <c r="AU322" s="1">
        <v>0</v>
      </c>
      <c r="AV322" s="1">
        <v>5</v>
      </c>
      <c r="AW322" s="1">
        <v>8</v>
      </c>
      <c r="AX322" s="1">
        <v>26</v>
      </c>
      <c r="AY322" s="1">
        <v>10</v>
      </c>
      <c r="AZ322" s="1">
        <v>5</v>
      </c>
      <c r="BA322" s="1">
        <v>11</v>
      </c>
      <c r="BB322" s="1">
        <v>25</v>
      </c>
      <c r="BC322" s="1">
        <v>11</v>
      </c>
      <c r="BD322" s="1">
        <v>6</v>
      </c>
      <c r="BE322" s="1">
        <v>8</v>
      </c>
      <c r="BF322" s="1">
        <v>19</v>
      </c>
      <c r="BG322" s="1">
        <v>6</v>
      </c>
      <c r="BH322" s="1">
        <v>0</v>
      </c>
      <c r="BI322" s="1">
        <v>13</v>
      </c>
      <c r="BJ322" s="1">
        <v>33</v>
      </c>
      <c r="BK322" s="1">
        <v>14</v>
      </c>
      <c r="BL322" s="1">
        <v>7</v>
      </c>
      <c r="BM322" s="1">
        <v>12</v>
      </c>
      <c r="BN322" s="125">
        <v>0</v>
      </c>
      <c r="BO322" s="124">
        <v>0.38461538461538464</v>
      </c>
      <c r="BP322" s="126">
        <v>0.61538461538461542</v>
      </c>
      <c r="BQ322" s="125">
        <v>0.38461538461538464</v>
      </c>
      <c r="BR322" s="124">
        <v>0.19230769230769232</v>
      </c>
      <c r="BS322" s="126">
        <v>0.42307692307692307</v>
      </c>
      <c r="BT322" s="125">
        <v>0.44</v>
      </c>
      <c r="BU322" s="124">
        <v>0.24</v>
      </c>
      <c r="BV322" s="126">
        <v>0.32</v>
      </c>
      <c r="BW322" s="125">
        <v>0.31578947368421051</v>
      </c>
      <c r="BX322" s="124">
        <v>0</v>
      </c>
      <c r="BY322" s="126">
        <v>0.68421052631578949</v>
      </c>
      <c r="BZ322" s="125">
        <f t="shared" si="385"/>
        <v>0.42424242424242425</v>
      </c>
      <c r="CA322" s="124">
        <f t="shared" si="386"/>
        <v>0.21212121212121213</v>
      </c>
      <c r="CB322" s="126">
        <f t="shared" si="387"/>
        <v>0.36363636363636365</v>
      </c>
      <c r="CD322" s="215">
        <f t="shared" si="388"/>
        <v>2230</v>
      </c>
      <c r="CE322" s="216">
        <f t="shared" si="389"/>
        <v>0.60089686098654704</v>
      </c>
      <c r="CF322" s="216">
        <f t="shared" si="390"/>
        <v>0.31390134529147984</v>
      </c>
      <c r="CG322" s="216">
        <f t="shared" si="391"/>
        <v>8.520179372197309E-2</v>
      </c>
      <c r="CH322" s="216">
        <f t="shared" si="392"/>
        <v>3.5874439461883408E-2</v>
      </c>
      <c r="CI322" s="216">
        <f t="shared" si="393"/>
        <v>4.4843049327354259E-3</v>
      </c>
      <c r="CJ322" s="216">
        <f t="shared" si="394"/>
        <v>4.4843049327354258E-2</v>
      </c>
      <c r="CK322" s="217">
        <f t="shared" si="395"/>
        <v>1340</v>
      </c>
      <c r="CL322" s="218">
        <f t="shared" si="396"/>
        <v>700</v>
      </c>
      <c r="CM322" s="219">
        <f t="shared" si="397"/>
        <v>190</v>
      </c>
      <c r="CN322" s="219">
        <f t="shared" si="398"/>
        <v>80</v>
      </c>
      <c r="CO322" s="219">
        <f t="shared" si="399"/>
        <v>10</v>
      </c>
      <c r="CP322" s="219">
        <f t="shared" si="400"/>
        <v>100</v>
      </c>
      <c r="CR322" s="243">
        <v>532.13</v>
      </c>
      <c r="CS322" s="243">
        <v>1471</v>
      </c>
      <c r="CT322" s="247">
        <f t="shared" si="370"/>
        <v>0.36174711080897348</v>
      </c>
      <c r="CV322" s="247">
        <f t="shared" si="371"/>
        <v>5.5244745881030122E-2</v>
      </c>
      <c r="CW322" s="211">
        <f t="shared" si="372"/>
        <v>0.28963227840345773</v>
      </c>
      <c r="CY322" s="300">
        <v>2.4122807017543858E-2</v>
      </c>
      <c r="CZ322" s="300">
        <v>1.3296011196641007E-2</v>
      </c>
      <c r="DA322" s="300">
        <v>1.6233766233766232E-2</v>
      </c>
      <c r="DB322" s="300">
        <v>1.6331658291457288E-2</v>
      </c>
      <c r="DC322" s="300">
        <v>8.0395794681508963E-3</v>
      </c>
      <c r="DE322" s="332">
        <v>22</v>
      </c>
      <c r="DF322" s="332">
        <v>2</v>
      </c>
      <c r="DG322" s="332">
        <v>19</v>
      </c>
      <c r="DH322" s="332">
        <v>0</v>
      </c>
      <c r="DL322" s="212">
        <v>1368</v>
      </c>
      <c r="DM322" s="212">
        <v>33</v>
      </c>
      <c r="DN322" s="213">
        <v>2.4122807017543858E-2</v>
      </c>
      <c r="DO322" s="212">
        <v>479</v>
      </c>
      <c r="DP322" s="212">
        <v>21</v>
      </c>
      <c r="DQ322" s="213">
        <v>1.5350877192982455E-2</v>
      </c>
      <c r="DR322" s="214">
        <v>889</v>
      </c>
      <c r="DS322" s="214">
        <v>12</v>
      </c>
      <c r="DT322" s="213">
        <v>8.771929824561403E-3</v>
      </c>
      <c r="DV322" s="215">
        <f t="shared" si="401"/>
        <v>2130</v>
      </c>
      <c r="DW322" s="216">
        <v>0.61111111111111116</v>
      </c>
      <c r="DX322" s="216">
        <v>0.33333333333333331</v>
      </c>
      <c r="DY322" s="216">
        <v>5.5555555555555552E-2</v>
      </c>
      <c r="DZ322" s="216">
        <v>0</v>
      </c>
      <c r="EA322" s="216">
        <v>0</v>
      </c>
      <c r="EB322" s="216">
        <v>5.5555555555555552E-2</v>
      </c>
      <c r="EC322" s="217">
        <f t="shared" si="402"/>
        <v>1370</v>
      </c>
      <c r="ED322" s="218">
        <v>600</v>
      </c>
      <c r="EE322" s="219">
        <f t="shared" si="403"/>
        <v>160</v>
      </c>
      <c r="EF322" s="219">
        <f t="shared" si="404"/>
        <v>40</v>
      </c>
      <c r="EG322" s="219">
        <f t="shared" si="405"/>
        <v>0</v>
      </c>
      <c r="EH322" s="219">
        <f t="shared" si="406"/>
        <v>120</v>
      </c>
      <c r="EI322" s="216">
        <v>8.6956521739130432E-2</v>
      </c>
      <c r="EJ322" s="511">
        <v>1.9975E-2</v>
      </c>
      <c r="EK322" s="3">
        <v>0.27800000000000002</v>
      </c>
      <c r="EL322" s="3">
        <v>0.45799999999999996</v>
      </c>
      <c r="EM322" s="496">
        <f t="shared" si="366"/>
        <v>0.26400000000000001</v>
      </c>
      <c r="EN322" s="528">
        <v>6.3551400000000008E-2</v>
      </c>
      <c r="EO322" s="545">
        <f t="shared" si="407"/>
        <v>2220</v>
      </c>
      <c r="EP322" s="314">
        <f t="shared" si="408"/>
        <v>650</v>
      </c>
      <c r="EQ322" s="542">
        <v>630</v>
      </c>
      <c r="ER322" s="543">
        <v>10</v>
      </c>
      <c r="ES322" s="544">
        <v>10</v>
      </c>
      <c r="ET322" s="242">
        <v>0</v>
      </c>
      <c r="EU322" s="242">
        <v>0</v>
      </c>
      <c r="EV322" s="314">
        <f t="shared" si="409"/>
        <v>10</v>
      </c>
      <c r="EW322" s="314">
        <f t="shared" si="410"/>
        <v>1020</v>
      </c>
      <c r="EX322" s="542">
        <v>640</v>
      </c>
      <c r="EY322" s="543">
        <v>310</v>
      </c>
      <c r="EZ322" s="544">
        <v>70</v>
      </c>
      <c r="FA322" s="242">
        <v>20</v>
      </c>
      <c r="FB322" s="242">
        <v>0</v>
      </c>
      <c r="FC322" s="314">
        <f t="shared" si="411"/>
        <v>50</v>
      </c>
      <c r="FD322" s="314">
        <f t="shared" si="412"/>
        <v>550</v>
      </c>
      <c r="FE322" s="542">
        <v>100</v>
      </c>
      <c r="FF322" s="543">
        <v>370</v>
      </c>
      <c r="FG322" s="544">
        <v>80</v>
      </c>
      <c r="FH322" s="242">
        <v>20</v>
      </c>
      <c r="FI322" s="242">
        <f>VLOOKUP($A322,'[3]Tabel 3'!$E$3350:$K$3691,7,FALSE)</f>
        <v>0</v>
      </c>
      <c r="FJ322" s="314">
        <f t="shared" si="413"/>
        <v>60</v>
      </c>
      <c r="FK322" s="545">
        <f t="shared" si="414"/>
        <v>2230</v>
      </c>
      <c r="FL322" s="314">
        <f t="shared" si="415"/>
        <v>600</v>
      </c>
      <c r="FM322" s="542">
        <v>580</v>
      </c>
      <c r="FN322" s="543">
        <v>10</v>
      </c>
      <c r="FO322" s="544">
        <v>10</v>
      </c>
      <c r="FP322" s="242">
        <v>0</v>
      </c>
      <c r="FQ322" s="242">
        <v>0</v>
      </c>
      <c r="FR322" s="314">
        <f t="shared" si="416"/>
        <v>10</v>
      </c>
      <c r="FS322" s="314">
        <f t="shared" si="417"/>
        <v>1040</v>
      </c>
      <c r="FT322" s="542">
        <v>640</v>
      </c>
      <c r="FU322" s="543">
        <v>310</v>
      </c>
      <c r="FV322" s="544">
        <v>90</v>
      </c>
      <c r="FW322" s="242">
        <v>30</v>
      </c>
      <c r="FX322" s="242">
        <v>0</v>
      </c>
      <c r="FY322" s="314">
        <f t="shared" si="418"/>
        <v>60</v>
      </c>
      <c r="FZ322" s="314">
        <f t="shared" si="419"/>
        <v>590</v>
      </c>
      <c r="GA322" s="542">
        <v>120</v>
      </c>
      <c r="GB322" s="543">
        <v>380</v>
      </c>
      <c r="GC322" s="544">
        <v>90</v>
      </c>
      <c r="GD322" s="242">
        <v>50</v>
      </c>
      <c r="GE322" s="242">
        <v>10</v>
      </c>
      <c r="GF322" s="314">
        <f t="shared" si="420"/>
        <v>30</v>
      </c>
    </row>
    <row r="323" spans="1:188" hidden="1" x14ac:dyDescent="0.25">
      <c r="A323" s="622" t="s">
        <v>462</v>
      </c>
      <c r="B323" s="622" t="s">
        <v>132</v>
      </c>
      <c r="C323" s="622" t="s">
        <v>133</v>
      </c>
      <c r="D323" s="1">
        <v>0.6</v>
      </c>
      <c r="E323" s="206">
        <v>6600</v>
      </c>
      <c r="F323" s="207">
        <v>9.1999999999999998E-2</v>
      </c>
      <c r="G323" s="208">
        <f>IF(AND(F323&gt;=$F$3-'Selectie Benchmark Gemeenten'!$D$7*'gemeenten info'!$F$7,F323&lt;=$F$3+'Selectie Benchmark Gemeenten'!$D$7*'gemeenten info'!$F$7),1,0)</f>
        <v>0</v>
      </c>
      <c r="H323" s="206">
        <v>14944</v>
      </c>
      <c r="I323" s="206">
        <v>2131</v>
      </c>
      <c r="J323" s="209">
        <f t="shared" si="373"/>
        <v>0.31524663677130044</v>
      </c>
      <c r="K323" s="208">
        <f>IF(AND(J323&gt;=$J$3-'Selectie Benchmark Gemeenten'!$D$8*'gemeenten info'!$J$7,J323&lt;=$J$3+'Selectie Benchmark Gemeenten'!$D$8*'gemeenten info'!$J$7),1,0)</f>
        <v>0</v>
      </c>
      <c r="L323" s="23">
        <v>0</v>
      </c>
      <c r="M323" s="210">
        <v>3.5143769968051117E-2</v>
      </c>
      <c r="N323" s="208">
        <f>IF(AND(M323&gt;=$M$3-'Selectie Benchmark Gemeenten'!$D$9*'gemeenten info'!$M$7,M323&lt;=$M$3+'Selectie Benchmark Gemeenten'!$D$9*'gemeenten info'!$M$7),1,0)</f>
        <v>0</v>
      </c>
      <c r="O323" s="29">
        <f t="shared" si="367"/>
        <v>0</v>
      </c>
      <c r="P323" s="29">
        <f t="shared" si="368"/>
        <v>0</v>
      </c>
      <c r="Q323" s="29">
        <f t="shared" si="369"/>
        <v>0</v>
      </c>
      <c r="S323" s="78">
        <v>7.7140000000000004</v>
      </c>
      <c r="T323" s="78">
        <v>-12.782</v>
      </c>
      <c r="U323" s="211">
        <v>0.57299999999999995</v>
      </c>
      <c r="V323" s="211">
        <v>0.111</v>
      </c>
      <c r="X323" s="212">
        <v>1016</v>
      </c>
      <c r="Y323" s="212">
        <v>28</v>
      </c>
      <c r="Z323" s="341">
        <f t="shared" si="374"/>
        <v>2.7559055118110236E-2</v>
      </c>
      <c r="AA323" s="212">
        <v>340</v>
      </c>
      <c r="AB323" s="212">
        <v>26</v>
      </c>
      <c r="AC323" s="212">
        <v>6</v>
      </c>
      <c r="AD323" s="212">
        <v>65</v>
      </c>
      <c r="AE323" s="212">
        <v>5</v>
      </c>
      <c r="AF323" s="372">
        <f t="shared" si="375"/>
        <v>0.83333333333333337</v>
      </c>
      <c r="AG323" s="212">
        <v>9</v>
      </c>
      <c r="AH323" s="372">
        <f t="shared" si="376"/>
        <v>0.13846153846153847</v>
      </c>
      <c r="AI323" s="212">
        <f t="shared" si="377"/>
        <v>269</v>
      </c>
      <c r="AJ323" s="212">
        <f t="shared" si="378"/>
        <v>12</v>
      </c>
      <c r="AK323" s="372">
        <f t="shared" si="379"/>
        <v>4.4609665427509292E-2</v>
      </c>
      <c r="AL323" s="341">
        <f t="shared" si="380"/>
        <v>4.921259842519685E-3</v>
      </c>
      <c r="AM323" s="341">
        <f t="shared" si="381"/>
        <v>8.8582677165354329E-3</v>
      </c>
      <c r="AN323" s="341">
        <f t="shared" si="382"/>
        <v>1.1811023622047244E-2</v>
      </c>
      <c r="AO323" s="341">
        <f t="shared" si="383"/>
        <v>2.5590551181102362E-2</v>
      </c>
      <c r="AP323" s="214">
        <v>676</v>
      </c>
      <c r="AQ323" s="214">
        <v>2</v>
      </c>
      <c r="AR323" s="341">
        <f t="shared" si="384"/>
        <v>1.968503937007874E-3</v>
      </c>
      <c r="AT323" s="1">
        <v>23</v>
      </c>
      <c r="AU323" s="1">
        <v>7</v>
      </c>
      <c r="AV323" s="1">
        <v>5</v>
      </c>
      <c r="AW323" s="1">
        <v>11</v>
      </c>
      <c r="AX323" s="1">
        <v>24</v>
      </c>
      <c r="AY323" s="1">
        <v>0</v>
      </c>
      <c r="AZ323" s="1">
        <v>9</v>
      </c>
      <c r="BA323" s="1">
        <v>15</v>
      </c>
      <c r="BB323" s="1">
        <v>24</v>
      </c>
      <c r="BC323" s="1">
        <v>9</v>
      </c>
      <c r="BD323" s="1">
        <v>9</v>
      </c>
      <c r="BE323" s="1">
        <v>6</v>
      </c>
      <c r="BF323" s="1">
        <v>26</v>
      </c>
      <c r="BG323" s="1">
        <v>12</v>
      </c>
      <c r="BH323" s="1">
        <v>0</v>
      </c>
      <c r="BI323" s="1">
        <v>14</v>
      </c>
      <c r="BJ323" s="1">
        <v>30</v>
      </c>
      <c r="BK323" s="1">
        <v>12</v>
      </c>
      <c r="BL323" s="1">
        <v>6</v>
      </c>
      <c r="BM323" s="1">
        <v>12</v>
      </c>
      <c r="BN323" s="125">
        <v>0.30434782608695654</v>
      </c>
      <c r="BO323" s="124">
        <v>0.21739130434782608</v>
      </c>
      <c r="BP323" s="126">
        <v>0.47826086956521741</v>
      </c>
      <c r="BQ323" s="125">
        <v>0</v>
      </c>
      <c r="BR323" s="124">
        <v>0.375</v>
      </c>
      <c r="BS323" s="126">
        <v>0.625</v>
      </c>
      <c r="BT323" s="125">
        <v>0.375</v>
      </c>
      <c r="BU323" s="124">
        <v>0.375</v>
      </c>
      <c r="BV323" s="126">
        <v>0.25</v>
      </c>
      <c r="BW323" s="125">
        <v>0.46153846153846156</v>
      </c>
      <c r="BX323" s="124">
        <v>0</v>
      </c>
      <c r="BY323" s="126">
        <v>0.53846153846153844</v>
      </c>
      <c r="BZ323" s="125">
        <f t="shared" si="385"/>
        <v>0.4</v>
      </c>
      <c r="CA323" s="124">
        <f t="shared" si="386"/>
        <v>0.2</v>
      </c>
      <c r="CB323" s="126">
        <f t="shared" si="387"/>
        <v>0.4</v>
      </c>
      <c r="CD323" s="215">
        <f t="shared" si="388"/>
        <v>1750</v>
      </c>
      <c r="CE323" s="216">
        <f t="shared" si="389"/>
        <v>0.59428571428571431</v>
      </c>
      <c r="CF323" s="216">
        <f t="shared" si="390"/>
        <v>0.33714285714285713</v>
      </c>
      <c r="CG323" s="216">
        <f t="shared" si="391"/>
        <v>6.8571428571428575E-2</v>
      </c>
      <c r="CH323" s="216">
        <f t="shared" si="392"/>
        <v>2.2857142857142857E-2</v>
      </c>
      <c r="CI323" s="216">
        <f t="shared" si="393"/>
        <v>0</v>
      </c>
      <c r="CJ323" s="216">
        <f t="shared" si="394"/>
        <v>4.5714285714285714E-2</v>
      </c>
      <c r="CK323" s="217">
        <f t="shared" si="395"/>
        <v>1040</v>
      </c>
      <c r="CL323" s="218">
        <f t="shared" si="396"/>
        <v>590</v>
      </c>
      <c r="CM323" s="219">
        <f t="shared" si="397"/>
        <v>120</v>
      </c>
      <c r="CN323" s="219">
        <f t="shared" si="398"/>
        <v>40</v>
      </c>
      <c r="CO323" s="219">
        <f t="shared" si="399"/>
        <v>0</v>
      </c>
      <c r="CP323" s="219">
        <f t="shared" si="400"/>
        <v>80</v>
      </c>
      <c r="CR323" s="243">
        <v>1168.46</v>
      </c>
      <c r="CS323" s="243">
        <v>1359</v>
      </c>
      <c r="CT323" s="247">
        <f t="shared" si="370"/>
        <v>0.8597939661515821</v>
      </c>
      <c r="CV323" s="247">
        <f t="shared" si="371"/>
        <v>3.2053092023271494E-2</v>
      </c>
      <c r="CW323" s="211">
        <f t="shared" si="372"/>
        <v>0.29955494693598084</v>
      </c>
      <c r="CY323" s="300">
        <v>2.8248587570621469E-2</v>
      </c>
      <c r="CZ323" s="300">
        <v>2.4051803885291396E-2</v>
      </c>
      <c r="DA323" s="300">
        <v>2.1390374331550801E-2</v>
      </c>
      <c r="DB323" s="300">
        <v>2.0707506471095771E-2</v>
      </c>
      <c r="DC323" s="300">
        <v>1.9425675675675675E-2</v>
      </c>
      <c r="DE323" s="332" t="s">
        <v>640</v>
      </c>
      <c r="DF323" s="332" t="s">
        <v>640</v>
      </c>
      <c r="DG323" s="332" t="s">
        <v>640</v>
      </c>
      <c r="DH323" s="332" t="s">
        <v>640</v>
      </c>
      <c r="DL323" s="212">
        <v>1062</v>
      </c>
      <c r="DM323" s="212">
        <v>30</v>
      </c>
      <c r="DN323" s="213">
        <v>2.8248587570621469E-2</v>
      </c>
      <c r="DO323" s="212">
        <v>363</v>
      </c>
      <c r="DP323" s="212">
        <v>27</v>
      </c>
      <c r="DQ323" s="213">
        <v>2.5423728813559324E-2</v>
      </c>
      <c r="DR323" s="214">
        <v>699</v>
      </c>
      <c r="DS323" s="214">
        <v>3</v>
      </c>
      <c r="DT323" s="213">
        <v>2.8248587570621469E-3</v>
      </c>
      <c r="DV323" s="215">
        <f t="shared" si="401"/>
        <v>2180</v>
      </c>
      <c r="DW323" s="216">
        <v>0.52941176470588236</v>
      </c>
      <c r="DX323" s="216">
        <v>0.29411764705882354</v>
      </c>
      <c r="DY323" s="216">
        <v>0.17647058823529413</v>
      </c>
      <c r="DZ323" s="216">
        <v>2.9411764705882353E-2</v>
      </c>
      <c r="EA323" s="216">
        <v>0</v>
      </c>
      <c r="EB323" s="216">
        <v>0.14705882352941177</v>
      </c>
      <c r="EC323" s="217">
        <f t="shared" si="402"/>
        <v>1070</v>
      </c>
      <c r="ED323" s="218">
        <v>1000</v>
      </c>
      <c r="EE323" s="219">
        <f t="shared" si="403"/>
        <v>110</v>
      </c>
      <c r="EF323" s="219">
        <f t="shared" si="404"/>
        <v>20</v>
      </c>
      <c r="EG323" s="219">
        <f t="shared" si="405"/>
        <v>0</v>
      </c>
      <c r="EH323" s="219">
        <f t="shared" si="406"/>
        <v>90</v>
      </c>
      <c r="EI323" s="216">
        <v>5.5555555555555552E-2</v>
      </c>
      <c r="EJ323" s="511">
        <v>2.4E-2</v>
      </c>
      <c r="EK323" s="3">
        <v>0.27500000000000002</v>
      </c>
      <c r="EL323" s="3">
        <v>0.46799999999999997</v>
      </c>
      <c r="EM323" s="496">
        <f t="shared" ref="EM323:EM350" si="421">1-EK323-EL323</f>
        <v>0.25700000000000001</v>
      </c>
      <c r="EN323" s="528">
        <v>7.7135200000000001E-2</v>
      </c>
      <c r="EO323" s="545">
        <f t="shared" si="407"/>
        <v>1760</v>
      </c>
      <c r="EP323" s="314">
        <f t="shared" si="408"/>
        <v>490</v>
      </c>
      <c r="EQ323" s="542">
        <v>480</v>
      </c>
      <c r="ER323" s="543">
        <v>10</v>
      </c>
      <c r="ES323" s="544">
        <v>0</v>
      </c>
      <c r="ET323" s="242">
        <v>0</v>
      </c>
      <c r="EU323" s="242">
        <v>0</v>
      </c>
      <c r="EV323" s="314">
        <f t="shared" si="409"/>
        <v>0</v>
      </c>
      <c r="EW323" s="314">
        <f t="shared" si="410"/>
        <v>750</v>
      </c>
      <c r="EX323" s="542">
        <v>480</v>
      </c>
      <c r="EY323" s="543">
        <v>210</v>
      </c>
      <c r="EZ323" s="544">
        <v>60</v>
      </c>
      <c r="FA323" s="242">
        <v>10</v>
      </c>
      <c r="FB323" s="242">
        <v>0</v>
      </c>
      <c r="FC323" s="314">
        <f t="shared" si="411"/>
        <v>50</v>
      </c>
      <c r="FD323" s="314">
        <f t="shared" si="412"/>
        <v>520</v>
      </c>
      <c r="FE323" s="542">
        <v>110</v>
      </c>
      <c r="FF323" s="543">
        <v>360</v>
      </c>
      <c r="FG323" s="544">
        <v>50</v>
      </c>
      <c r="FH323" s="242">
        <v>10</v>
      </c>
      <c r="FI323" s="242">
        <f>VLOOKUP($A323,'[3]Tabel 3'!$E$3350:$K$3691,7,FALSE)</f>
        <v>0</v>
      </c>
      <c r="FJ323" s="314">
        <f t="shared" si="413"/>
        <v>40</v>
      </c>
      <c r="FK323" s="545">
        <f t="shared" si="414"/>
        <v>1750</v>
      </c>
      <c r="FL323" s="314">
        <f t="shared" si="415"/>
        <v>480</v>
      </c>
      <c r="FM323" s="542">
        <v>470</v>
      </c>
      <c r="FN323" s="543">
        <v>10</v>
      </c>
      <c r="FO323" s="544">
        <v>0</v>
      </c>
      <c r="FP323" s="242">
        <v>0</v>
      </c>
      <c r="FQ323" s="242">
        <v>0</v>
      </c>
      <c r="FR323" s="314">
        <f t="shared" si="416"/>
        <v>0</v>
      </c>
      <c r="FS323" s="314">
        <f t="shared" si="417"/>
        <v>750</v>
      </c>
      <c r="FT323" s="542">
        <v>460</v>
      </c>
      <c r="FU323" s="543">
        <v>230</v>
      </c>
      <c r="FV323" s="544">
        <v>60</v>
      </c>
      <c r="FW323" s="242">
        <v>20</v>
      </c>
      <c r="FX323" s="242">
        <v>0</v>
      </c>
      <c r="FY323" s="314">
        <f t="shared" si="418"/>
        <v>40</v>
      </c>
      <c r="FZ323" s="314">
        <f t="shared" si="419"/>
        <v>520</v>
      </c>
      <c r="GA323" s="542">
        <v>110</v>
      </c>
      <c r="GB323" s="543">
        <v>350</v>
      </c>
      <c r="GC323" s="544">
        <v>60</v>
      </c>
      <c r="GD323" s="242">
        <v>20</v>
      </c>
      <c r="GE323" s="242">
        <v>0</v>
      </c>
      <c r="GF323" s="314">
        <f t="shared" si="420"/>
        <v>40</v>
      </c>
    </row>
    <row r="324" spans="1:188" hidden="1" x14ac:dyDescent="0.25">
      <c r="A324" s="622" t="s">
        <v>463</v>
      </c>
      <c r="B324" s="622" t="s">
        <v>61</v>
      </c>
      <c r="C324" s="622" t="s">
        <v>62</v>
      </c>
      <c r="D324" s="1">
        <v>1.1000000000000001</v>
      </c>
      <c r="E324" s="206">
        <v>11000</v>
      </c>
      <c r="F324" s="207">
        <v>9.6999999999999989E-2</v>
      </c>
      <c r="G324" s="208">
        <f>IF(AND(F324&gt;=$F$3-'Selectie Benchmark Gemeenten'!$D$7*'gemeenten info'!$F$7,F324&lt;=$F$3+'Selectie Benchmark Gemeenten'!$D$7*'gemeenten info'!$F$7),1,0)</f>
        <v>1</v>
      </c>
      <c r="H324" s="206">
        <v>26571</v>
      </c>
      <c r="I324" s="206">
        <v>96</v>
      </c>
      <c r="J324" s="209">
        <f t="shared" si="373"/>
        <v>1.1061285500747383E-2</v>
      </c>
      <c r="K324" s="208">
        <f>IF(AND(J324&gt;=$J$3-'Selectie Benchmark Gemeenten'!$D$8*'gemeenten info'!$J$7,J324&lt;=$J$3+'Selectie Benchmark Gemeenten'!$D$8*'gemeenten info'!$J$7),1,0)</f>
        <v>0</v>
      </c>
      <c r="L324" s="23">
        <v>0</v>
      </c>
      <c r="M324" s="210">
        <v>0.18032786885245902</v>
      </c>
      <c r="N324" s="208">
        <f>IF(AND(M324&gt;=$M$3-'Selectie Benchmark Gemeenten'!$D$9*'gemeenten info'!$M$7,M324&lt;=$M$3+'Selectie Benchmark Gemeenten'!$D$9*'gemeenten info'!$M$7),1,0)</f>
        <v>1</v>
      </c>
      <c r="O324" s="29">
        <f t="shared" si="367"/>
        <v>1</v>
      </c>
      <c r="P324" s="29">
        <f t="shared" si="368"/>
        <v>0</v>
      </c>
      <c r="Q324" s="29">
        <f t="shared" si="369"/>
        <v>0</v>
      </c>
      <c r="S324" s="78">
        <v>7.2409999999999997</v>
      </c>
      <c r="T324" s="78">
        <v>-22.167000000000002</v>
      </c>
      <c r="U324" s="211">
        <v>0.66700000000000004</v>
      </c>
      <c r="V324" s="211">
        <v>9.4E-2</v>
      </c>
      <c r="X324" s="212">
        <v>1684</v>
      </c>
      <c r="Y324" s="212">
        <v>54</v>
      </c>
      <c r="Z324" s="341">
        <f t="shared" si="374"/>
        <v>3.2066508313539195E-2</v>
      </c>
      <c r="AA324" s="212">
        <v>627</v>
      </c>
      <c r="AB324" s="212">
        <v>43</v>
      </c>
      <c r="AC324" s="212">
        <v>14</v>
      </c>
      <c r="AD324" s="212">
        <v>115</v>
      </c>
      <c r="AE324" s="212">
        <v>0</v>
      </c>
      <c r="AF324" s="372">
        <f t="shared" si="375"/>
        <v>0</v>
      </c>
      <c r="AG324" s="212">
        <v>20</v>
      </c>
      <c r="AH324" s="372">
        <f t="shared" si="376"/>
        <v>0.17391304347826086</v>
      </c>
      <c r="AI324" s="212">
        <f t="shared" si="377"/>
        <v>498</v>
      </c>
      <c r="AJ324" s="212">
        <f t="shared" si="378"/>
        <v>23</v>
      </c>
      <c r="AK324" s="372">
        <f t="shared" si="379"/>
        <v>4.6184738955823292E-2</v>
      </c>
      <c r="AL324" s="341">
        <f t="shared" si="380"/>
        <v>0</v>
      </c>
      <c r="AM324" s="341">
        <f t="shared" si="381"/>
        <v>1.1876484560570071E-2</v>
      </c>
      <c r="AN324" s="341">
        <f t="shared" si="382"/>
        <v>1.3657957244655582E-2</v>
      </c>
      <c r="AO324" s="341">
        <f t="shared" si="383"/>
        <v>2.5534441805225652E-2</v>
      </c>
      <c r="AP324" s="214">
        <v>1057</v>
      </c>
      <c r="AQ324" s="214">
        <v>11</v>
      </c>
      <c r="AR324" s="341">
        <f t="shared" si="384"/>
        <v>6.5320665083135393E-3</v>
      </c>
      <c r="AT324" s="1">
        <v>33</v>
      </c>
      <c r="AU324" s="1">
        <v>11</v>
      </c>
      <c r="AV324" s="1">
        <v>11</v>
      </c>
      <c r="AW324" s="1">
        <v>11</v>
      </c>
      <c r="AX324" s="1">
        <v>65</v>
      </c>
      <c r="AY324" s="1">
        <v>12</v>
      </c>
      <c r="AZ324" s="1">
        <v>9</v>
      </c>
      <c r="BA324" s="1">
        <v>44</v>
      </c>
      <c r="BB324" s="1">
        <v>34</v>
      </c>
      <c r="BC324" s="1">
        <v>10</v>
      </c>
      <c r="BD324" s="1">
        <v>0</v>
      </c>
      <c r="BE324" s="1">
        <v>24</v>
      </c>
      <c r="BF324" s="1">
        <v>40</v>
      </c>
      <c r="BG324" s="1">
        <v>12</v>
      </c>
      <c r="BH324" s="1">
        <v>6</v>
      </c>
      <c r="BI324" s="1">
        <v>22</v>
      </c>
      <c r="BJ324" s="1">
        <v>43</v>
      </c>
      <c r="BK324" s="1">
        <v>17</v>
      </c>
      <c r="BL324" s="1">
        <v>11</v>
      </c>
      <c r="BM324" s="1">
        <v>15</v>
      </c>
      <c r="BN324" s="125">
        <v>0.33333333333333331</v>
      </c>
      <c r="BO324" s="124">
        <v>0.33333333333333331</v>
      </c>
      <c r="BP324" s="126">
        <v>0.33333333333333331</v>
      </c>
      <c r="BQ324" s="125">
        <v>0.18461538461538463</v>
      </c>
      <c r="BR324" s="124">
        <v>0.13846153846153847</v>
      </c>
      <c r="BS324" s="126">
        <v>0.67692307692307696</v>
      </c>
      <c r="BT324" s="125">
        <v>0.29411764705882354</v>
      </c>
      <c r="BU324" s="124">
        <v>0</v>
      </c>
      <c r="BV324" s="126">
        <v>0.70588235294117652</v>
      </c>
      <c r="BW324" s="125">
        <v>0.3</v>
      </c>
      <c r="BX324" s="124">
        <v>0.15</v>
      </c>
      <c r="BY324" s="126">
        <v>0.55000000000000004</v>
      </c>
      <c r="BZ324" s="125">
        <f t="shared" si="385"/>
        <v>0.39534883720930231</v>
      </c>
      <c r="CA324" s="124">
        <f t="shared" si="386"/>
        <v>0.2558139534883721</v>
      </c>
      <c r="CB324" s="126">
        <f t="shared" si="387"/>
        <v>0.34883720930232559</v>
      </c>
      <c r="CD324" s="215">
        <f t="shared" si="388"/>
        <v>3370</v>
      </c>
      <c r="CE324" s="216">
        <f t="shared" si="389"/>
        <v>0.52225519287833833</v>
      </c>
      <c r="CF324" s="216">
        <f t="shared" si="390"/>
        <v>0.30267062314540061</v>
      </c>
      <c r="CG324" s="216">
        <f t="shared" si="391"/>
        <v>0.17507418397626112</v>
      </c>
      <c r="CH324" s="216">
        <f t="shared" si="392"/>
        <v>3.2640949554896145E-2</v>
      </c>
      <c r="CI324" s="216">
        <f t="shared" si="393"/>
        <v>0</v>
      </c>
      <c r="CJ324" s="216">
        <f t="shared" si="394"/>
        <v>0.14243323442136499</v>
      </c>
      <c r="CK324" s="217">
        <f t="shared" si="395"/>
        <v>1760</v>
      </c>
      <c r="CL324" s="218">
        <f t="shared" si="396"/>
        <v>1020</v>
      </c>
      <c r="CM324" s="219">
        <f t="shared" si="397"/>
        <v>590</v>
      </c>
      <c r="CN324" s="219">
        <f t="shared" si="398"/>
        <v>110</v>
      </c>
      <c r="CO324" s="219">
        <f t="shared" si="399"/>
        <v>0</v>
      </c>
      <c r="CP324" s="219">
        <f t="shared" si="400"/>
        <v>480</v>
      </c>
      <c r="CR324" s="243">
        <v>2449.52</v>
      </c>
      <c r="CS324" s="243">
        <v>2051</v>
      </c>
      <c r="CT324" s="247">
        <f t="shared" si="370"/>
        <v>1.1943052169673329</v>
      </c>
      <c r="CV324" s="247">
        <f t="shared" si="371"/>
        <v>2.6849508700099976E-2</v>
      </c>
      <c r="CW324" s="211">
        <f t="shared" si="372"/>
        <v>0.3305825599333938</v>
      </c>
      <c r="CY324" s="300">
        <v>2.4445707788516201E-2</v>
      </c>
      <c r="CZ324" s="300">
        <v>2.2522522522522521E-2</v>
      </c>
      <c r="DA324" s="300">
        <v>1.901565995525727E-2</v>
      </c>
      <c r="DB324" s="300">
        <v>3.4722222222222224E-2</v>
      </c>
      <c r="DC324" s="300">
        <v>1.7857142857142856E-2</v>
      </c>
      <c r="DE324" s="332">
        <v>61</v>
      </c>
      <c r="DF324" s="332">
        <v>7</v>
      </c>
      <c r="DG324" s="332">
        <v>63</v>
      </c>
      <c r="DH324" s="332">
        <v>7</v>
      </c>
      <c r="DL324" s="212">
        <v>1759</v>
      </c>
      <c r="DM324" s="212">
        <v>43</v>
      </c>
      <c r="DN324" s="213">
        <v>2.4445707788516201E-2</v>
      </c>
      <c r="DO324" s="212">
        <v>668</v>
      </c>
      <c r="DP324" s="212">
        <v>37</v>
      </c>
      <c r="DQ324" s="213">
        <v>2.1034678794769755E-2</v>
      </c>
      <c r="DR324" s="214">
        <v>1091</v>
      </c>
      <c r="DS324" s="214">
        <v>6</v>
      </c>
      <c r="DT324" s="213">
        <v>3.4110289937464467E-3</v>
      </c>
      <c r="DV324" s="215">
        <f t="shared" si="401"/>
        <v>8380</v>
      </c>
      <c r="DW324" s="216">
        <v>0.5641025641025641</v>
      </c>
      <c r="DX324" s="216">
        <v>0.38461538461538464</v>
      </c>
      <c r="DY324" s="216">
        <v>5.128205128205128E-2</v>
      </c>
      <c r="DZ324" s="216">
        <v>1.9230769230769232E-2</v>
      </c>
      <c r="EA324" s="216">
        <v>0</v>
      </c>
      <c r="EB324" s="216">
        <v>3.2051282051282048E-2</v>
      </c>
      <c r="EC324" s="217">
        <f t="shared" si="402"/>
        <v>1810</v>
      </c>
      <c r="ED324" s="218">
        <v>6000</v>
      </c>
      <c r="EE324" s="219">
        <f t="shared" si="403"/>
        <v>570</v>
      </c>
      <c r="EF324" s="219">
        <f t="shared" si="404"/>
        <v>70</v>
      </c>
      <c r="EG324" s="219">
        <f t="shared" si="405"/>
        <v>10</v>
      </c>
      <c r="EH324" s="219">
        <f t="shared" si="406"/>
        <v>490</v>
      </c>
      <c r="EI324" s="216">
        <v>0.13333333333333333</v>
      </c>
      <c r="EJ324" s="511">
        <v>2.4874999999999998E-2</v>
      </c>
      <c r="EK324" s="3">
        <v>0.312</v>
      </c>
      <c r="EL324" s="3">
        <v>0.51200000000000001</v>
      </c>
      <c r="EM324" s="496">
        <f t="shared" si="421"/>
        <v>0.17599999999999993</v>
      </c>
      <c r="EN324" s="528">
        <v>8.0088199999999998E-2</v>
      </c>
      <c r="EO324" s="545">
        <f t="shared" si="407"/>
        <v>3350</v>
      </c>
      <c r="EP324" s="314">
        <f t="shared" si="408"/>
        <v>910</v>
      </c>
      <c r="EQ324" s="542">
        <v>890</v>
      </c>
      <c r="ER324" s="543">
        <v>10</v>
      </c>
      <c r="ES324" s="544">
        <v>10</v>
      </c>
      <c r="ET324" s="242">
        <v>0</v>
      </c>
      <c r="EU324" s="242">
        <v>0</v>
      </c>
      <c r="EV324" s="314">
        <f t="shared" si="409"/>
        <v>10</v>
      </c>
      <c r="EW324" s="314">
        <f t="shared" si="410"/>
        <v>1460</v>
      </c>
      <c r="EX324" s="542">
        <v>780</v>
      </c>
      <c r="EY324" s="543">
        <v>380</v>
      </c>
      <c r="EZ324" s="544">
        <v>300</v>
      </c>
      <c r="FA324" s="242">
        <v>30</v>
      </c>
      <c r="FB324" s="242">
        <v>10</v>
      </c>
      <c r="FC324" s="314">
        <f t="shared" si="411"/>
        <v>260</v>
      </c>
      <c r="FD324" s="314">
        <f t="shared" si="412"/>
        <v>980</v>
      </c>
      <c r="FE324" s="542">
        <v>140</v>
      </c>
      <c r="FF324" s="543">
        <v>580</v>
      </c>
      <c r="FG324" s="544">
        <v>260</v>
      </c>
      <c r="FH324" s="242">
        <v>40</v>
      </c>
      <c r="FI324" s="242">
        <f>VLOOKUP($A324,'[3]Tabel 3'!$E$3350:$K$3691,7,FALSE)</f>
        <v>0</v>
      </c>
      <c r="FJ324" s="314">
        <f t="shared" si="413"/>
        <v>220</v>
      </c>
      <c r="FK324" s="545">
        <f t="shared" si="414"/>
        <v>3370</v>
      </c>
      <c r="FL324" s="314">
        <f t="shared" si="415"/>
        <v>960</v>
      </c>
      <c r="FM324" s="542">
        <v>910</v>
      </c>
      <c r="FN324" s="543">
        <v>0</v>
      </c>
      <c r="FO324" s="544">
        <v>50</v>
      </c>
      <c r="FP324" s="242">
        <v>0</v>
      </c>
      <c r="FQ324" s="242">
        <v>0</v>
      </c>
      <c r="FR324" s="314">
        <f t="shared" si="416"/>
        <v>50</v>
      </c>
      <c r="FS324" s="314">
        <f t="shared" si="417"/>
        <v>1430</v>
      </c>
      <c r="FT324" s="542">
        <v>710</v>
      </c>
      <c r="FU324" s="543">
        <v>400</v>
      </c>
      <c r="FV324" s="544">
        <v>320</v>
      </c>
      <c r="FW324" s="242">
        <v>50</v>
      </c>
      <c r="FX324" s="242">
        <v>0</v>
      </c>
      <c r="FY324" s="314">
        <f t="shared" si="418"/>
        <v>270</v>
      </c>
      <c r="FZ324" s="314">
        <f t="shared" si="419"/>
        <v>980</v>
      </c>
      <c r="GA324" s="542">
        <v>140</v>
      </c>
      <c r="GB324" s="543">
        <v>620</v>
      </c>
      <c r="GC324" s="544">
        <v>220</v>
      </c>
      <c r="GD324" s="242">
        <v>60</v>
      </c>
      <c r="GE324" s="242">
        <v>0</v>
      </c>
      <c r="GF324" s="314">
        <f t="shared" si="420"/>
        <v>160</v>
      </c>
    </row>
    <row r="325" spans="1:188" hidden="1" x14ac:dyDescent="0.25">
      <c r="A325" s="622" t="s">
        <v>464</v>
      </c>
      <c r="B325" s="622" t="s">
        <v>108</v>
      </c>
      <c r="C325" s="622" t="s">
        <v>109</v>
      </c>
      <c r="D325" s="1">
        <v>2.7</v>
      </c>
      <c r="E325" s="206">
        <v>46300</v>
      </c>
      <c r="F325" s="207">
        <v>5.7999999999999996E-2</v>
      </c>
      <c r="G325" s="208">
        <f>IF(AND(F325&gt;=$F$3-'Selectie Benchmark Gemeenten'!$D$7*'gemeenten info'!$F$7,F325&lt;=$F$3+'Selectie Benchmark Gemeenten'!$D$7*'gemeenten info'!$F$7),1,0)</f>
        <v>0</v>
      </c>
      <c r="H325" s="206">
        <v>112448</v>
      </c>
      <c r="I325" s="206">
        <v>1392</v>
      </c>
      <c r="J325" s="209">
        <f t="shared" si="373"/>
        <v>0.20478325859491778</v>
      </c>
      <c r="K325" s="208">
        <f>IF(AND(J325&gt;=$J$3-'Selectie Benchmark Gemeenten'!$D$8*'gemeenten info'!$J$7,J325&lt;=$J$3+'Selectie Benchmark Gemeenten'!$D$8*'gemeenten info'!$J$7),1,0)</f>
        <v>1</v>
      </c>
      <c r="L325" s="23">
        <v>0</v>
      </c>
      <c r="M325" s="210">
        <v>9.3743672808260778E-2</v>
      </c>
      <c r="N325" s="208">
        <f>IF(AND(M325&gt;=$M$3-'Selectie Benchmark Gemeenten'!$D$9*'gemeenten info'!$M$7,M325&lt;=$M$3+'Selectie Benchmark Gemeenten'!$D$9*'gemeenten info'!$M$7),1,0)</f>
        <v>1</v>
      </c>
      <c r="O325" s="29">
        <f t="shared" si="367"/>
        <v>0</v>
      </c>
      <c r="P325" s="29">
        <f t="shared" si="368"/>
        <v>0</v>
      </c>
      <c r="Q325" s="29">
        <f t="shared" si="369"/>
        <v>0</v>
      </c>
      <c r="S325" s="78">
        <v>7.94</v>
      </c>
      <c r="T325" s="78">
        <v>-1.3220000000000001</v>
      </c>
      <c r="U325" s="211">
        <v>0.56999999999999995</v>
      </c>
      <c r="V325" s="211">
        <v>5.1999999999999998E-2</v>
      </c>
      <c r="X325" s="212">
        <v>8662</v>
      </c>
      <c r="Y325" s="212">
        <v>115</v>
      </c>
      <c r="Z325" s="341">
        <f t="shared" si="374"/>
        <v>1.3276379589009466E-2</v>
      </c>
      <c r="AA325" s="212">
        <v>2509</v>
      </c>
      <c r="AB325" s="212">
        <v>99</v>
      </c>
      <c r="AC325" s="212">
        <v>73</v>
      </c>
      <c r="AD325" s="212">
        <v>364</v>
      </c>
      <c r="AE325" s="212">
        <v>13</v>
      </c>
      <c r="AF325" s="372">
        <f t="shared" si="375"/>
        <v>0.17808219178082191</v>
      </c>
      <c r="AG325" s="212">
        <v>35</v>
      </c>
      <c r="AH325" s="372">
        <f t="shared" si="376"/>
        <v>9.6153846153846159E-2</v>
      </c>
      <c r="AI325" s="212">
        <f t="shared" si="377"/>
        <v>2072</v>
      </c>
      <c r="AJ325" s="212">
        <f t="shared" si="378"/>
        <v>51</v>
      </c>
      <c r="AK325" s="372">
        <f t="shared" si="379"/>
        <v>2.4613899613899613E-2</v>
      </c>
      <c r="AL325" s="341">
        <f t="shared" si="380"/>
        <v>1.5008081274532441E-3</v>
      </c>
      <c r="AM325" s="341">
        <f t="shared" si="381"/>
        <v>4.0406372662202721E-3</v>
      </c>
      <c r="AN325" s="341">
        <f t="shared" si="382"/>
        <v>5.8877857307781112E-3</v>
      </c>
      <c r="AO325" s="341">
        <f t="shared" si="383"/>
        <v>1.1429231124451628E-2</v>
      </c>
      <c r="AP325" s="214">
        <v>6153</v>
      </c>
      <c r="AQ325" s="214">
        <v>16</v>
      </c>
      <c r="AR325" s="341">
        <f t="shared" si="384"/>
        <v>1.8471484645578389E-3</v>
      </c>
      <c r="AT325" s="1">
        <v>119</v>
      </c>
      <c r="AU325" s="1">
        <v>41</v>
      </c>
      <c r="AV325" s="1">
        <v>24</v>
      </c>
      <c r="AW325" s="1">
        <v>54</v>
      </c>
      <c r="AX325" s="1">
        <v>111</v>
      </c>
      <c r="AY325" s="1">
        <v>44</v>
      </c>
      <c r="AZ325" s="1">
        <v>27</v>
      </c>
      <c r="BA325" s="1">
        <v>40</v>
      </c>
      <c r="BB325" s="1">
        <v>83</v>
      </c>
      <c r="BC325" s="1">
        <v>36</v>
      </c>
      <c r="BD325" s="1">
        <v>15</v>
      </c>
      <c r="BE325" s="1">
        <v>32</v>
      </c>
      <c r="BF325" s="1">
        <v>121</v>
      </c>
      <c r="BG325" s="1">
        <v>62</v>
      </c>
      <c r="BH325" s="1">
        <v>21</v>
      </c>
      <c r="BI325" s="1">
        <v>38</v>
      </c>
      <c r="BJ325" s="1">
        <v>129</v>
      </c>
      <c r="BK325" s="1">
        <v>51</v>
      </c>
      <c r="BL325" s="1">
        <v>34</v>
      </c>
      <c r="BM325" s="1">
        <v>44</v>
      </c>
      <c r="BN325" s="125">
        <v>0.34453781512605042</v>
      </c>
      <c r="BO325" s="124">
        <v>0.20168067226890757</v>
      </c>
      <c r="BP325" s="126">
        <v>0.45378151260504201</v>
      </c>
      <c r="BQ325" s="125">
        <v>0.3963963963963964</v>
      </c>
      <c r="BR325" s="124">
        <v>0.24324324324324326</v>
      </c>
      <c r="BS325" s="126">
        <v>0.36036036036036034</v>
      </c>
      <c r="BT325" s="125">
        <v>0.43373493975903615</v>
      </c>
      <c r="BU325" s="124">
        <v>0.18072289156626506</v>
      </c>
      <c r="BV325" s="126">
        <v>0.38554216867469882</v>
      </c>
      <c r="BW325" s="125">
        <v>0.51239669421487599</v>
      </c>
      <c r="BX325" s="124">
        <v>0.17355371900826447</v>
      </c>
      <c r="BY325" s="126">
        <v>0.31404958677685951</v>
      </c>
      <c r="BZ325" s="125">
        <f t="shared" si="385"/>
        <v>0.39534883720930231</v>
      </c>
      <c r="CA325" s="124">
        <f t="shared" si="386"/>
        <v>0.26356589147286824</v>
      </c>
      <c r="CB325" s="126">
        <f t="shared" si="387"/>
        <v>0.34108527131782945</v>
      </c>
      <c r="CD325" s="215">
        <f t="shared" si="388"/>
        <v>15730</v>
      </c>
      <c r="CE325" s="216">
        <f t="shared" si="389"/>
        <v>0.55117609663064204</v>
      </c>
      <c r="CF325" s="216">
        <f t="shared" si="390"/>
        <v>0.39097266369993644</v>
      </c>
      <c r="CG325" s="216">
        <f t="shared" si="391"/>
        <v>5.7851239669421489E-2</v>
      </c>
      <c r="CH325" s="216">
        <f t="shared" si="392"/>
        <v>2.097902097902098E-2</v>
      </c>
      <c r="CI325" s="216">
        <f t="shared" si="393"/>
        <v>1.9071837253655435E-3</v>
      </c>
      <c r="CJ325" s="216">
        <f t="shared" si="394"/>
        <v>3.4965034965034968E-2</v>
      </c>
      <c r="CK325" s="217">
        <f t="shared" si="395"/>
        <v>8670</v>
      </c>
      <c r="CL325" s="218">
        <f t="shared" si="396"/>
        <v>6150</v>
      </c>
      <c r="CM325" s="219">
        <f t="shared" si="397"/>
        <v>910</v>
      </c>
      <c r="CN325" s="219">
        <f t="shared" si="398"/>
        <v>330</v>
      </c>
      <c r="CO325" s="219">
        <f t="shared" si="399"/>
        <v>30</v>
      </c>
      <c r="CP325" s="219">
        <f t="shared" si="400"/>
        <v>550</v>
      </c>
      <c r="CR325" s="243">
        <v>6986.31</v>
      </c>
      <c r="CS325" s="243">
        <v>11689</v>
      </c>
      <c r="CT325" s="247">
        <f t="shared" si="370"/>
        <v>0.59768243647874075</v>
      </c>
      <c r="CV325" s="247">
        <f t="shared" si="371"/>
        <v>2.2213099764529721E-2</v>
      </c>
      <c r="CW325" s="211">
        <f t="shared" si="372"/>
        <v>0.22890309636223219</v>
      </c>
      <c r="CY325" s="300">
        <v>1.4956521739130434E-2</v>
      </c>
      <c r="CZ325" s="300">
        <v>1.4030612244897959E-2</v>
      </c>
      <c r="DA325" s="300">
        <v>9.6489188560799806E-3</v>
      </c>
      <c r="DB325" s="300">
        <v>1.2826438641090825E-2</v>
      </c>
      <c r="DC325" s="300">
        <v>1.3738166705148927E-2</v>
      </c>
      <c r="DE325" s="332">
        <v>477</v>
      </c>
      <c r="DF325" s="332">
        <v>95</v>
      </c>
      <c r="DG325" s="332">
        <v>519</v>
      </c>
      <c r="DH325" s="332">
        <v>76</v>
      </c>
      <c r="DL325" s="212">
        <v>8625</v>
      </c>
      <c r="DM325" s="212">
        <v>129</v>
      </c>
      <c r="DN325" s="213">
        <v>1.4956521739130434E-2</v>
      </c>
      <c r="DO325" s="212">
        <v>2535</v>
      </c>
      <c r="DP325" s="212">
        <v>108</v>
      </c>
      <c r="DQ325" s="213">
        <v>1.2521739130434783E-2</v>
      </c>
      <c r="DR325" s="214">
        <v>6090</v>
      </c>
      <c r="DS325" s="214">
        <v>21</v>
      </c>
      <c r="DT325" s="213">
        <v>2.434782608695652E-3</v>
      </c>
      <c r="DV325" s="215">
        <f t="shared" si="401"/>
        <v>10650</v>
      </c>
      <c r="DW325" s="216">
        <v>0.60606060606060608</v>
      </c>
      <c r="DX325" s="216">
        <v>0.33333333333333331</v>
      </c>
      <c r="DY325" s="216">
        <v>6.0606060606060608E-2</v>
      </c>
      <c r="DZ325" s="216">
        <v>3.0303030303030304E-2</v>
      </c>
      <c r="EA325" s="216">
        <v>0</v>
      </c>
      <c r="EB325" s="216">
        <v>3.0303030303030304E-2</v>
      </c>
      <c r="EC325" s="217">
        <f t="shared" si="402"/>
        <v>8760</v>
      </c>
      <c r="ED325" s="218">
        <v>1100</v>
      </c>
      <c r="EE325" s="219">
        <f t="shared" si="403"/>
        <v>790</v>
      </c>
      <c r="EF325" s="219">
        <f t="shared" si="404"/>
        <v>210</v>
      </c>
      <c r="EG325" s="219">
        <f t="shared" si="405"/>
        <v>20</v>
      </c>
      <c r="EH325" s="219">
        <f t="shared" si="406"/>
        <v>560</v>
      </c>
      <c r="EI325" s="216">
        <v>5.128205128205128E-2</v>
      </c>
      <c r="EJ325" s="511">
        <v>1.805E-2</v>
      </c>
      <c r="EK325" s="3">
        <v>0.28800000000000003</v>
      </c>
      <c r="EL325" s="3">
        <v>0.45700000000000002</v>
      </c>
      <c r="EM325" s="496">
        <f t="shared" si="421"/>
        <v>0.25499999999999995</v>
      </c>
      <c r="EN325" s="528">
        <v>5.7054800000000003E-2</v>
      </c>
      <c r="EO325" s="545">
        <f t="shared" si="407"/>
        <v>15570</v>
      </c>
      <c r="EP325" s="314">
        <f t="shared" si="408"/>
        <v>3900</v>
      </c>
      <c r="EQ325" s="542">
        <v>3840</v>
      </c>
      <c r="ER325" s="543">
        <v>40</v>
      </c>
      <c r="ES325" s="544">
        <v>20</v>
      </c>
      <c r="ET325" s="242">
        <v>0</v>
      </c>
      <c r="EU325" s="242">
        <v>0</v>
      </c>
      <c r="EV325" s="314">
        <f t="shared" si="409"/>
        <v>20</v>
      </c>
      <c r="EW325" s="314">
        <f t="shared" si="410"/>
        <v>6660</v>
      </c>
      <c r="EX325" s="542">
        <v>4140</v>
      </c>
      <c r="EY325" s="543">
        <v>2130</v>
      </c>
      <c r="EZ325" s="544">
        <v>390</v>
      </c>
      <c r="FA325" s="242">
        <v>110</v>
      </c>
      <c r="FB325" s="242">
        <v>10</v>
      </c>
      <c r="FC325" s="314">
        <f t="shared" si="411"/>
        <v>270</v>
      </c>
      <c r="FD325" s="314">
        <f t="shared" si="412"/>
        <v>5010</v>
      </c>
      <c r="FE325" s="542">
        <v>780</v>
      </c>
      <c r="FF325" s="543">
        <v>3850</v>
      </c>
      <c r="FG325" s="544">
        <v>380</v>
      </c>
      <c r="FH325" s="242">
        <v>100</v>
      </c>
      <c r="FI325" s="242">
        <f>VLOOKUP($A325,'[3]Tabel 3'!$E$3350:$K$3691,7,FALSE)</f>
        <v>10</v>
      </c>
      <c r="FJ325" s="314">
        <f t="shared" si="413"/>
        <v>270</v>
      </c>
      <c r="FK325" s="545">
        <f t="shared" si="414"/>
        <v>15730</v>
      </c>
      <c r="FL325" s="314">
        <f t="shared" si="415"/>
        <v>3950</v>
      </c>
      <c r="FM325" s="542">
        <v>3870</v>
      </c>
      <c r="FN325" s="543">
        <v>50</v>
      </c>
      <c r="FO325" s="544">
        <v>30</v>
      </c>
      <c r="FP325" s="242">
        <v>0</v>
      </c>
      <c r="FQ325" s="242">
        <v>0</v>
      </c>
      <c r="FR325" s="314">
        <f t="shared" si="416"/>
        <v>30</v>
      </c>
      <c r="FS325" s="314">
        <f t="shared" si="417"/>
        <v>6850</v>
      </c>
      <c r="FT325" s="542">
        <v>4040</v>
      </c>
      <c r="FU325" s="543">
        <v>2400</v>
      </c>
      <c r="FV325" s="544">
        <v>410</v>
      </c>
      <c r="FW325" s="242">
        <v>150</v>
      </c>
      <c r="FX325" s="242">
        <v>10</v>
      </c>
      <c r="FY325" s="314">
        <f t="shared" si="418"/>
        <v>250</v>
      </c>
      <c r="FZ325" s="314">
        <f t="shared" si="419"/>
        <v>4930</v>
      </c>
      <c r="GA325" s="542">
        <v>760</v>
      </c>
      <c r="GB325" s="543">
        <v>3700</v>
      </c>
      <c r="GC325" s="544">
        <v>470</v>
      </c>
      <c r="GD325" s="242">
        <v>180</v>
      </c>
      <c r="GE325" s="242">
        <v>20</v>
      </c>
      <c r="GF325" s="314">
        <f t="shared" si="420"/>
        <v>270</v>
      </c>
    </row>
    <row r="326" spans="1:188" hidden="1" x14ac:dyDescent="0.25">
      <c r="A326" s="622" t="s">
        <v>465</v>
      </c>
      <c r="B326" s="622" t="s">
        <v>71</v>
      </c>
      <c r="C326" s="622" t="s">
        <v>72</v>
      </c>
      <c r="D326" s="1">
        <v>1</v>
      </c>
      <c r="E326" s="206">
        <v>11400</v>
      </c>
      <c r="F326" s="207">
        <v>0.09</v>
      </c>
      <c r="G326" s="208">
        <f>IF(AND(F326&gt;=$F$3-'Selectie Benchmark Gemeenten'!$D$7*'gemeenten info'!$F$7,F326&lt;=$F$3+'Selectie Benchmark Gemeenten'!$D$7*'gemeenten info'!$F$7),1,0)</f>
        <v>0</v>
      </c>
      <c r="H326" s="206">
        <v>26278</v>
      </c>
      <c r="I326" s="206">
        <v>119</v>
      </c>
      <c r="J326" s="209">
        <f t="shared" si="373"/>
        <v>1.4499252615844544E-2</v>
      </c>
      <c r="K326" s="208">
        <f>IF(AND(J326&gt;=$J$3-'Selectie Benchmark Gemeenten'!$D$8*'gemeenten info'!$J$7,J326&lt;=$J$3+'Selectie Benchmark Gemeenten'!$D$8*'gemeenten info'!$J$7),1,0)</f>
        <v>0</v>
      </c>
      <c r="L326" s="23">
        <v>0</v>
      </c>
      <c r="M326" s="210">
        <v>0.10584958217270195</v>
      </c>
      <c r="N326" s="208">
        <f>IF(AND(M326&gt;=$M$3-'Selectie Benchmark Gemeenten'!$D$9*'gemeenten info'!$M$7,M326&lt;=$M$3+'Selectie Benchmark Gemeenten'!$D$9*'gemeenten info'!$M$7),1,0)</f>
        <v>1</v>
      </c>
      <c r="O326" s="29">
        <f t="shared" si="367"/>
        <v>0</v>
      </c>
      <c r="P326" s="29">
        <f t="shared" si="368"/>
        <v>0</v>
      </c>
      <c r="Q326" s="29">
        <f t="shared" si="369"/>
        <v>0</v>
      </c>
      <c r="S326" s="78">
        <v>6.9180000000000001</v>
      </c>
      <c r="T326" s="78">
        <v>-6.2750000000000004</v>
      </c>
      <c r="U326" s="211">
        <v>0.65200000000000002</v>
      </c>
      <c r="V326" s="211">
        <v>6.6000000000000003E-2</v>
      </c>
      <c r="X326" s="212">
        <v>2012</v>
      </c>
      <c r="Y326" s="212">
        <v>58</v>
      </c>
      <c r="Z326" s="341">
        <f t="shared" si="374"/>
        <v>2.8827037773359841E-2</v>
      </c>
      <c r="AA326" s="212">
        <v>727</v>
      </c>
      <c r="AB326" s="212">
        <v>49</v>
      </c>
      <c r="AC326" s="212">
        <v>13</v>
      </c>
      <c r="AD326" s="212">
        <v>127</v>
      </c>
      <c r="AE326" s="212">
        <v>5</v>
      </c>
      <c r="AF326" s="372">
        <f t="shared" si="375"/>
        <v>0.38461538461538464</v>
      </c>
      <c r="AG326" s="212">
        <v>11</v>
      </c>
      <c r="AH326" s="372">
        <f t="shared" si="376"/>
        <v>8.6614173228346455E-2</v>
      </c>
      <c r="AI326" s="212">
        <f t="shared" si="377"/>
        <v>587</v>
      </c>
      <c r="AJ326" s="212">
        <f t="shared" si="378"/>
        <v>33</v>
      </c>
      <c r="AK326" s="372">
        <f t="shared" si="379"/>
        <v>5.6218057921635436E-2</v>
      </c>
      <c r="AL326" s="341">
        <f t="shared" si="380"/>
        <v>2.485089463220676E-3</v>
      </c>
      <c r="AM326" s="341">
        <f t="shared" si="381"/>
        <v>5.4671968190854875E-3</v>
      </c>
      <c r="AN326" s="341">
        <f t="shared" si="382"/>
        <v>1.6401590457256462E-2</v>
      </c>
      <c r="AO326" s="341">
        <f t="shared" si="383"/>
        <v>2.4353876739562623E-2</v>
      </c>
      <c r="AP326" s="214">
        <v>1285</v>
      </c>
      <c r="AQ326" s="214">
        <v>9</v>
      </c>
      <c r="AR326" s="341">
        <f t="shared" si="384"/>
        <v>4.4731610337972166E-3</v>
      </c>
      <c r="AT326" s="1">
        <v>32</v>
      </c>
      <c r="AU326" s="1">
        <v>10</v>
      </c>
      <c r="AV326" s="1">
        <v>11</v>
      </c>
      <c r="AW326" s="1">
        <v>11</v>
      </c>
      <c r="AX326" s="1">
        <v>36</v>
      </c>
      <c r="AY326" s="1">
        <v>14</v>
      </c>
      <c r="AZ326" s="1">
        <v>9</v>
      </c>
      <c r="BA326" s="1">
        <v>13</v>
      </c>
      <c r="BB326" s="1">
        <v>31</v>
      </c>
      <c r="BC326" s="1">
        <v>14</v>
      </c>
      <c r="BD326" s="1">
        <v>7</v>
      </c>
      <c r="BE326" s="1">
        <v>10</v>
      </c>
      <c r="BF326" s="1">
        <v>39</v>
      </c>
      <c r="BG326" s="1">
        <v>16</v>
      </c>
      <c r="BH326" s="1">
        <v>6</v>
      </c>
      <c r="BI326" s="1">
        <v>17</v>
      </c>
      <c r="BJ326" s="1">
        <v>47</v>
      </c>
      <c r="BK326" s="1">
        <v>21</v>
      </c>
      <c r="BL326" s="1">
        <v>12</v>
      </c>
      <c r="BM326" s="1">
        <v>14</v>
      </c>
      <c r="BN326" s="125">
        <v>0.3125</v>
      </c>
      <c r="BO326" s="124">
        <v>0.34375</v>
      </c>
      <c r="BP326" s="126">
        <v>0.34375</v>
      </c>
      <c r="BQ326" s="125">
        <v>0.3888888888888889</v>
      </c>
      <c r="BR326" s="124">
        <v>0.25</v>
      </c>
      <c r="BS326" s="126">
        <v>0.3611111111111111</v>
      </c>
      <c r="BT326" s="125">
        <v>0.45161290322580644</v>
      </c>
      <c r="BU326" s="124">
        <v>0.22580645161290322</v>
      </c>
      <c r="BV326" s="126">
        <v>0.32258064516129031</v>
      </c>
      <c r="BW326" s="125">
        <v>0.41025641025641024</v>
      </c>
      <c r="BX326" s="124">
        <v>0.15384615384615385</v>
      </c>
      <c r="BY326" s="126">
        <v>0.4358974358974359</v>
      </c>
      <c r="BZ326" s="125">
        <f t="shared" si="385"/>
        <v>0.44680851063829785</v>
      </c>
      <c r="CA326" s="124">
        <f t="shared" si="386"/>
        <v>0.25531914893617019</v>
      </c>
      <c r="CB326" s="126">
        <f t="shared" si="387"/>
        <v>0.2978723404255319</v>
      </c>
      <c r="CD326" s="215">
        <f t="shared" si="388"/>
        <v>3340</v>
      </c>
      <c r="CE326" s="216">
        <f t="shared" si="389"/>
        <v>0.57485029940119758</v>
      </c>
      <c r="CF326" s="216">
        <f t="shared" si="390"/>
        <v>0.35029940119760478</v>
      </c>
      <c r="CG326" s="216">
        <f t="shared" si="391"/>
        <v>7.4850299401197598E-2</v>
      </c>
      <c r="CH326" s="216">
        <f t="shared" si="392"/>
        <v>3.2934131736526949E-2</v>
      </c>
      <c r="CI326" s="216">
        <f t="shared" si="393"/>
        <v>0</v>
      </c>
      <c r="CJ326" s="216">
        <f t="shared" si="394"/>
        <v>4.1916167664670656E-2</v>
      </c>
      <c r="CK326" s="217">
        <f t="shared" si="395"/>
        <v>1920</v>
      </c>
      <c r="CL326" s="218">
        <f t="shared" si="396"/>
        <v>1170</v>
      </c>
      <c r="CM326" s="219">
        <f t="shared" si="397"/>
        <v>250</v>
      </c>
      <c r="CN326" s="219">
        <f t="shared" si="398"/>
        <v>110</v>
      </c>
      <c r="CO326" s="219">
        <f t="shared" si="399"/>
        <v>0</v>
      </c>
      <c r="CP326" s="219">
        <f t="shared" si="400"/>
        <v>140</v>
      </c>
      <c r="CR326" s="243">
        <v>1540.96</v>
      </c>
      <c r="CS326" s="243">
        <v>2261</v>
      </c>
      <c r="CT326" s="247">
        <f t="shared" si="370"/>
        <v>0.68153914197257848</v>
      </c>
      <c r="CV326" s="247">
        <f t="shared" si="371"/>
        <v>4.2296965791173424E-2</v>
      </c>
      <c r="CW326" s="211">
        <f t="shared" si="372"/>
        <v>0.32030041970399825</v>
      </c>
      <c r="CY326" s="300">
        <v>2.3027927486526212E-2</v>
      </c>
      <c r="CZ326" s="300">
        <v>1.8669219722355194E-2</v>
      </c>
      <c r="DA326" s="300">
        <v>1.4733840304182509E-2</v>
      </c>
      <c r="DB326" s="300">
        <v>1.6635859519408502E-2</v>
      </c>
      <c r="DC326" s="300">
        <v>1.4499320344358859E-2</v>
      </c>
      <c r="DE326" s="332">
        <v>108</v>
      </c>
      <c r="DF326" s="332">
        <v>9</v>
      </c>
      <c r="DG326" s="332">
        <v>103</v>
      </c>
      <c r="DH326" s="332">
        <v>9</v>
      </c>
      <c r="DL326" s="212">
        <v>2041</v>
      </c>
      <c r="DM326" s="212">
        <v>47</v>
      </c>
      <c r="DN326" s="213">
        <v>2.3027927486526212E-2</v>
      </c>
      <c r="DO326" s="212">
        <v>740</v>
      </c>
      <c r="DP326" s="212">
        <v>43</v>
      </c>
      <c r="DQ326" s="213">
        <v>2.1068103870651642E-2</v>
      </c>
      <c r="DR326" s="214">
        <v>1301</v>
      </c>
      <c r="DS326" s="214">
        <v>4</v>
      </c>
      <c r="DT326" s="213">
        <v>1.9598236158745713E-3</v>
      </c>
      <c r="DV326" s="215">
        <f t="shared" si="401"/>
        <v>3310</v>
      </c>
      <c r="DW326" s="216">
        <v>0.67647058823529416</v>
      </c>
      <c r="DX326" s="216">
        <v>0.3235294117647059</v>
      </c>
      <c r="DY326" s="216">
        <v>0</v>
      </c>
      <c r="DZ326" s="216">
        <v>0</v>
      </c>
      <c r="EA326" s="216">
        <v>0</v>
      </c>
      <c r="EB326" s="216">
        <v>0</v>
      </c>
      <c r="EC326" s="217">
        <f t="shared" si="402"/>
        <v>1970</v>
      </c>
      <c r="ED326" s="218">
        <v>1100</v>
      </c>
      <c r="EE326" s="219">
        <f t="shared" si="403"/>
        <v>240</v>
      </c>
      <c r="EF326" s="219">
        <f t="shared" si="404"/>
        <v>70</v>
      </c>
      <c r="EG326" s="219">
        <f t="shared" si="405"/>
        <v>10</v>
      </c>
      <c r="EH326" s="219">
        <f t="shared" si="406"/>
        <v>160</v>
      </c>
      <c r="EI326" s="216">
        <v>6.0606060606060608E-2</v>
      </c>
      <c r="EJ326" s="511">
        <v>2.3650000000000001E-2</v>
      </c>
      <c r="EK326" s="3">
        <v>0.28000000000000003</v>
      </c>
      <c r="EL326" s="3">
        <v>0.499</v>
      </c>
      <c r="EM326" s="496">
        <f t="shared" si="421"/>
        <v>0.22099999999999997</v>
      </c>
      <c r="EN326" s="528">
        <v>7.5953999999999994E-2</v>
      </c>
      <c r="EO326" s="545">
        <f t="shared" si="407"/>
        <v>3330</v>
      </c>
      <c r="EP326" s="314">
        <f t="shared" si="408"/>
        <v>890</v>
      </c>
      <c r="EQ326" s="542">
        <v>880</v>
      </c>
      <c r="ER326" s="543">
        <v>0</v>
      </c>
      <c r="ES326" s="544">
        <v>10</v>
      </c>
      <c r="ET326" s="242">
        <v>0</v>
      </c>
      <c r="EU326" s="242">
        <v>0</v>
      </c>
      <c r="EV326" s="314">
        <f t="shared" si="409"/>
        <v>10</v>
      </c>
      <c r="EW326" s="314">
        <f t="shared" si="410"/>
        <v>1430</v>
      </c>
      <c r="EX326" s="542">
        <v>890</v>
      </c>
      <c r="EY326" s="543">
        <v>430</v>
      </c>
      <c r="EZ326" s="544">
        <v>110</v>
      </c>
      <c r="FA326" s="242">
        <v>30</v>
      </c>
      <c r="FB326" s="242">
        <v>10</v>
      </c>
      <c r="FC326" s="314">
        <f t="shared" si="411"/>
        <v>70</v>
      </c>
      <c r="FD326" s="314">
        <f t="shared" si="412"/>
        <v>1010</v>
      </c>
      <c r="FE326" s="542">
        <v>200</v>
      </c>
      <c r="FF326" s="543">
        <v>690</v>
      </c>
      <c r="FG326" s="544">
        <v>120</v>
      </c>
      <c r="FH326" s="242">
        <v>40</v>
      </c>
      <c r="FI326" s="242">
        <f>VLOOKUP($A326,'[3]Tabel 3'!$E$3350:$K$3691,7,FALSE)</f>
        <v>0</v>
      </c>
      <c r="FJ326" s="314">
        <f t="shared" si="413"/>
        <v>80</v>
      </c>
      <c r="FK326" s="545">
        <f t="shared" si="414"/>
        <v>3340</v>
      </c>
      <c r="FL326" s="314">
        <f t="shared" si="415"/>
        <v>880</v>
      </c>
      <c r="FM326" s="542">
        <v>870</v>
      </c>
      <c r="FN326" s="543">
        <v>0</v>
      </c>
      <c r="FO326" s="544">
        <v>10</v>
      </c>
      <c r="FP326" s="242">
        <v>0</v>
      </c>
      <c r="FQ326" s="242">
        <v>0</v>
      </c>
      <c r="FR326" s="314">
        <f t="shared" si="416"/>
        <v>10</v>
      </c>
      <c r="FS326" s="314">
        <f t="shared" si="417"/>
        <v>1400</v>
      </c>
      <c r="FT326" s="542">
        <v>850</v>
      </c>
      <c r="FU326" s="543">
        <v>430</v>
      </c>
      <c r="FV326" s="544">
        <v>120</v>
      </c>
      <c r="FW326" s="242">
        <v>50</v>
      </c>
      <c r="FX326" s="242">
        <v>0</v>
      </c>
      <c r="FY326" s="314">
        <f t="shared" si="418"/>
        <v>70</v>
      </c>
      <c r="FZ326" s="314">
        <f t="shared" si="419"/>
        <v>1060</v>
      </c>
      <c r="GA326" s="542">
        <v>200</v>
      </c>
      <c r="GB326" s="543">
        <v>740</v>
      </c>
      <c r="GC326" s="544">
        <v>120</v>
      </c>
      <c r="GD326" s="242">
        <v>60</v>
      </c>
      <c r="GE326" s="242">
        <v>0</v>
      </c>
      <c r="GF326" s="314">
        <f t="shared" si="420"/>
        <v>60</v>
      </c>
    </row>
    <row r="327" spans="1:188" hidden="1" x14ac:dyDescent="0.25">
      <c r="A327" s="622" t="s">
        <v>466</v>
      </c>
      <c r="B327" s="622" t="s">
        <v>82</v>
      </c>
      <c r="C327" s="622" t="s">
        <v>83</v>
      </c>
      <c r="D327" s="1">
        <v>0.5</v>
      </c>
      <c r="E327" s="206">
        <v>9600</v>
      </c>
      <c r="F327" s="207">
        <v>5.0999999999999997E-2</v>
      </c>
      <c r="G327" s="208">
        <f>IF(AND(F327&gt;=$F$3-'Selectie Benchmark Gemeenten'!$D$7*'gemeenten info'!$F$7,F327&lt;=$F$3+'Selectie Benchmark Gemeenten'!$D$7*'gemeenten info'!$F$7),1,0)</f>
        <v>0</v>
      </c>
      <c r="H327" s="206">
        <v>24643</v>
      </c>
      <c r="I327" s="206">
        <v>260</v>
      </c>
      <c r="J327" s="209">
        <f t="shared" si="373"/>
        <v>3.5575485799701045E-2</v>
      </c>
      <c r="K327" s="208">
        <f>IF(AND(J327&gt;=$J$3-'Selectie Benchmark Gemeenten'!$D$8*'gemeenten info'!$J$7,J327&lt;=$J$3+'Selectie Benchmark Gemeenten'!$D$8*'gemeenten info'!$J$7),1,0)</f>
        <v>0</v>
      </c>
      <c r="L327" s="23">
        <v>0</v>
      </c>
      <c r="M327" s="210">
        <v>3.5982008995502246E-2</v>
      </c>
      <c r="N327" s="208">
        <f>IF(AND(M327&gt;=$M$3-'Selectie Benchmark Gemeenten'!$D$9*'gemeenten info'!$M$7,M327&lt;=$M$3+'Selectie Benchmark Gemeenten'!$D$9*'gemeenten info'!$M$7),1,0)</f>
        <v>0</v>
      </c>
      <c r="O327" s="29">
        <f t="shared" ref="O327:O350" si="422">IF(A327=$A$3,0,IF(G327=1,1,0))</f>
        <v>0</v>
      </c>
      <c r="P327" s="29">
        <f t="shared" ref="P327:P350" si="423">IF(AND(O327=1,K327=1),1,0)</f>
        <v>0</v>
      </c>
      <c r="Q327" s="29">
        <f t="shared" ref="Q327:Q350" si="424">IF(AND(P327=1,N327=1),1,0)</f>
        <v>0</v>
      </c>
      <c r="S327" s="78">
        <v>7.7590000000000003</v>
      </c>
      <c r="T327" s="78">
        <v>-15.948</v>
      </c>
      <c r="U327" s="211">
        <v>0.53300000000000003</v>
      </c>
      <c r="V327" s="211">
        <v>5.5E-2</v>
      </c>
      <c r="X327" s="212">
        <v>2112</v>
      </c>
      <c r="Y327" s="212">
        <v>27</v>
      </c>
      <c r="Z327" s="341">
        <f t="shared" si="374"/>
        <v>1.278409090909091E-2</v>
      </c>
      <c r="AA327" s="212">
        <v>684</v>
      </c>
      <c r="AB327" s="212">
        <v>26</v>
      </c>
      <c r="AC327" s="212">
        <v>18</v>
      </c>
      <c r="AD327" s="212">
        <v>77</v>
      </c>
      <c r="AE327" s="212">
        <v>6</v>
      </c>
      <c r="AF327" s="372">
        <f t="shared" si="375"/>
        <v>0.33333333333333331</v>
      </c>
      <c r="AG327" s="212">
        <v>7</v>
      </c>
      <c r="AH327" s="372">
        <f t="shared" si="376"/>
        <v>9.0909090909090912E-2</v>
      </c>
      <c r="AI327" s="212">
        <f t="shared" si="377"/>
        <v>589</v>
      </c>
      <c r="AJ327" s="212">
        <f t="shared" si="378"/>
        <v>13</v>
      </c>
      <c r="AK327" s="372">
        <f t="shared" si="379"/>
        <v>2.2071307300509338E-2</v>
      </c>
      <c r="AL327" s="341">
        <f t="shared" si="380"/>
        <v>2.840909090909091E-3</v>
      </c>
      <c r="AM327" s="341">
        <f t="shared" si="381"/>
        <v>3.3143939393939395E-3</v>
      </c>
      <c r="AN327" s="341">
        <f t="shared" si="382"/>
        <v>6.15530303030303E-3</v>
      </c>
      <c r="AO327" s="341">
        <f t="shared" si="383"/>
        <v>1.231060606060606E-2</v>
      </c>
      <c r="AP327" s="214">
        <v>1428</v>
      </c>
      <c r="AQ327" s="214">
        <v>1</v>
      </c>
      <c r="AR327" s="341">
        <f t="shared" si="384"/>
        <v>4.734848484848485E-4</v>
      </c>
      <c r="AT327" s="1">
        <v>31</v>
      </c>
      <c r="AU327" s="1">
        <v>6</v>
      </c>
      <c r="AV327" s="1">
        <v>11</v>
      </c>
      <c r="AW327" s="1">
        <v>14</v>
      </c>
      <c r="AX327" s="1">
        <v>20</v>
      </c>
      <c r="AY327" s="1">
        <v>10</v>
      </c>
      <c r="AZ327" s="1">
        <v>0</v>
      </c>
      <c r="BA327" s="1">
        <v>10</v>
      </c>
      <c r="BB327" s="1">
        <v>11</v>
      </c>
      <c r="BC327" s="1">
        <v>0</v>
      </c>
      <c r="BD327" s="1">
        <v>0</v>
      </c>
      <c r="BE327" s="1">
        <v>11</v>
      </c>
      <c r="BF327" s="1">
        <v>25</v>
      </c>
      <c r="BG327" s="1">
        <v>12</v>
      </c>
      <c r="BH327" s="1">
        <v>6</v>
      </c>
      <c r="BI327" s="1">
        <v>7</v>
      </c>
      <c r="BJ327" s="1">
        <v>26</v>
      </c>
      <c r="BK327" s="1">
        <v>12</v>
      </c>
      <c r="BL327" s="1">
        <v>7</v>
      </c>
      <c r="BM327" s="1">
        <v>7</v>
      </c>
      <c r="BN327" s="125">
        <v>0.19354838709677419</v>
      </c>
      <c r="BO327" s="124">
        <v>0.35483870967741937</v>
      </c>
      <c r="BP327" s="126">
        <v>0.45161290322580644</v>
      </c>
      <c r="BQ327" s="125">
        <v>0.5</v>
      </c>
      <c r="BR327" s="124">
        <v>0</v>
      </c>
      <c r="BS327" s="126">
        <v>0.5</v>
      </c>
      <c r="BT327" s="125">
        <v>0</v>
      </c>
      <c r="BU327" s="124">
        <v>0</v>
      </c>
      <c r="BV327" s="126">
        <v>1</v>
      </c>
      <c r="BW327" s="125">
        <v>0.48</v>
      </c>
      <c r="BX327" s="124">
        <v>0.24</v>
      </c>
      <c r="BY327" s="126">
        <v>0.28000000000000003</v>
      </c>
      <c r="BZ327" s="125">
        <f t="shared" si="385"/>
        <v>0.46153846153846156</v>
      </c>
      <c r="CA327" s="124">
        <f t="shared" si="386"/>
        <v>0.26923076923076922</v>
      </c>
      <c r="CB327" s="126">
        <f t="shared" si="387"/>
        <v>0.26923076923076922</v>
      </c>
      <c r="CD327" s="215">
        <f t="shared" si="388"/>
        <v>3570</v>
      </c>
      <c r="CE327" s="216">
        <f t="shared" si="389"/>
        <v>0.63305322128851538</v>
      </c>
      <c r="CF327" s="216">
        <f t="shared" si="390"/>
        <v>0.32492997198879553</v>
      </c>
      <c r="CG327" s="216">
        <f t="shared" si="391"/>
        <v>4.2016806722689079E-2</v>
      </c>
      <c r="CH327" s="216">
        <f t="shared" si="392"/>
        <v>1.680672268907563E-2</v>
      </c>
      <c r="CI327" s="216">
        <f t="shared" si="393"/>
        <v>5.6022408963585435E-3</v>
      </c>
      <c r="CJ327" s="216">
        <f t="shared" si="394"/>
        <v>1.9607843137254902E-2</v>
      </c>
      <c r="CK327" s="217">
        <f t="shared" si="395"/>
        <v>2260</v>
      </c>
      <c r="CL327" s="218">
        <f t="shared" si="396"/>
        <v>1160</v>
      </c>
      <c r="CM327" s="219">
        <f t="shared" si="397"/>
        <v>150</v>
      </c>
      <c r="CN327" s="219">
        <f t="shared" si="398"/>
        <v>60</v>
      </c>
      <c r="CO327" s="219">
        <f t="shared" si="399"/>
        <v>20</v>
      </c>
      <c r="CP327" s="219">
        <f t="shared" si="400"/>
        <v>70</v>
      </c>
      <c r="CR327" s="243">
        <v>816.33</v>
      </c>
      <c r="CS327" s="243">
        <v>2607</v>
      </c>
      <c r="CT327" s="247">
        <f t="shared" ref="CT327:CT351" si="425">CR327/CS327</f>
        <v>0.31313003452243959</v>
      </c>
      <c r="CV327" s="247">
        <f t="shared" si="371"/>
        <v>4.0826779611186657E-2</v>
      </c>
      <c r="CW327" s="211">
        <f t="shared" si="372"/>
        <v>0.25066844919786102</v>
      </c>
      <c r="CY327" s="300">
        <v>1.2298959318826869E-2</v>
      </c>
      <c r="CZ327" s="300">
        <v>1.1515430677107323E-2</v>
      </c>
      <c r="DA327" s="300">
        <v>5.0000000000000001E-3</v>
      </c>
      <c r="DB327" s="300">
        <v>8.9365504915102766E-3</v>
      </c>
      <c r="DC327" s="300">
        <v>1.3543031891655745E-2</v>
      </c>
      <c r="DE327" s="332">
        <v>44</v>
      </c>
      <c r="DF327" s="332">
        <v>9</v>
      </c>
      <c r="DG327" s="332">
        <v>45</v>
      </c>
      <c r="DH327" s="332">
        <v>7</v>
      </c>
      <c r="DL327" s="212">
        <v>2114</v>
      </c>
      <c r="DM327" s="212">
        <v>26</v>
      </c>
      <c r="DN327" s="213">
        <v>1.2298959318826869E-2</v>
      </c>
      <c r="DO327" s="212">
        <v>694</v>
      </c>
      <c r="DP327" s="212">
        <v>22</v>
      </c>
      <c r="DQ327" s="213">
        <v>1.0406811731315043E-2</v>
      </c>
      <c r="DR327" s="214">
        <v>1420</v>
      </c>
      <c r="DS327" s="214">
        <v>4</v>
      </c>
      <c r="DT327" s="213">
        <v>1.8921475875118259E-3</v>
      </c>
      <c r="DV327" s="215">
        <f t="shared" si="401"/>
        <v>4050</v>
      </c>
      <c r="DW327" s="216">
        <v>0.63157894736842102</v>
      </c>
      <c r="DX327" s="216">
        <v>0.2982456140350877</v>
      </c>
      <c r="DY327" s="216">
        <v>7.0175438596491224E-2</v>
      </c>
      <c r="DZ327" s="216">
        <v>3.5087719298245612E-2</v>
      </c>
      <c r="EA327" s="216">
        <v>0</v>
      </c>
      <c r="EB327" s="216">
        <v>3.5087719298245612E-2</v>
      </c>
      <c r="EC327" s="217">
        <f t="shared" si="402"/>
        <v>2260</v>
      </c>
      <c r="ED327" s="218">
        <v>1700</v>
      </c>
      <c r="EE327" s="219">
        <f t="shared" si="403"/>
        <v>90</v>
      </c>
      <c r="EF327" s="219">
        <f t="shared" si="404"/>
        <v>30</v>
      </c>
      <c r="EG327" s="219">
        <f t="shared" si="405"/>
        <v>0</v>
      </c>
      <c r="EH327" s="219">
        <f t="shared" si="406"/>
        <v>60</v>
      </c>
      <c r="EI327" s="216">
        <v>2.8571428571428571E-2</v>
      </c>
      <c r="EJ327" s="511">
        <v>1.6825E-2</v>
      </c>
      <c r="EK327" s="3">
        <v>0.24</v>
      </c>
      <c r="EL327" s="3">
        <v>0.48499999999999999</v>
      </c>
      <c r="EM327" s="496">
        <f t="shared" si="421"/>
        <v>0.27500000000000002</v>
      </c>
      <c r="EN327" s="528">
        <v>5.2920599999999998E-2</v>
      </c>
      <c r="EO327" s="545">
        <f t="shared" si="407"/>
        <v>3430</v>
      </c>
      <c r="EP327" s="314">
        <f t="shared" si="408"/>
        <v>940</v>
      </c>
      <c r="EQ327" s="542">
        <v>930</v>
      </c>
      <c r="ER327" s="543">
        <v>10</v>
      </c>
      <c r="ES327" s="544">
        <v>0</v>
      </c>
      <c r="ET327" s="242">
        <v>0</v>
      </c>
      <c r="EU327" s="242">
        <v>0</v>
      </c>
      <c r="EV327" s="314">
        <f t="shared" si="409"/>
        <v>0</v>
      </c>
      <c r="EW327" s="314">
        <f t="shared" si="410"/>
        <v>1550</v>
      </c>
      <c r="EX327" s="542">
        <v>1120</v>
      </c>
      <c r="EY327" s="543">
        <v>380</v>
      </c>
      <c r="EZ327" s="544">
        <v>50</v>
      </c>
      <c r="FA327" s="242">
        <v>10</v>
      </c>
      <c r="FB327" s="242">
        <v>0</v>
      </c>
      <c r="FC327" s="314">
        <f t="shared" si="411"/>
        <v>40</v>
      </c>
      <c r="FD327" s="314">
        <f t="shared" si="412"/>
        <v>940</v>
      </c>
      <c r="FE327" s="542">
        <v>210</v>
      </c>
      <c r="FF327" s="543">
        <v>690</v>
      </c>
      <c r="FG327" s="544">
        <v>40</v>
      </c>
      <c r="FH327" s="242">
        <v>20</v>
      </c>
      <c r="FI327" s="242">
        <f>VLOOKUP($A327,'[3]Tabel 3'!$E$3350:$K$3691,7,FALSE)</f>
        <v>0</v>
      </c>
      <c r="FJ327" s="314">
        <f t="shared" si="413"/>
        <v>20</v>
      </c>
      <c r="FK327" s="545">
        <f t="shared" si="414"/>
        <v>3570</v>
      </c>
      <c r="FL327" s="314">
        <f t="shared" si="415"/>
        <v>970</v>
      </c>
      <c r="FM327" s="542">
        <v>960</v>
      </c>
      <c r="FN327" s="543">
        <v>0</v>
      </c>
      <c r="FO327" s="544">
        <v>10</v>
      </c>
      <c r="FP327" s="242">
        <v>0</v>
      </c>
      <c r="FQ327" s="242">
        <v>0</v>
      </c>
      <c r="FR327" s="314">
        <f t="shared" si="416"/>
        <v>10</v>
      </c>
      <c r="FS327" s="314">
        <f t="shared" si="417"/>
        <v>1560</v>
      </c>
      <c r="FT327" s="542">
        <v>1070</v>
      </c>
      <c r="FU327" s="543">
        <v>410</v>
      </c>
      <c r="FV327" s="544">
        <v>80</v>
      </c>
      <c r="FW327" s="242">
        <v>30</v>
      </c>
      <c r="FX327" s="242">
        <v>10</v>
      </c>
      <c r="FY327" s="314">
        <f t="shared" si="418"/>
        <v>40</v>
      </c>
      <c r="FZ327" s="314">
        <f t="shared" si="419"/>
        <v>1040</v>
      </c>
      <c r="GA327" s="542">
        <v>230</v>
      </c>
      <c r="GB327" s="543">
        <v>750</v>
      </c>
      <c r="GC327" s="544">
        <v>60</v>
      </c>
      <c r="GD327" s="242">
        <v>30</v>
      </c>
      <c r="GE327" s="242">
        <v>10</v>
      </c>
      <c r="GF327" s="314">
        <f t="shared" si="420"/>
        <v>20</v>
      </c>
    </row>
    <row r="328" spans="1:188" hidden="1" x14ac:dyDescent="0.25">
      <c r="A328" s="622" t="s">
        <v>467</v>
      </c>
      <c r="B328" s="622" t="s">
        <v>130</v>
      </c>
      <c r="C328" s="622" t="s">
        <v>131</v>
      </c>
      <c r="D328" s="1">
        <v>1.3</v>
      </c>
      <c r="E328" s="206">
        <v>17600</v>
      </c>
      <c r="F328" s="207">
        <v>7.400000000000001E-2</v>
      </c>
      <c r="G328" s="208">
        <f>IF(AND(F328&gt;=$F$3-'Selectie Benchmark Gemeenten'!$D$7*'gemeenten info'!$F$7,F328&lt;=$F$3+'Selectie Benchmark Gemeenten'!$D$7*'gemeenten info'!$F$7),1,0)</f>
        <v>0</v>
      </c>
      <c r="H328" s="206">
        <v>41344</v>
      </c>
      <c r="I328" s="206">
        <v>626</v>
      </c>
      <c r="J328" s="209">
        <f t="shared" si="373"/>
        <v>9.028400597907324E-2</v>
      </c>
      <c r="K328" s="208">
        <f>IF(AND(J328&gt;=$J$3-'Selectie Benchmark Gemeenten'!$D$8*'gemeenten info'!$J$7,J328&lt;=$J$3+'Selectie Benchmark Gemeenten'!$D$8*'gemeenten info'!$J$7),1,0)</f>
        <v>0</v>
      </c>
      <c r="L328" s="23">
        <v>0</v>
      </c>
      <c r="M328" s="210">
        <v>0.12121212121212122</v>
      </c>
      <c r="N328" s="208">
        <f>IF(AND(M328&gt;=$M$3-'Selectie Benchmark Gemeenten'!$D$9*'gemeenten info'!$M$7,M328&lt;=$M$3+'Selectie Benchmark Gemeenten'!$D$9*'gemeenten info'!$M$7),1,0)</f>
        <v>1</v>
      </c>
      <c r="O328" s="29">
        <f t="shared" si="422"/>
        <v>0</v>
      </c>
      <c r="P328" s="29">
        <f t="shared" si="423"/>
        <v>0</v>
      </c>
      <c r="Q328" s="29">
        <f t="shared" si="424"/>
        <v>0</v>
      </c>
      <c r="S328" s="78">
        <v>8.0069999999999997</v>
      </c>
      <c r="T328" s="78">
        <v>-20.196999999999999</v>
      </c>
      <c r="U328" s="211">
        <v>0.48099999999999998</v>
      </c>
      <c r="V328" s="211">
        <v>6.3E-2</v>
      </c>
      <c r="X328" s="212">
        <v>3302</v>
      </c>
      <c r="Y328" s="212">
        <v>88</v>
      </c>
      <c r="Z328" s="341">
        <f t="shared" si="374"/>
        <v>2.6650514839491216E-2</v>
      </c>
      <c r="AA328" s="212">
        <v>1028</v>
      </c>
      <c r="AB328" s="212">
        <v>76</v>
      </c>
      <c r="AC328" s="212">
        <v>18</v>
      </c>
      <c r="AD328" s="212">
        <v>141</v>
      </c>
      <c r="AE328" s="212">
        <v>5</v>
      </c>
      <c r="AF328" s="372">
        <f t="shared" si="375"/>
        <v>0.27777777777777779</v>
      </c>
      <c r="AG328" s="212">
        <v>17</v>
      </c>
      <c r="AH328" s="372">
        <f t="shared" si="376"/>
        <v>0.12056737588652482</v>
      </c>
      <c r="AI328" s="212">
        <f t="shared" si="377"/>
        <v>869</v>
      </c>
      <c r="AJ328" s="212">
        <f t="shared" si="378"/>
        <v>54</v>
      </c>
      <c r="AK328" s="372">
        <f t="shared" si="379"/>
        <v>6.2140391254315308E-2</v>
      </c>
      <c r="AL328" s="341">
        <f t="shared" si="380"/>
        <v>1.5142337976983646E-3</v>
      </c>
      <c r="AM328" s="341">
        <f t="shared" si="381"/>
        <v>5.1483949121744399E-3</v>
      </c>
      <c r="AN328" s="341">
        <f t="shared" si="382"/>
        <v>1.6353725015142338E-2</v>
      </c>
      <c r="AO328" s="341">
        <f t="shared" si="383"/>
        <v>2.3016353725015141E-2</v>
      </c>
      <c r="AP328" s="214">
        <v>2274</v>
      </c>
      <c r="AQ328" s="214">
        <v>12</v>
      </c>
      <c r="AR328" s="341">
        <f t="shared" si="384"/>
        <v>3.6341611144760752E-3</v>
      </c>
      <c r="AT328" s="1">
        <v>49</v>
      </c>
      <c r="AU328" s="1">
        <v>15</v>
      </c>
      <c r="AV328" s="1">
        <v>16</v>
      </c>
      <c r="AW328" s="1">
        <v>18</v>
      </c>
      <c r="AX328" s="1">
        <v>53</v>
      </c>
      <c r="AY328" s="1">
        <v>21</v>
      </c>
      <c r="AZ328" s="1">
        <v>15</v>
      </c>
      <c r="BA328" s="1">
        <v>17</v>
      </c>
      <c r="BB328" s="1">
        <v>40</v>
      </c>
      <c r="BC328" s="1">
        <v>19</v>
      </c>
      <c r="BD328" s="1">
        <v>9</v>
      </c>
      <c r="BE328" s="1">
        <v>12</v>
      </c>
      <c r="BF328" s="1">
        <v>66</v>
      </c>
      <c r="BG328" s="1">
        <v>35</v>
      </c>
      <c r="BH328" s="1">
        <v>10</v>
      </c>
      <c r="BI328" s="1">
        <v>21</v>
      </c>
      <c r="BJ328" s="1">
        <v>79</v>
      </c>
      <c r="BK328" s="1">
        <v>29</v>
      </c>
      <c r="BL328" s="1">
        <v>23</v>
      </c>
      <c r="BM328" s="1">
        <v>27</v>
      </c>
      <c r="BN328" s="125">
        <v>0.30612244897959184</v>
      </c>
      <c r="BO328" s="124">
        <v>0.32653061224489793</v>
      </c>
      <c r="BP328" s="126">
        <v>0.36734693877551022</v>
      </c>
      <c r="BQ328" s="125">
        <v>0.39622641509433965</v>
      </c>
      <c r="BR328" s="124">
        <v>0.28301886792452829</v>
      </c>
      <c r="BS328" s="126">
        <v>0.32075471698113206</v>
      </c>
      <c r="BT328" s="125">
        <v>0.47499999999999998</v>
      </c>
      <c r="BU328" s="124">
        <v>0.22500000000000001</v>
      </c>
      <c r="BV328" s="126">
        <v>0.3</v>
      </c>
      <c r="BW328" s="125">
        <v>0.53030303030303028</v>
      </c>
      <c r="BX328" s="124">
        <v>0.15151515151515152</v>
      </c>
      <c r="BY328" s="126">
        <v>0.31818181818181818</v>
      </c>
      <c r="BZ328" s="125">
        <f t="shared" si="385"/>
        <v>0.36708860759493672</v>
      </c>
      <c r="CA328" s="124">
        <f t="shared" si="386"/>
        <v>0.29113924050632911</v>
      </c>
      <c r="CB328" s="126">
        <f t="shared" si="387"/>
        <v>0.34177215189873417</v>
      </c>
      <c r="CD328" s="215">
        <f t="shared" si="388"/>
        <v>5700</v>
      </c>
      <c r="CE328" s="216">
        <f t="shared" si="389"/>
        <v>0.61754385964912284</v>
      </c>
      <c r="CF328" s="216">
        <f t="shared" si="390"/>
        <v>0.32456140350877194</v>
      </c>
      <c r="CG328" s="216">
        <f t="shared" si="391"/>
        <v>5.7894736842105263E-2</v>
      </c>
      <c r="CH328" s="216">
        <f t="shared" si="392"/>
        <v>2.9824561403508771E-2</v>
      </c>
      <c r="CI328" s="216">
        <f t="shared" si="393"/>
        <v>0</v>
      </c>
      <c r="CJ328" s="216">
        <f t="shared" si="394"/>
        <v>2.8070175438596492E-2</v>
      </c>
      <c r="CK328" s="217">
        <f t="shared" si="395"/>
        <v>3520</v>
      </c>
      <c r="CL328" s="218">
        <f t="shared" si="396"/>
        <v>1850</v>
      </c>
      <c r="CM328" s="219">
        <f t="shared" si="397"/>
        <v>330</v>
      </c>
      <c r="CN328" s="219">
        <f t="shared" si="398"/>
        <v>170</v>
      </c>
      <c r="CO328" s="219">
        <f t="shared" si="399"/>
        <v>0</v>
      </c>
      <c r="CP328" s="219">
        <f t="shared" si="400"/>
        <v>160</v>
      </c>
      <c r="CR328" s="243">
        <v>1920.48</v>
      </c>
      <c r="CS328" s="243">
        <v>3508</v>
      </c>
      <c r="CT328" s="247">
        <f t="shared" si="425"/>
        <v>0.54745724059293044</v>
      </c>
      <c r="CV328" s="247">
        <f t="shared" si="371"/>
        <v>4.8680541352648918E-2</v>
      </c>
      <c r="CW328" s="211">
        <f t="shared" si="372"/>
        <v>0.36014209242555695</v>
      </c>
      <c r="CY328" s="300">
        <v>2.2978475858057009E-2</v>
      </c>
      <c r="CZ328" s="300">
        <v>1.877133105802048E-2</v>
      </c>
      <c r="DA328" s="300">
        <v>1.1213905242500702E-2</v>
      </c>
      <c r="DB328" s="300">
        <v>1.452054794520548E-2</v>
      </c>
      <c r="DC328" s="300">
        <v>1.3189771197846568E-2</v>
      </c>
      <c r="DE328" s="332">
        <v>134</v>
      </c>
      <c r="DF328" s="332">
        <v>17</v>
      </c>
      <c r="DG328" s="332">
        <v>112</v>
      </c>
      <c r="DH328" s="332">
        <v>12</v>
      </c>
      <c r="DL328" s="212">
        <v>3438</v>
      </c>
      <c r="DM328" s="212">
        <v>79</v>
      </c>
      <c r="DN328" s="213">
        <v>2.2978475858057009E-2</v>
      </c>
      <c r="DO328" s="212">
        <v>1069</v>
      </c>
      <c r="DP328" s="212">
        <v>67</v>
      </c>
      <c r="DQ328" s="213">
        <v>1.9488074461896453E-2</v>
      </c>
      <c r="DR328" s="214">
        <v>2369</v>
      </c>
      <c r="DS328" s="214">
        <v>12</v>
      </c>
      <c r="DT328" s="213">
        <v>3.4904013961605585E-3</v>
      </c>
      <c r="DV328" s="215">
        <f t="shared" si="401"/>
        <v>4720</v>
      </c>
      <c r="DW328" s="216">
        <v>0.6785714285714286</v>
      </c>
      <c r="DX328" s="216">
        <v>0.2857142857142857</v>
      </c>
      <c r="DY328" s="216">
        <v>3.5714285714285712E-2</v>
      </c>
      <c r="DZ328" s="216">
        <v>0</v>
      </c>
      <c r="EA328" s="216">
        <v>0</v>
      </c>
      <c r="EB328" s="216">
        <v>3.5714285714285712E-2</v>
      </c>
      <c r="EC328" s="217">
        <f t="shared" si="402"/>
        <v>3620</v>
      </c>
      <c r="ED328" s="218">
        <v>800</v>
      </c>
      <c r="EE328" s="219">
        <f t="shared" si="403"/>
        <v>300</v>
      </c>
      <c r="EF328" s="219">
        <f t="shared" si="404"/>
        <v>70</v>
      </c>
      <c r="EG328" s="219">
        <f t="shared" si="405"/>
        <v>0</v>
      </c>
      <c r="EH328" s="219">
        <f t="shared" si="406"/>
        <v>230</v>
      </c>
      <c r="EI328" s="216">
        <v>5.2631578947368418E-2</v>
      </c>
      <c r="EJ328" s="511">
        <v>2.085E-2</v>
      </c>
      <c r="EK328" s="3">
        <v>0.25800000000000001</v>
      </c>
      <c r="EL328" s="3">
        <v>0.44400000000000001</v>
      </c>
      <c r="EM328" s="496">
        <f t="shared" si="421"/>
        <v>0.29799999999999999</v>
      </c>
      <c r="EN328" s="528">
        <v>6.6504400000000005E-2</v>
      </c>
      <c r="EO328" s="545">
        <f t="shared" si="407"/>
        <v>5640</v>
      </c>
      <c r="EP328" s="314">
        <f t="shared" si="408"/>
        <v>1570</v>
      </c>
      <c r="EQ328" s="542">
        <v>1550</v>
      </c>
      <c r="ER328" s="543">
        <v>10</v>
      </c>
      <c r="ES328" s="544">
        <v>10</v>
      </c>
      <c r="ET328" s="242">
        <v>0</v>
      </c>
      <c r="EU328" s="242">
        <v>0</v>
      </c>
      <c r="EV328" s="314">
        <f t="shared" si="409"/>
        <v>10</v>
      </c>
      <c r="EW328" s="314">
        <f t="shared" si="410"/>
        <v>2490</v>
      </c>
      <c r="EX328" s="542">
        <v>1750</v>
      </c>
      <c r="EY328" s="543">
        <v>590</v>
      </c>
      <c r="EZ328" s="544">
        <v>150</v>
      </c>
      <c r="FA328" s="242">
        <v>40</v>
      </c>
      <c r="FB328" s="242">
        <v>0</v>
      </c>
      <c r="FC328" s="314">
        <f t="shared" si="411"/>
        <v>110</v>
      </c>
      <c r="FD328" s="314">
        <f t="shared" si="412"/>
        <v>1580</v>
      </c>
      <c r="FE328" s="542">
        <v>320</v>
      </c>
      <c r="FF328" s="543">
        <v>1120</v>
      </c>
      <c r="FG328" s="544">
        <v>140</v>
      </c>
      <c r="FH328" s="242">
        <v>30</v>
      </c>
      <c r="FI328" s="242">
        <f>VLOOKUP($A328,'[3]Tabel 3'!$E$3350:$K$3691,7,FALSE)</f>
        <v>0</v>
      </c>
      <c r="FJ328" s="314">
        <f t="shared" si="413"/>
        <v>110</v>
      </c>
      <c r="FK328" s="545">
        <f t="shared" si="414"/>
        <v>5700</v>
      </c>
      <c r="FL328" s="314">
        <f t="shared" si="415"/>
        <v>1500</v>
      </c>
      <c r="FM328" s="542">
        <v>1470</v>
      </c>
      <c r="FN328" s="543">
        <v>20</v>
      </c>
      <c r="FO328" s="544">
        <v>10</v>
      </c>
      <c r="FP328" s="242">
        <v>0</v>
      </c>
      <c r="FQ328" s="242">
        <v>0</v>
      </c>
      <c r="FR328" s="314">
        <f t="shared" si="416"/>
        <v>10</v>
      </c>
      <c r="FS328" s="314">
        <f t="shared" si="417"/>
        <v>2540</v>
      </c>
      <c r="FT328" s="542">
        <v>1680</v>
      </c>
      <c r="FU328" s="543">
        <v>700</v>
      </c>
      <c r="FV328" s="544">
        <v>160</v>
      </c>
      <c r="FW328" s="242">
        <v>70</v>
      </c>
      <c r="FX328" s="242">
        <v>0</v>
      </c>
      <c r="FY328" s="314">
        <f t="shared" si="418"/>
        <v>90</v>
      </c>
      <c r="FZ328" s="314">
        <f t="shared" si="419"/>
        <v>1660</v>
      </c>
      <c r="GA328" s="542">
        <v>370</v>
      </c>
      <c r="GB328" s="543">
        <v>1130</v>
      </c>
      <c r="GC328" s="544">
        <v>160</v>
      </c>
      <c r="GD328" s="242">
        <v>100</v>
      </c>
      <c r="GE328" s="242">
        <v>0</v>
      </c>
      <c r="GF328" s="314">
        <f t="shared" si="420"/>
        <v>60</v>
      </c>
    </row>
    <row r="329" spans="1:188" hidden="1" x14ac:dyDescent="0.25">
      <c r="A329" s="622" t="s">
        <v>468</v>
      </c>
      <c r="B329" s="622" t="s">
        <v>94</v>
      </c>
      <c r="C329" s="622" t="s">
        <v>95</v>
      </c>
      <c r="D329" s="1">
        <v>0.7</v>
      </c>
      <c r="E329" s="206">
        <v>10600</v>
      </c>
      <c r="F329" s="207">
        <v>6.3E-2</v>
      </c>
      <c r="G329" s="208">
        <f>IF(AND(F329&gt;=$F$3-'Selectie Benchmark Gemeenten'!$D$7*'gemeenten info'!$F$7,F329&lt;=$F$3+'Selectie Benchmark Gemeenten'!$D$7*'gemeenten info'!$F$7),1,0)</f>
        <v>0</v>
      </c>
      <c r="H329" s="206">
        <v>24494</v>
      </c>
      <c r="I329" s="206">
        <v>515</v>
      </c>
      <c r="J329" s="209">
        <f t="shared" si="373"/>
        <v>7.3692077727952165E-2</v>
      </c>
      <c r="K329" s="208">
        <f>IF(AND(J329&gt;=$J$3-'Selectie Benchmark Gemeenten'!$D$8*'gemeenten info'!$J$7,J329&lt;=$J$3+'Selectie Benchmark Gemeenten'!$D$8*'gemeenten info'!$J$7),1,0)</f>
        <v>0</v>
      </c>
      <c r="L329" s="23">
        <v>0</v>
      </c>
      <c r="M329" s="210">
        <v>9.636363636363636E-2</v>
      </c>
      <c r="N329" s="208">
        <f>IF(AND(M329&gt;=$M$3-'Selectie Benchmark Gemeenten'!$D$9*'gemeenten info'!$M$7,M329&lt;=$M$3+'Selectie Benchmark Gemeenten'!$D$9*'gemeenten info'!$M$7),1,0)</f>
        <v>1</v>
      </c>
      <c r="O329" s="29">
        <f t="shared" si="422"/>
        <v>0</v>
      </c>
      <c r="P329" s="29">
        <f t="shared" si="423"/>
        <v>0</v>
      </c>
      <c r="Q329" s="29">
        <f t="shared" si="424"/>
        <v>0</v>
      </c>
      <c r="S329" s="78">
        <v>8.2829999999999995</v>
      </c>
      <c r="T329" s="78">
        <v>0.39400000000000002</v>
      </c>
      <c r="U329" s="211">
        <v>0.376</v>
      </c>
      <c r="V329" s="211">
        <v>4.2999999999999997E-2</v>
      </c>
      <c r="X329" s="212">
        <v>1805</v>
      </c>
      <c r="Y329" s="212">
        <v>33</v>
      </c>
      <c r="Z329" s="341">
        <f t="shared" si="374"/>
        <v>1.8282548476454295E-2</v>
      </c>
      <c r="AA329" s="212">
        <v>449</v>
      </c>
      <c r="AB329" s="212">
        <v>24</v>
      </c>
      <c r="AC329" s="212">
        <v>6</v>
      </c>
      <c r="AD329" s="212">
        <v>69</v>
      </c>
      <c r="AE329" s="212">
        <v>0</v>
      </c>
      <c r="AF329" s="372">
        <f t="shared" si="375"/>
        <v>0</v>
      </c>
      <c r="AG329" s="212">
        <v>7</v>
      </c>
      <c r="AH329" s="372">
        <f t="shared" si="376"/>
        <v>0.10144927536231885</v>
      </c>
      <c r="AI329" s="212">
        <f t="shared" si="377"/>
        <v>374</v>
      </c>
      <c r="AJ329" s="212">
        <f t="shared" si="378"/>
        <v>17</v>
      </c>
      <c r="AK329" s="372">
        <f t="shared" si="379"/>
        <v>4.5454545454545456E-2</v>
      </c>
      <c r="AL329" s="341">
        <f t="shared" si="380"/>
        <v>0</v>
      </c>
      <c r="AM329" s="341">
        <f t="shared" si="381"/>
        <v>3.8781163434903048E-3</v>
      </c>
      <c r="AN329" s="341">
        <f t="shared" si="382"/>
        <v>9.4182825484764535E-3</v>
      </c>
      <c r="AO329" s="341">
        <f t="shared" si="383"/>
        <v>1.3296398891966758E-2</v>
      </c>
      <c r="AP329" s="214">
        <v>1356</v>
      </c>
      <c r="AQ329" s="214">
        <v>9</v>
      </c>
      <c r="AR329" s="341">
        <f t="shared" si="384"/>
        <v>4.9861495844875344E-3</v>
      </c>
      <c r="AT329" s="1">
        <v>24</v>
      </c>
      <c r="AU329" s="1">
        <v>9</v>
      </c>
      <c r="AV329" s="1">
        <v>8</v>
      </c>
      <c r="AW329" s="1">
        <v>7</v>
      </c>
      <c r="AX329" s="1">
        <v>33</v>
      </c>
      <c r="AY329" s="1">
        <v>13</v>
      </c>
      <c r="AZ329" s="1">
        <v>11</v>
      </c>
      <c r="BA329" s="1">
        <v>9</v>
      </c>
      <c r="BB329" s="1">
        <v>27</v>
      </c>
      <c r="BC329" s="1">
        <v>11</v>
      </c>
      <c r="BD329" s="1">
        <v>6</v>
      </c>
      <c r="BE329" s="1">
        <v>10</v>
      </c>
      <c r="BF329" s="1">
        <v>20</v>
      </c>
      <c r="BG329" s="1">
        <v>11</v>
      </c>
      <c r="BH329" s="1">
        <v>0</v>
      </c>
      <c r="BI329" s="1">
        <v>9</v>
      </c>
      <c r="BJ329" s="1">
        <v>32</v>
      </c>
      <c r="BK329" s="1">
        <v>13</v>
      </c>
      <c r="BL329" s="1">
        <v>6</v>
      </c>
      <c r="BM329" s="1">
        <v>13</v>
      </c>
      <c r="BN329" s="125">
        <v>0.375</v>
      </c>
      <c r="BO329" s="124">
        <v>0.33333333333333331</v>
      </c>
      <c r="BP329" s="126">
        <v>0.29166666666666669</v>
      </c>
      <c r="BQ329" s="125">
        <v>0.39393939393939392</v>
      </c>
      <c r="BR329" s="124">
        <v>0.33333333333333331</v>
      </c>
      <c r="BS329" s="126">
        <v>0.27272727272727271</v>
      </c>
      <c r="BT329" s="125">
        <v>0.40740740740740738</v>
      </c>
      <c r="BU329" s="124">
        <v>0.22222222222222221</v>
      </c>
      <c r="BV329" s="126">
        <v>0.37037037037037035</v>
      </c>
      <c r="BW329" s="125">
        <v>0.55000000000000004</v>
      </c>
      <c r="BX329" s="124">
        <v>0</v>
      </c>
      <c r="BY329" s="126">
        <v>0.45</v>
      </c>
      <c r="BZ329" s="125">
        <f t="shared" si="385"/>
        <v>0.40625</v>
      </c>
      <c r="CA329" s="124">
        <f t="shared" si="386"/>
        <v>0.1875</v>
      </c>
      <c r="CB329" s="126">
        <f t="shared" si="387"/>
        <v>0.40625</v>
      </c>
      <c r="CD329" s="215">
        <f t="shared" si="388"/>
        <v>2940</v>
      </c>
      <c r="CE329" s="216">
        <f t="shared" si="389"/>
        <v>0.63945578231292521</v>
      </c>
      <c r="CF329" s="216">
        <f t="shared" si="390"/>
        <v>0.29251700680272108</v>
      </c>
      <c r="CG329" s="216">
        <f t="shared" si="391"/>
        <v>6.8027210884353748E-2</v>
      </c>
      <c r="CH329" s="216">
        <f t="shared" si="392"/>
        <v>1.3605442176870748E-2</v>
      </c>
      <c r="CI329" s="216">
        <f t="shared" si="393"/>
        <v>0</v>
      </c>
      <c r="CJ329" s="216">
        <f t="shared" si="394"/>
        <v>5.4421768707482991E-2</v>
      </c>
      <c r="CK329" s="217">
        <f t="shared" si="395"/>
        <v>1880</v>
      </c>
      <c r="CL329" s="218">
        <f t="shared" si="396"/>
        <v>860</v>
      </c>
      <c r="CM329" s="219">
        <f t="shared" si="397"/>
        <v>200</v>
      </c>
      <c r="CN329" s="219">
        <f t="shared" si="398"/>
        <v>40</v>
      </c>
      <c r="CO329" s="219">
        <f t="shared" si="399"/>
        <v>0</v>
      </c>
      <c r="CP329" s="219">
        <f t="shared" si="400"/>
        <v>160</v>
      </c>
      <c r="CR329" s="243">
        <v>1045.6600000000001</v>
      </c>
      <c r="CS329" s="243">
        <v>2314</v>
      </c>
      <c r="CT329" s="247">
        <f t="shared" si="425"/>
        <v>0.45188418323249785</v>
      </c>
      <c r="CV329" s="247">
        <f t="shared" ref="CV329:CV350" si="426">Z329/CT329</f>
        <v>4.0458482847689728E-2</v>
      </c>
      <c r="CW329" s="211">
        <f t="shared" si="372"/>
        <v>0.29019918216594121</v>
      </c>
      <c r="CY329" s="300">
        <v>1.7391304347826087E-2</v>
      </c>
      <c r="CZ329" s="300">
        <v>1.0863661053775122E-2</v>
      </c>
      <c r="DA329" s="300">
        <v>1.4469453376205787E-2</v>
      </c>
      <c r="DB329" s="300">
        <v>1.7196456487754037E-2</v>
      </c>
      <c r="DC329" s="300">
        <v>1.2301383905689391E-2</v>
      </c>
      <c r="DE329" s="332" t="s">
        <v>640</v>
      </c>
      <c r="DF329" s="332" t="s">
        <v>640</v>
      </c>
      <c r="DG329" s="332" t="s">
        <v>640</v>
      </c>
      <c r="DH329" s="332" t="s">
        <v>640</v>
      </c>
      <c r="DL329" s="212">
        <v>1840</v>
      </c>
      <c r="DM329" s="212">
        <v>32</v>
      </c>
      <c r="DN329" s="213">
        <v>1.7391304347826087E-2</v>
      </c>
      <c r="DO329" s="212">
        <v>466</v>
      </c>
      <c r="DP329" s="212">
        <v>24</v>
      </c>
      <c r="DQ329" s="213">
        <v>1.3043478260869565E-2</v>
      </c>
      <c r="DR329" s="214">
        <v>1374</v>
      </c>
      <c r="DS329" s="214">
        <v>8</v>
      </c>
      <c r="DT329" s="213">
        <v>4.3478260869565218E-3</v>
      </c>
      <c r="DV329" s="215">
        <f t="shared" si="401"/>
        <v>3110</v>
      </c>
      <c r="DW329" s="216">
        <v>0.61290322580645162</v>
      </c>
      <c r="DX329" s="216">
        <v>0.32258064516129031</v>
      </c>
      <c r="DY329" s="216">
        <v>6.4516129032258063E-2</v>
      </c>
      <c r="DZ329" s="216">
        <v>3.2258064516129031E-2</v>
      </c>
      <c r="EA329" s="216">
        <v>0</v>
      </c>
      <c r="EB329" s="216">
        <v>3.2258064516129031E-2</v>
      </c>
      <c r="EC329" s="217">
        <f t="shared" si="402"/>
        <v>1960</v>
      </c>
      <c r="ED329" s="218">
        <v>1000</v>
      </c>
      <c r="EE329" s="219">
        <f t="shared" si="403"/>
        <v>150</v>
      </c>
      <c r="EF329" s="219">
        <f t="shared" si="404"/>
        <v>20</v>
      </c>
      <c r="EG329" s="219">
        <f t="shared" si="405"/>
        <v>0</v>
      </c>
      <c r="EH329" s="219">
        <f t="shared" si="406"/>
        <v>130</v>
      </c>
      <c r="EI329" s="216">
        <v>6.6666666666666666E-2</v>
      </c>
      <c r="EJ329" s="511">
        <v>1.8925000000000001E-2</v>
      </c>
      <c r="EK329" s="3">
        <v>0.22899999999999998</v>
      </c>
      <c r="EL329" s="3">
        <v>0.42100000000000004</v>
      </c>
      <c r="EM329" s="496">
        <f t="shared" si="421"/>
        <v>0.35</v>
      </c>
      <c r="EN329" s="528">
        <v>6.00078E-2</v>
      </c>
      <c r="EO329" s="545">
        <f t="shared" si="407"/>
        <v>2900</v>
      </c>
      <c r="EP329" s="314">
        <f t="shared" si="408"/>
        <v>880</v>
      </c>
      <c r="EQ329" s="542">
        <v>860</v>
      </c>
      <c r="ER329" s="543">
        <v>10</v>
      </c>
      <c r="ES329" s="544">
        <v>10</v>
      </c>
      <c r="ET329" s="242">
        <v>0</v>
      </c>
      <c r="EU329" s="242">
        <v>0</v>
      </c>
      <c r="EV329" s="314">
        <f t="shared" si="409"/>
        <v>10</v>
      </c>
      <c r="EW329" s="314">
        <f t="shared" si="410"/>
        <v>1320</v>
      </c>
      <c r="EX329" s="542">
        <v>920</v>
      </c>
      <c r="EY329" s="543">
        <v>320</v>
      </c>
      <c r="EZ329" s="544">
        <v>80</v>
      </c>
      <c r="FA329" s="242">
        <v>10</v>
      </c>
      <c r="FB329" s="242">
        <v>0</v>
      </c>
      <c r="FC329" s="314">
        <f t="shared" si="411"/>
        <v>70</v>
      </c>
      <c r="FD329" s="314">
        <f t="shared" si="412"/>
        <v>700</v>
      </c>
      <c r="FE329" s="542">
        <v>180</v>
      </c>
      <c r="FF329" s="543">
        <v>460</v>
      </c>
      <c r="FG329" s="544">
        <v>60</v>
      </c>
      <c r="FH329" s="242">
        <v>10</v>
      </c>
      <c r="FI329" s="242">
        <f>VLOOKUP($A329,'[3]Tabel 3'!$E$3350:$K$3691,7,FALSE)</f>
        <v>0</v>
      </c>
      <c r="FJ329" s="314">
        <f t="shared" si="413"/>
        <v>50</v>
      </c>
      <c r="FK329" s="545">
        <f t="shared" si="414"/>
        <v>2940</v>
      </c>
      <c r="FL329" s="314">
        <f t="shared" si="415"/>
        <v>860</v>
      </c>
      <c r="FM329" s="542">
        <v>830</v>
      </c>
      <c r="FN329" s="543">
        <v>20</v>
      </c>
      <c r="FO329" s="544">
        <v>10</v>
      </c>
      <c r="FP329" s="242">
        <v>0</v>
      </c>
      <c r="FQ329" s="242">
        <v>0</v>
      </c>
      <c r="FR329" s="314">
        <f t="shared" si="416"/>
        <v>10</v>
      </c>
      <c r="FS329" s="314">
        <f t="shared" si="417"/>
        <v>1310</v>
      </c>
      <c r="FT329" s="542">
        <v>860</v>
      </c>
      <c r="FU329" s="543">
        <v>360</v>
      </c>
      <c r="FV329" s="544">
        <v>90</v>
      </c>
      <c r="FW329" s="242">
        <v>10</v>
      </c>
      <c r="FX329" s="242">
        <v>0</v>
      </c>
      <c r="FY329" s="314">
        <f t="shared" si="418"/>
        <v>80</v>
      </c>
      <c r="FZ329" s="314">
        <f t="shared" si="419"/>
        <v>770</v>
      </c>
      <c r="GA329" s="542">
        <v>190</v>
      </c>
      <c r="GB329" s="543">
        <v>480</v>
      </c>
      <c r="GC329" s="544">
        <v>100</v>
      </c>
      <c r="GD329" s="242">
        <v>30</v>
      </c>
      <c r="GE329" s="242">
        <v>0</v>
      </c>
      <c r="GF329" s="314">
        <f t="shared" si="420"/>
        <v>70</v>
      </c>
    </row>
    <row r="330" spans="1:188" hidden="1" x14ac:dyDescent="0.25">
      <c r="A330" s="622" t="s">
        <v>469</v>
      </c>
      <c r="B330" s="622" t="s">
        <v>92</v>
      </c>
      <c r="C330" s="622" t="s">
        <v>93</v>
      </c>
      <c r="D330" s="1">
        <v>0.5</v>
      </c>
      <c r="E330" s="206">
        <v>10200</v>
      </c>
      <c r="F330" s="207">
        <v>5.2000000000000005E-2</v>
      </c>
      <c r="G330" s="208">
        <f>IF(AND(F330&gt;=$F$3-'Selectie Benchmark Gemeenten'!$D$7*'gemeenten info'!$F$7,F330&lt;=$F$3+'Selectie Benchmark Gemeenten'!$D$7*'gemeenten info'!$F$7),1,0)</f>
        <v>0</v>
      </c>
      <c r="H330" s="206">
        <v>23921</v>
      </c>
      <c r="I330" s="206">
        <v>503</v>
      </c>
      <c r="J330" s="209">
        <f t="shared" si="373"/>
        <v>7.1898355754857993E-2</v>
      </c>
      <c r="K330" s="208">
        <f>IF(AND(J330&gt;=$J$3-'Selectie Benchmark Gemeenten'!$D$8*'gemeenten info'!$J$7,J330&lt;=$J$3+'Selectie Benchmark Gemeenten'!$D$8*'gemeenten info'!$J$7),1,0)</f>
        <v>0</v>
      </c>
      <c r="L330" s="23">
        <v>0</v>
      </c>
      <c r="M330" s="210">
        <v>2.4667472793228538E-2</v>
      </c>
      <c r="N330" s="208">
        <f>IF(AND(M330&gt;=$M$3-'Selectie Benchmark Gemeenten'!$D$9*'gemeenten info'!$M$7,M330&lt;=$M$3+'Selectie Benchmark Gemeenten'!$D$9*'gemeenten info'!$M$7),1,0)</f>
        <v>0</v>
      </c>
      <c r="O330" s="29">
        <f t="shared" si="422"/>
        <v>0</v>
      </c>
      <c r="P330" s="29">
        <f t="shared" si="423"/>
        <v>0</v>
      </c>
      <c r="Q330" s="29">
        <f t="shared" si="424"/>
        <v>0</v>
      </c>
      <c r="S330" s="78">
        <v>8.1850000000000005</v>
      </c>
      <c r="T330" s="78">
        <v>-7.2069999999999999</v>
      </c>
      <c r="U330" s="211">
        <v>0.54100000000000004</v>
      </c>
      <c r="V330" s="211">
        <v>7.2999999999999995E-2</v>
      </c>
      <c r="X330" s="212">
        <v>1765</v>
      </c>
      <c r="Y330" s="212">
        <v>30</v>
      </c>
      <c r="Z330" s="341">
        <f t="shared" ref="Z330:Z350" si="427">Y330/$X330</f>
        <v>1.69971671388102E-2</v>
      </c>
      <c r="AA330" s="212">
        <v>533</v>
      </c>
      <c r="AB330" s="212">
        <v>23</v>
      </c>
      <c r="AC330" s="212">
        <v>5</v>
      </c>
      <c r="AD330" s="212">
        <v>75</v>
      </c>
      <c r="AE330" s="212">
        <v>0</v>
      </c>
      <c r="AF330" s="372">
        <f t="shared" ref="AF330:AF354" si="428">IFERROR(AE330/AC330,"")</f>
        <v>0</v>
      </c>
      <c r="AG330" s="212">
        <v>7</v>
      </c>
      <c r="AH330" s="372">
        <f t="shared" ref="AH330:AH354" si="429">IFERROR(AG330/AD330,"")</f>
        <v>9.3333333333333338E-2</v>
      </c>
      <c r="AI330" s="212">
        <f t="shared" ref="AI330:AI351" si="430">AA330-AC330-AD330</f>
        <v>453</v>
      </c>
      <c r="AJ330" s="212">
        <f t="shared" ref="AJ330:AJ351" si="431">(AB330-AE330-AG330)</f>
        <v>16</v>
      </c>
      <c r="AK330" s="372">
        <f t="shared" ref="AK330:AK354" si="432">IFERROR(AJ330/AI330,"")</f>
        <v>3.5320088300220751E-2</v>
      </c>
      <c r="AL330" s="341">
        <f t="shared" ref="AL330:AL351" si="433">AE330/X330</f>
        <v>0</v>
      </c>
      <c r="AM330" s="341">
        <f t="shared" ref="AM330:AM351" si="434">AG330/X330</f>
        <v>3.9660056657223799E-3</v>
      </c>
      <c r="AN330" s="341">
        <f t="shared" ref="AN330:AN351" si="435">(AB330-AE330-AG330)/X330</f>
        <v>9.0651558073654385E-3</v>
      </c>
      <c r="AO330" s="341">
        <f t="shared" ref="AO330:AO351" si="436">AB330/$X330</f>
        <v>1.3031161473087818E-2</v>
      </c>
      <c r="AP330" s="214">
        <v>1232</v>
      </c>
      <c r="AQ330" s="214">
        <v>7</v>
      </c>
      <c r="AR330" s="341">
        <f t="shared" ref="AR330:AR350" si="437">AQ330/$X330</f>
        <v>3.9660056657223799E-3</v>
      </c>
      <c r="AT330" s="1">
        <v>33</v>
      </c>
      <c r="AU330" s="1">
        <v>21</v>
      </c>
      <c r="AV330" s="1">
        <v>5</v>
      </c>
      <c r="AW330" s="1">
        <v>7</v>
      </c>
      <c r="AX330" s="1">
        <v>33</v>
      </c>
      <c r="AY330" s="1">
        <v>17</v>
      </c>
      <c r="AZ330" s="1">
        <v>9</v>
      </c>
      <c r="BA330" s="1">
        <v>7</v>
      </c>
      <c r="BB330" s="1">
        <v>25</v>
      </c>
      <c r="BC330" s="1">
        <v>12</v>
      </c>
      <c r="BD330" s="1">
        <v>5</v>
      </c>
      <c r="BE330" s="1">
        <v>8</v>
      </c>
      <c r="BF330" s="1">
        <v>31</v>
      </c>
      <c r="BG330" s="1">
        <v>9</v>
      </c>
      <c r="BH330" s="1">
        <v>10</v>
      </c>
      <c r="BI330" s="1">
        <v>12</v>
      </c>
      <c r="BJ330" s="1">
        <v>39</v>
      </c>
      <c r="BK330" s="1">
        <v>17</v>
      </c>
      <c r="BL330" s="1">
        <v>11</v>
      </c>
      <c r="BM330" s="1">
        <v>11</v>
      </c>
      <c r="BN330" s="125">
        <v>0.63636363636363635</v>
      </c>
      <c r="BO330" s="124">
        <v>0.15151515151515152</v>
      </c>
      <c r="BP330" s="126">
        <v>0.21212121212121213</v>
      </c>
      <c r="BQ330" s="125">
        <v>0.51515151515151514</v>
      </c>
      <c r="BR330" s="124">
        <v>0.27272727272727271</v>
      </c>
      <c r="BS330" s="126">
        <v>0.21212121212121213</v>
      </c>
      <c r="BT330" s="125">
        <v>0.48</v>
      </c>
      <c r="BU330" s="124">
        <v>0.2</v>
      </c>
      <c r="BV330" s="126">
        <v>0.32</v>
      </c>
      <c r="BW330" s="125">
        <v>0.29032258064516131</v>
      </c>
      <c r="BX330" s="124">
        <v>0.32258064516129031</v>
      </c>
      <c r="BY330" s="126">
        <v>0.38709677419354838</v>
      </c>
      <c r="BZ330" s="125">
        <f t="shared" ref="BZ330:BZ351" si="438">IFERROR(BK330/$BJ330,0)</f>
        <v>0.4358974358974359</v>
      </c>
      <c r="CA330" s="124">
        <f t="shared" ref="CA330:CA351" si="439">IFERROR(BL330/$BJ330,0)</f>
        <v>0.28205128205128205</v>
      </c>
      <c r="CB330" s="126">
        <f t="shared" ref="CB330:CB351" si="440">IFERROR(BM330/$BJ330,0)</f>
        <v>0.28205128205128205</v>
      </c>
      <c r="CD330" s="215">
        <f t="shared" ref="CD330:CD351" si="441">FK330</f>
        <v>3100</v>
      </c>
      <c r="CE330" s="216">
        <f t="shared" ref="CE330:CE350" si="442">CK330/$CD330</f>
        <v>0.60322580645161294</v>
      </c>
      <c r="CF330" s="216">
        <f t="shared" ref="CF330:CF350" si="443">CL330/$CD330</f>
        <v>0.34193548387096773</v>
      </c>
      <c r="CG330" s="216">
        <f t="shared" ref="CG330:CG350" si="444">CM330/$CD330</f>
        <v>5.4838709677419356E-2</v>
      </c>
      <c r="CH330" s="216">
        <f t="shared" ref="CH330:CH350" si="445">CN330/$CD330</f>
        <v>1.935483870967742E-2</v>
      </c>
      <c r="CI330" s="216">
        <f t="shared" ref="CI330:CI350" si="446">CO330/$CD330</f>
        <v>0</v>
      </c>
      <c r="CJ330" s="216">
        <f t="shared" ref="CJ330:CJ350" si="447">CP330/$CD330</f>
        <v>3.5483870967741936E-2</v>
      </c>
      <c r="CK330" s="217">
        <f t="shared" ref="CK330:CK350" si="448">FM330+FT330+GA330</f>
        <v>1870</v>
      </c>
      <c r="CL330" s="218">
        <f t="shared" ref="CL330:CL350" si="449">FN330+FU330+GB330</f>
        <v>1060</v>
      </c>
      <c r="CM330" s="219">
        <f t="shared" ref="CM330:CM350" si="450">FO330+FV330+GC330</f>
        <v>170</v>
      </c>
      <c r="CN330" s="219">
        <f t="shared" ref="CN330:CN350" si="451">FP330+FW330+GD330</f>
        <v>60</v>
      </c>
      <c r="CO330" s="219">
        <f t="shared" ref="CO330:CO350" si="452">FQ330+FX330+GE330</f>
        <v>0</v>
      </c>
      <c r="CP330" s="219">
        <f t="shared" ref="CP330:CP350" si="453">FR330+FY330+GF330</f>
        <v>110</v>
      </c>
      <c r="CR330" s="243">
        <v>1276.26</v>
      </c>
      <c r="CS330" s="243">
        <v>2330</v>
      </c>
      <c r="CT330" s="247">
        <f t="shared" si="425"/>
        <v>0.54775107296137338</v>
      </c>
      <c r="CV330" s="247">
        <f t="shared" si="426"/>
        <v>3.1030823996229424E-2</v>
      </c>
      <c r="CW330" s="211">
        <f t="shared" si="372"/>
        <v>0.32686859882327307</v>
      </c>
      <c r="CY330" s="300">
        <v>2.1346469622331693E-2</v>
      </c>
      <c r="CZ330" s="300">
        <v>1.6350210970464137E-2</v>
      </c>
      <c r="DA330" s="300">
        <v>1.2613521695257316E-2</v>
      </c>
      <c r="DB330" s="300">
        <v>1.6248153618906941E-2</v>
      </c>
      <c r="DC330" s="300">
        <v>1.5729265967588179E-2</v>
      </c>
      <c r="DE330" s="332">
        <v>70</v>
      </c>
      <c r="DF330" s="332">
        <v>7</v>
      </c>
      <c r="DG330" s="332">
        <v>66</v>
      </c>
      <c r="DH330" s="332">
        <v>9</v>
      </c>
      <c r="DL330" s="212">
        <v>1827</v>
      </c>
      <c r="DM330" s="212">
        <v>39</v>
      </c>
      <c r="DN330" s="213">
        <v>2.1346469622331693E-2</v>
      </c>
      <c r="DO330" s="212">
        <v>560</v>
      </c>
      <c r="DP330" s="212">
        <v>34</v>
      </c>
      <c r="DQ330" s="213">
        <v>1.8609742747673783E-2</v>
      </c>
      <c r="DR330" s="214">
        <v>1267</v>
      </c>
      <c r="DS330" s="214">
        <v>5</v>
      </c>
      <c r="DT330" s="213">
        <v>2.7367268746579091E-3</v>
      </c>
      <c r="DV330" s="215">
        <f t="shared" ref="DV330:DV351" si="454">EC330+ED330+EE330</f>
        <v>3370</v>
      </c>
      <c r="DW330" s="216">
        <v>0.6097560975609756</v>
      </c>
      <c r="DX330" s="216">
        <v>0.31707317073170732</v>
      </c>
      <c r="DY330" s="216">
        <v>7.3170731707317069E-2</v>
      </c>
      <c r="DZ330" s="216">
        <v>2.4390243902439025E-2</v>
      </c>
      <c r="EA330" s="216">
        <v>0</v>
      </c>
      <c r="EB330" s="216">
        <v>4.878048780487805E-2</v>
      </c>
      <c r="EC330" s="217">
        <f t="shared" ref="EC330:EC350" si="455">EQ330+EX330+FE330</f>
        <v>1910</v>
      </c>
      <c r="ED330" s="218">
        <v>1300</v>
      </c>
      <c r="EE330" s="219">
        <f t="shared" ref="EE330:EE350" si="456">ES330+EZ330+FG330</f>
        <v>160</v>
      </c>
      <c r="EF330" s="219">
        <f t="shared" ref="EF330:EF350" si="457">ET330+FA330+FH330</f>
        <v>30</v>
      </c>
      <c r="EG330" s="219">
        <f t="shared" ref="EG330:EG350" si="458">EU330+FB330+FI330</f>
        <v>0</v>
      </c>
      <c r="EH330" s="219">
        <f t="shared" ref="EH330:EH350" si="459">EV330+FC330+FJ330</f>
        <v>130</v>
      </c>
      <c r="EI330" s="216">
        <v>6.25E-2</v>
      </c>
      <c r="EJ330" s="511">
        <v>1.7000000000000001E-2</v>
      </c>
      <c r="EK330" s="3">
        <v>0.23899999999999999</v>
      </c>
      <c r="EL330" s="3">
        <v>0.46</v>
      </c>
      <c r="EM330" s="496">
        <f t="shared" si="421"/>
        <v>0.30099999999999999</v>
      </c>
      <c r="EN330" s="528">
        <v>5.3511200000000009E-2</v>
      </c>
      <c r="EO330" s="545">
        <f t="shared" ref="EO330:EO350" si="460">EP330+EW330+FD330</f>
        <v>3080</v>
      </c>
      <c r="EP330" s="314">
        <f t="shared" ref="EP330:EP350" si="461">EQ330+ER330+ES330</f>
        <v>850</v>
      </c>
      <c r="EQ330" s="542">
        <v>830</v>
      </c>
      <c r="ER330" s="543">
        <v>10</v>
      </c>
      <c r="ES330" s="544">
        <v>10</v>
      </c>
      <c r="ET330" s="242">
        <v>0</v>
      </c>
      <c r="EU330" s="242">
        <v>0</v>
      </c>
      <c r="EV330" s="314">
        <f t="shared" ref="EV330:EV350" si="462">ES330-ET330-EU330</f>
        <v>10</v>
      </c>
      <c r="EW330" s="314">
        <f t="shared" ref="EW330:EW350" si="463">EX330+EY330+EZ330</f>
        <v>1390</v>
      </c>
      <c r="EX330" s="542">
        <v>900</v>
      </c>
      <c r="EY330" s="543">
        <v>410</v>
      </c>
      <c r="EZ330" s="544">
        <v>80</v>
      </c>
      <c r="FA330" s="242">
        <v>10</v>
      </c>
      <c r="FB330" s="242">
        <v>0</v>
      </c>
      <c r="FC330" s="314">
        <f t="shared" ref="FC330:FC350" si="464">EZ330-FA330-FB330</f>
        <v>70</v>
      </c>
      <c r="FD330" s="314">
        <f t="shared" ref="FD330:FD350" si="465">FE330+FF330+FG330</f>
        <v>840</v>
      </c>
      <c r="FE330" s="542">
        <v>180</v>
      </c>
      <c r="FF330" s="543">
        <v>590</v>
      </c>
      <c r="FG330" s="544">
        <v>70</v>
      </c>
      <c r="FH330" s="242">
        <v>20</v>
      </c>
      <c r="FI330" s="242">
        <f>VLOOKUP($A330,'[3]Tabel 3'!$E$3350:$K$3691,7,FALSE)</f>
        <v>0</v>
      </c>
      <c r="FJ330" s="314">
        <f t="shared" ref="FJ330:FJ350" si="466">FG330-FH330-FI330</f>
        <v>50</v>
      </c>
      <c r="FK330" s="545">
        <f t="shared" ref="FK330:FK350" si="467">FL330+FS330+FZ330</f>
        <v>3100</v>
      </c>
      <c r="FL330" s="314">
        <f t="shared" ref="FL330:FL350" si="468">FM330+FN330+FO330</f>
        <v>860</v>
      </c>
      <c r="FM330" s="542">
        <v>840</v>
      </c>
      <c r="FN330" s="543">
        <v>10</v>
      </c>
      <c r="FO330" s="544">
        <v>10</v>
      </c>
      <c r="FP330" s="242">
        <v>0</v>
      </c>
      <c r="FQ330" s="242">
        <v>0</v>
      </c>
      <c r="FR330" s="314">
        <f t="shared" ref="FR330:FR350" si="469">FO330-FP330-FQ330</f>
        <v>10</v>
      </c>
      <c r="FS330" s="314">
        <f t="shared" ref="FS330:FS350" si="470">FT330+FU330+FV330</f>
        <v>1380</v>
      </c>
      <c r="FT330" s="542">
        <v>850</v>
      </c>
      <c r="FU330" s="543">
        <v>450</v>
      </c>
      <c r="FV330" s="544">
        <v>80</v>
      </c>
      <c r="FW330" s="242">
        <v>20</v>
      </c>
      <c r="FX330" s="242">
        <v>0</v>
      </c>
      <c r="FY330" s="314">
        <f t="shared" ref="FY330:FY350" si="471">FV330-FW330-FX330</f>
        <v>60</v>
      </c>
      <c r="FZ330" s="314">
        <f t="shared" ref="FZ330:FZ350" si="472">GA330+GB330+GC330</f>
        <v>860</v>
      </c>
      <c r="GA330" s="542">
        <v>180</v>
      </c>
      <c r="GB330" s="543">
        <v>600</v>
      </c>
      <c r="GC330" s="544">
        <v>80</v>
      </c>
      <c r="GD330" s="242">
        <v>40</v>
      </c>
      <c r="GE330" s="242">
        <v>0</v>
      </c>
      <c r="GF330" s="314">
        <f t="shared" ref="GF330:GF350" si="473">GC330-GD330-GE330</f>
        <v>40</v>
      </c>
    </row>
    <row r="331" spans="1:188" hidden="1" x14ac:dyDescent="0.25">
      <c r="A331" s="622" t="s">
        <v>470</v>
      </c>
      <c r="B331" s="622" t="s">
        <v>52</v>
      </c>
      <c r="C331" s="622" t="s">
        <v>84</v>
      </c>
      <c r="D331" s="1">
        <v>1.1000000000000001</v>
      </c>
      <c r="E331" s="206">
        <v>12600</v>
      </c>
      <c r="F331" s="207">
        <v>8.4000000000000005E-2</v>
      </c>
      <c r="G331" s="208">
        <f>IF(AND(F331&gt;=$F$3-'Selectie Benchmark Gemeenten'!$D$7*'gemeenten info'!$F$7,F331&lt;=$F$3+'Selectie Benchmark Gemeenten'!$D$7*'gemeenten info'!$F$7),1,0)</f>
        <v>0</v>
      </c>
      <c r="H331" s="206">
        <v>29185</v>
      </c>
      <c r="I331" s="206">
        <v>211</v>
      </c>
      <c r="J331" s="209">
        <f t="shared" ref="J331:J350" si="474">(I331-$I$7)/($I$6-$I$7)</f>
        <v>2.8251121076233184E-2</v>
      </c>
      <c r="K331" s="208">
        <f>IF(AND(J331&gt;=$J$3-'Selectie Benchmark Gemeenten'!$D$8*'gemeenten info'!$J$7,J331&lt;=$J$3+'Selectie Benchmark Gemeenten'!$D$8*'gemeenten info'!$J$7),1,0)</f>
        <v>0</v>
      </c>
      <c r="L331" s="23">
        <v>0</v>
      </c>
      <c r="M331" s="210">
        <v>9.417040358744394E-2</v>
      </c>
      <c r="N331" s="208">
        <f>IF(AND(M331&gt;=$M$3-'Selectie Benchmark Gemeenten'!$D$9*'gemeenten info'!$M$7,M331&lt;=$M$3+'Selectie Benchmark Gemeenten'!$D$9*'gemeenten info'!$M$7),1,0)</f>
        <v>1</v>
      </c>
      <c r="O331" s="29">
        <f t="shared" si="422"/>
        <v>0</v>
      </c>
      <c r="P331" s="29">
        <f t="shared" si="423"/>
        <v>0</v>
      </c>
      <c r="Q331" s="29">
        <f t="shared" si="424"/>
        <v>0</v>
      </c>
      <c r="S331" s="78">
        <v>7.3010000000000002</v>
      </c>
      <c r="T331" s="78">
        <v>-19.713000000000001</v>
      </c>
      <c r="U331" s="211">
        <v>0.55000000000000004</v>
      </c>
      <c r="V331" s="211">
        <v>7.3999999999999996E-2</v>
      </c>
      <c r="X331" s="212">
        <v>2306</v>
      </c>
      <c r="Y331" s="212">
        <v>55</v>
      </c>
      <c r="Z331" s="341">
        <f t="shared" si="427"/>
        <v>2.3850823937554208E-2</v>
      </c>
      <c r="AA331" s="212">
        <v>829</v>
      </c>
      <c r="AB331" s="212">
        <v>42</v>
      </c>
      <c r="AC331" s="212">
        <v>13</v>
      </c>
      <c r="AD331" s="212">
        <v>120</v>
      </c>
      <c r="AE331" s="212">
        <v>0</v>
      </c>
      <c r="AF331" s="372">
        <f t="shared" si="428"/>
        <v>0</v>
      </c>
      <c r="AG331" s="212">
        <v>13</v>
      </c>
      <c r="AH331" s="372">
        <f t="shared" si="429"/>
        <v>0.10833333333333334</v>
      </c>
      <c r="AI331" s="212">
        <f t="shared" si="430"/>
        <v>696</v>
      </c>
      <c r="AJ331" s="212">
        <f t="shared" si="431"/>
        <v>29</v>
      </c>
      <c r="AK331" s="372">
        <f t="shared" si="432"/>
        <v>4.1666666666666664E-2</v>
      </c>
      <c r="AL331" s="341">
        <f t="shared" si="433"/>
        <v>0</v>
      </c>
      <c r="AM331" s="341">
        <f t="shared" si="434"/>
        <v>5.6374674761491758E-3</v>
      </c>
      <c r="AN331" s="341">
        <f t="shared" si="435"/>
        <v>1.2575888985255855E-2</v>
      </c>
      <c r="AO331" s="341">
        <f t="shared" si="436"/>
        <v>1.8213356461405029E-2</v>
      </c>
      <c r="AP331" s="214">
        <v>1477</v>
      </c>
      <c r="AQ331" s="214">
        <v>13</v>
      </c>
      <c r="AR331" s="341">
        <f t="shared" si="437"/>
        <v>5.6374674761491758E-3</v>
      </c>
      <c r="AT331" s="1">
        <v>45</v>
      </c>
      <c r="AU331" s="1">
        <v>9</v>
      </c>
      <c r="AV331" s="1">
        <v>14</v>
      </c>
      <c r="AW331" s="1">
        <v>22</v>
      </c>
      <c r="AX331" s="1">
        <v>50</v>
      </c>
      <c r="AY331" s="1">
        <v>16</v>
      </c>
      <c r="AZ331" s="1">
        <v>18</v>
      </c>
      <c r="BA331" s="1">
        <v>16</v>
      </c>
      <c r="BB331" s="1">
        <v>36</v>
      </c>
      <c r="BC331" s="1">
        <v>17</v>
      </c>
      <c r="BD331" s="1">
        <v>9</v>
      </c>
      <c r="BE331" s="1">
        <v>10</v>
      </c>
      <c r="BF331" s="1">
        <v>43</v>
      </c>
      <c r="BG331" s="1">
        <v>10</v>
      </c>
      <c r="BH331" s="1">
        <v>15</v>
      </c>
      <c r="BI331" s="1">
        <v>18</v>
      </c>
      <c r="BJ331" s="1">
        <v>50</v>
      </c>
      <c r="BK331" s="1">
        <v>16</v>
      </c>
      <c r="BL331" s="1">
        <v>14</v>
      </c>
      <c r="BM331" s="1">
        <v>20</v>
      </c>
      <c r="BN331" s="125">
        <v>0.2</v>
      </c>
      <c r="BO331" s="124">
        <v>0.31111111111111112</v>
      </c>
      <c r="BP331" s="126">
        <v>0.48888888888888887</v>
      </c>
      <c r="BQ331" s="125">
        <v>0.32</v>
      </c>
      <c r="BR331" s="124">
        <v>0.36</v>
      </c>
      <c r="BS331" s="126">
        <v>0.32</v>
      </c>
      <c r="BT331" s="125">
        <v>0.47222222222222221</v>
      </c>
      <c r="BU331" s="124">
        <v>0.25</v>
      </c>
      <c r="BV331" s="126">
        <v>0.27777777777777779</v>
      </c>
      <c r="BW331" s="125">
        <v>0.23255813953488372</v>
      </c>
      <c r="BX331" s="124">
        <v>0.34883720930232559</v>
      </c>
      <c r="BY331" s="126">
        <v>0.41860465116279072</v>
      </c>
      <c r="BZ331" s="125">
        <f t="shared" si="438"/>
        <v>0.32</v>
      </c>
      <c r="CA331" s="124">
        <f t="shared" si="439"/>
        <v>0.28000000000000003</v>
      </c>
      <c r="CB331" s="126">
        <f t="shared" si="440"/>
        <v>0.4</v>
      </c>
      <c r="CD331" s="215">
        <f t="shared" si="441"/>
        <v>4050</v>
      </c>
      <c r="CE331" s="216">
        <f t="shared" si="442"/>
        <v>0.59259259259259256</v>
      </c>
      <c r="CF331" s="216">
        <f t="shared" si="443"/>
        <v>0.32592592592592595</v>
      </c>
      <c r="CG331" s="216">
        <f t="shared" si="444"/>
        <v>8.1481481481481488E-2</v>
      </c>
      <c r="CH331" s="216">
        <f t="shared" si="445"/>
        <v>3.2098765432098768E-2</v>
      </c>
      <c r="CI331" s="216">
        <f t="shared" si="446"/>
        <v>4.9382716049382715E-3</v>
      </c>
      <c r="CJ331" s="216">
        <f t="shared" si="447"/>
        <v>4.4444444444444446E-2</v>
      </c>
      <c r="CK331" s="217">
        <f t="shared" si="448"/>
        <v>2400</v>
      </c>
      <c r="CL331" s="218">
        <f t="shared" si="449"/>
        <v>1320</v>
      </c>
      <c r="CM331" s="219">
        <f t="shared" si="450"/>
        <v>330</v>
      </c>
      <c r="CN331" s="219">
        <f t="shared" si="451"/>
        <v>130</v>
      </c>
      <c r="CO331" s="219">
        <f t="shared" si="452"/>
        <v>20</v>
      </c>
      <c r="CP331" s="219">
        <f t="shared" si="453"/>
        <v>180</v>
      </c>
      <c r="CR331" s="243">
        <v>2348.21</v>
      </c>
      <c r="CS331" s="243">
        <v>2361</v>
      </c>
      <c r="CT331" s="247">
        <f t="shared" si="425"/>
        <v>0.99458280389665399</v>
      </c>
      <c r="CV331" s="247">
        <f t="shared" si="426"/>
        <v>2.3980732266946091E-2</v>
      </c>
      <c r="CW331" s="211">
        <f t="shared" ref="CW331:CW350" si="475">Z331/F331</f>
        <v>0.28393838020897866</v>
      </c>
      <c r="CY331" s="300">
        <v>2.1043771043771045E-2</v>
      </c>
      <c r="CZ331" s="300">
        <v>1.7827529021558871E-2</v>
      </c>
      <c r="DA331" s="300">
        <v>1.4498590414820781E-2</v>
      </c>
      <c r="DB331" s="300">
        <v>1.9968051118210862E-2</v>
      </c>
      <c r="DC331" s="300">
        <v>1.7626321974148061E-2</v>
      </c>
      <c r="DE331" s="332">
        <v>121</v>
      </c>
      <c r="DF331" s="332">
        <v>16</v>
      </c>
      <c r="DG331" s="332">
        <v>100</v>
      </c>
      <c r="DH331" s="332">
        <v>16</v>
      </c>
      <c r="DL331" s="212">
        <v>2376</v>
      </c>
      <c r="DM331" s="212">
        <v>50</v>
      </c>
      <c r="DN331" s="213">
        <v>2.1043771043771045E-2</v>
      </c>
      <c r="DO331" s="212">
        <v>858</v>
      </c>
      <c r="DP331" s="212">
        <v>39</v>
      </c>
      <c r="DQ331" s="213">
        <v>1.6414141414141416E-2</v>
      </c>
      <c r="DR331" s="214">
        <v>1518</v>
      </c>
      <c r="DS331" s="214">
        <v>11</v>
      </c>
      <c r="DT331" s="213">
        <v>4.6296296296296294E-3</v>
      </c>
      <c r="DV331" s="215">
        <f t="shared" si="454"/>
        <v>3650</v>
      </c>
      <c r="DW331" s="216">
        <v>0.53846153846153844</v>
      </c>
      <c r="DX331" s="216">
        <v>0.34615384615384615</v>
      </c>
      <c r="DY331" s="216">
        <v>0.11538461538461539</v>
      </c>
      <c r="DZ331" s="216">
        <v>3.8461538461538464E-2</v>
      </c>
      <c r="EA331" s="216">
        <v>0</v>
      </c>
      <c r="EB331" s="216">
        <v>7.6923076923076927E-2</v>
      </c>
      <c r="EC331" s="217">
        <f t="shared" si="455"/>
        <v>2470</v>
      </c>
      <c r="ED331" s="218">
        <v>900</v>
      </c>
      <c r="EE331" s="219">
        <f t="shared" si="456"/>
        <v>280</v>
      </c>
      <c r="EF331" s="219">
        <f t="shared" si="457"/>
        <v>40</v>
      </c>
      <c r="EG331" s="219">
        <f t="shared" si="458"/>
        <v>0</v>
      </c>
      <c r="EH331" s="219">
        <f t="shared" si="459"/>
        <v>240</v>
      </c>
      <c r="EI331" s="216">
        <v>7.4999999999999997E-2</v>
      </c>
      <c r="EJ331" s="511">
        <v>2.2600000000000002E-2</v>
      </c>
      <c r="EK331" s="3">
        <v>0.3</v>
      </c>
      <c r="EL331" s="3">
        <v>0.47200000000000003</v>
      </c>
      <c r="EM331" s="496">
        <f t="shared" si="421"/>
        <v>0.22799999999999992</v>
      </c>
      <c r="EN331" s="528">
        <v>7.2410400000000014E-2</v>
      </c>
      <c r="EO331" s="545">
        <f t="shared" si="460"/>
        <v>4030</v>
      </c>
      <c r="EP331" s="314">
        <f t="shared" si="461"/>
        <v>1090</v>
      </c>
      <c r="EQ331" s="542">
        <v>1080</v>
      </c>
      <c r="ER331" s="543">
        <v>10</v>
      </c>
      <c r="ES331" s="544">
        <v>0</v>
      </c>
      <c r="ET331" s="242">
        <v>0</v>
      </c>
      <c r="EU331" s="242">
        <v>0</v>
      </c>
      <c r="EV331" s="314">
        <f t="shared" si="462"/>
        <v>0</v>
      </c>
      <c r="EW331" s="314">
        <f t="shared" si="463"/>
        <v>1720</v>
      </c>
      <c r="EX331" s="542">
        <v>1160</v>
      </c>
      <c r="EY331" s="543">
        <v>450</v>
      </c>
      <c r="EZ331" s="544">
        <v>110</v>
      </c>
      <c r="FA331" s="242">
        <v>20</v>
      </c>
      <c r="FB331" s="242">
        <v>0</v>
      </c>
      <c r="FC331" s="314">
        <f t="shared" si="464"/>
        <v>90</v>
      </c>
      <c r="FD331" s="314">
        <f t="shared" si="465"/>
        <v>1220</v>
      </c>
      <c r="FE331" s="542">
        <v>230</v>
      </c>
      <c r="FF331" s="543">
        <v>820</v>
      </c>
      <c r="FG331" s="544">
        <v>170</v>
      </c>
      <c r="FH331" s="242">
        <v>20</v>
      </c>
      <c r="FI331" s="242">
        <f>VLOOKUP($A331,'[3]Tabel 3'!$E$3350:$K$3691,7,FALSE)</f>
        <v>0</v>
      </c>
      <c r="FJ331" s="314">
        <f t="shared" si="466"/>
        <v>150</v>
      </c>
      <c r="FK331" s="545">
        <f t="shared" si="467"/>
        <v>4050</v>
      </c>
      <c r="FL331" s="314">
        <f t="shared" si="468"/>
        <v>1030</v>
      </c>
      <c r="FM331" s="542">
        <v>1010</v>
      </c>
      <c r="FN331" s="543">
        <v>10</v>
      </c>
      <c r="FO331" s="544">
        <v>10</v>
      </c>
      <c r="FP331" s="242">
        <v>0</v>
      </c>
      <c r="FQ331" s="242">
        <v>0</v>
      </c>
      <c r="FR331" s="314">
        <f t="shared" si="469"/>
        <v>10</v>
      </c>
      <c r="FS331" s="314">
        <f t="shared" si="470"/>
        <v>1760</v>
      </c>
      <c r="FT331" s="542">
        <v>1160</v>
      </c>
      <c r="FU331" s="543">
        <v>450</v>
      </c>
      <c r="FV331" s="544">
        <v>150</v>
      </c>
      <c r="FW331" s="242">
        <v>50</v>
      </c>
      <c r="FX331" s="242">
        <v>10</v>
      </c>
      <c r="FY331" s="314">
        <f t="shared" si="471"/>
        <v>90</v>
      </c>
      <c r="FZ331" s="314">
        <f t="shared" si="472"/>
        <v>1260</v>
      </c>
      <c r="GA331" s="542">
        <v>230</v>
      </c>
      <c r="GB331" s="543">
        <v>860</v>
      </c>
      <c r="GC331" s="544">
        <v>170</v>
      </c>
      <c r="GD331" s="242">
        <v>80</v>
      </c>
      <c r="GE331" s="242">
        <v>10</v>
      </c>
      <c r="GF331" s="314">
        <f t="shared" si="473"/>
        <v>80</v>
      </c>
    </row>
    <row r="332" spans="1:188" hidden="1" x14ac:dyDescent="0.25">
      <c r="A332" s="622" t="s">
        <v>471</v>
      </c>
      <c r="B332" s="622" t="s">
        <v>119</v>
      </c>
      <c r="C332" s="622" t="s">
        <v>120</v>
      </c>
      <c r="D332" s="1">
        <v>0.6</v>
      </c>
      <c r="E332" s="206">
        <v>9200</v>
      </c>
      <c r="F332" s="207">
        <v>0.06</v>
      </c>
      <c r="G332" s="208">
        <f>IF(AND(F332&gt;=$F$3-'Selectie Benchmark Gemeenten'!$D$7*'gemeenten info'!$F$7,F332&lt;=$F$3+'Selectie Benchmark Gemeenten'!$D$7*'gemeenten info'!$F$7),1,0)</f>
        <v>0</v>
      </c>
      <c r="H332" s="206">
        <v>22112</v>
      </c>
      <c r="I332" s="206">
        <v>241</v>
      </c>
      <c r="J332" s="209">
        <f t="shared" si="474"/>
        <v>3.2735426008968609E-2</v>
      </c>
      <c r="K332" s="208">
        <f>IF(AND(J332&gt;=$J$3-'Selectie Benchmark Gemeenten'!$D$8*'gemeenten info'!$J$7,J332&lt;=$J$3+'Selectie Benchmark Gemeenten'!$D$8*'gemeenten info'!$J$7),1,0)</f>
        <v>0</v>
      </c>
      <c r="L332" s="23">
        <v>0</v>
      </c>
      <c r="M332" s="210">
        <v>2.9725363489499192E-2</v>
      </c>
      <c r="N332" s="208">
        <f>IF(AND(M332&gt;=$M$3-'Selectie Benchmark Gemeenten'!$D$9*'gemeenten info'!$M$7,M332&lt;=$M$3+'Selectie Benchmark Gemeenten'!$D$9*'gemeenten info'!$M$7),1,0)</f>
        <v>0</v>
      </c>
      <c r="O332" s="29">
        <f t="shared" si="422"/>
        <v>0</v>
      </c>
      <c r="P332" s="29">
        <f t="shared" si="423"/>
        <v>0</v>
      </c>
      <c r="Q332" s="29">
        <f t="shared" si="424"/>
        <v>0</v>
      </c>
      <c r="S332" s="78">
        <v>7.6840000000000002</v>
      </c>
      <c r="T332" s="78">
        <v>7.4870000000000001</v>
      </c>
      <c r="U332" s="211">
        <v>0.52600000000000002</v>
      </c>
      <c r="V332" s="211">
        <v>8.7999999999999995E-2</v>
      </c>
      <c r="X332" s="212">
        <v>1338</v>
      </c>
      <c r="Y332" s="212">
        <v>34</v>
      </c>
      <c r="Z332" s="341">
        <f t="shared" si="427"/>
        <v>2.5411061285500747E-2</v>
      </c>
      <c r="AA332" s="212">
        <v>448</v>
      </c>
      <c r="AB332" s="212">
        <v>31</v>
      </c>
      <c r="AC332" s="212">
        <v>25</v>
      </c>
      <c r="AD332" s="212">
        <v>73</v>
      </c>
      <c r="AE332" s="212">
        <v>7</v>
      </c>
      <c r="AF332" s="372">
        <f t="shared" si="428"/>
        <v>0.28000000000000003</v>
      </c>
      <c r="AG332" s="212">
        <v>8</v>
      </c>
      <c r="AH332" s="372">
        <f t="shared" si="429"/>
        <v>0.1095890410958904</v>
      </c>
      <c r="AI332" s="212">
        <f t="shared" si="430"/>
        <v>350</v>
      </c>
      <c r="AJ332" s="212">
        <f t="shared" si="431"/>
        <v>16</v>
      </c>
      <c r="AK332" s="372">
        <f t="shared" si="432"/>
        <v>4.5714285714285714E-2</v>
      </c>
      <c r="AL332" s="341">
        <f t="shared" si="433"/>
        <v>5.2316890881913304E-3</v>
      </c>
      <c r="AM332" s="341">
        <f t="shared" si="434"/>
        <v>5.9790732436472349E-3</v>
      </c>
      <c r="AN332" s="341">
        <f t="shared" si="435"/>
        <v>1.195814648729447E-2</v>
      </c>
      <c r="AO332" s="341">
        <f t="shared" si="436"/>
        <v>2.3168908819133034E-2</v>
      </c>
      <c r="AP332" s="214">
        <v>890</v>
      </c>
      <c r="AQ332" s="214">
        <v>3</v>
      </c>
      <c r="AR332" s="341">
        <f t="shared" si="437"/>
        <v>2.242152466367713E-3</v>
      </c>
      <c r="AT332" s="1">
        <v>24</v>
      </c>
      <c r="AU332" s="1">
        <v>10</v>
      </c>
      <c r="AV332" s="1">
        <v>0</v>
      </c>
      <c r="AW332" s="1">
        <v>14</v>
      </c>
      <c r="AX332" s="1">
        <v>41</v>
      </c>
      <c r="AY332" s="1">
        <v>18</v>
      </c>
      <c r="AZ332" s="1">
        <v>8</v>
      </c>
      <c r="BA332" s="1">
        <v>15</v>
      </c>
      <c r="BB332" s="1">
        <v>26</v>
      </c>
      <c r="BC332" s="1">
        <v>10</v>
      </c>
      <c r="BD332" s="1">
        <v>6</v>
      </c>
      <c r="BE332" s="1">
        <v>10</v>
      </c>
      <c r="BF332" s="1">
        <v>25</v>
      </c>
      <c r="BG332" s="1">
        <v>9</v>
      </c>
      <c r="BH332" s="1">
        <v>6</v>
      </c>
      <c r="BI332" s="1">
        <v>10</v>
      </c>
      <c r="BJ332" s="1">
        <v>43</v>
      </c>
      <c r="BK332" s="1">
        <v>18</v>
      </c>
      <c r="BL332" s="1">
        <v>0</v>
      </c>
      <c r="BM332" s="1">
        <v>25</v>
      </c>
      <c r="BN332" s="125">
        <v>0.41666666666666669</v>
      </c>
      <c r="BO332" s="124">
        <v>0</v>
      </c>
      <c r="BP332" s="126">
        <v>0.58333333333333337</v>
      </c>
      <c r="BQ332" s="125">
        <v>0.43902439024390244</v>
      </c>
      <c r="BR332" s="124">
        <v>0.1951219512195122</v>
      </c>
      <c r="BS332" s="126">
        <v>0.36585365853658536</v>
      </c>
      <c r="BT332" s="125">
        <v>0.38461538461538464</v>
      </c>
      <c r="BU332" s="124">
        <v>0.23076923076923078</v>
      </c>
      <c r="BV332" s="126">
        <v>0.38461538461538464</v>
      </c>
      <c r="BW332" s="125">
        <v>0.36</v>
      </c>
      <c r="BX332" s="124">
        <v>0.24</v>
      </c>
      <c r="BY332" s="126">
        <v>0.4</v>
      </c>
      <c r="BZ332" s="125">
        <f t="shared" si="438"/>
        <v>0.41860465116279072</v>
      </c>
      <c r="CA332" s="124">
        <f t="shared" si="439"/>
        <v>0</v>
      </c>
      <c r="CB332" s="126">
        <f t="shared" si="440"/>
        <v>0.58139534883720934</v>
      </c>
      <c r="CD332" s="215">
        <f t="shared" si="441"/>
        <v>2670</v>
      </c>
      <c r="CE332" s="216">
        <f t="shared" si="442"/>
        <v>0.52059925093632964</v>
      </c>
      <c r="CF332" s="216">
        <f t="shared" si="443"/>
        <v>0.3595505617977528</v>
      </c>
      <c r="CG332" s="216">
        <f t="shared" si="444"/>
        <v>0.1198501872659176</v>
      </c>
      <c r="CH332" s="216">
        <f t="shared" si="445"/>
        <v>2.6217228464419477E-2</v>
      </c>
      <c r="CI332" s="216">
        <f t="shared" si="446"/>
        <v>0</v>
      </c>
      <c r="CJ332" s="216">
        <f t="shared" si="447"/>
        <v>9.3632958801498134E-2</v>
      </c>
      <c r="CK332" s="217">
        <f t="shared" si="448"/>
        <v>1390</v>
      </c>
      <c r="CL332" s="218">
        <f t="shared" si="449"/>
        <v>960</v>
      </c>
      <c r="CM332" s="219">
        <f t="shared" si="450"/>
        <v>320</v>
      </c>
      <c r="CN332" s="219">
        <f t="shared" si="451"/>
        <v>70</v>
      </c>
      <c r="CO332" s="219">
        <f t="shared" si="452"/>
        <v>0</v>
      </c>
      <c r="CP332" s="219">
        <f t="shared" si="453"/>
        <v>250</v>
      </c>
      <c r="CR332" s="243">
        <v>1178.26</v>
      </c>
      <c r="CS332" s="243">
        <v>1622</v>
      </c>
      <c r="CT332" s="247">
        <f t="shared" si="425"/>
        <v>0.7264241676942047</v>
      </c>
      <c r="CV332" s="247">
        <f t="shared" si="426"/>
        <v>3.4981024056729593E-2</v>
      </c>
      <c r="CW332" s="211">
        <f t="shared" si="475"/>
        <v>0.42351768809167911</v>
      </c>
      <c r="CY332" s="300">
        <v>3.0583214793741108E-2</v>
      </c>
      <c r="CZ332" s="300">
        <v>1.7844396859386154E-2</v>
      </c>
      <c r="DA332" s="300">
        <v>1.8361581920903956E-2</v>
      </c>
      <c r="DB332" s="300">
        <v>2.7891156462585033E-2</v>
      </c>
      <c r="DC332" s="300">
        <v>1.5444015444015444E-2</v>
      </c>
      <c r="DE332" s="332">
        <v>36</v>
      </c>
      <c r="DF332" s="332">
        <v>0</v>
      </c>
      <c r="DG332" s="332">
        <v>31</v>
      </c>
      <c r="DH332" s="332">
        <v>1</v>
      </c>
      <c r="DL332" s="212">
        <v>1406</v>
      </c>
      <c r="DM332" s="212">
        <v>43</v>
      </c>
      <c r="DN332" s="213">
        <v>3.0583214793741108E-2</v>
      </c>
      <c r="DO332" s="212">
        <v>496</v>
      </c>
      <c r="DP332" s="212">
        <v>39</v>
      </c>
      <c r="DQ332" s="213">
        <v>2.7738264580369845E-2</v>
      </c>
      <c r="DR332" s="214">
        <v>910</v>
      </c>
      <c r="DS332" s="214">
        <v>4</v>
      </c>
      <c r="DT332" s="213">
        <v>2.8449502133712661E-3</v>
      </c>
      <c r="DV332" s="215">
        <f t="shared" si="454"/>
        <v>4030</v>
      </c>
      <c r="DW332" s="216">
        <v>0.63513513513513509</v>
      </c>
      <c r="DX332" s="216">
        <v>0.3108108108108108</v>
      </c>
      <c r="DY332" s="216">
        <v>5.4054054054054057E-2</v>
      </c>
      <c r="DZ332" s="216">
        <v>2.7027027027027029E-2</v>
      </c>
      <c r="EA332" s="216">
        <v>0</v>
      </c>
      <c r="EB332" s="216">
        <v>2.7027027027027029E-2</v>
      </c>
      <c r="EC332" s="217">
        <f t="shared" si="455"/>
        <v>1440</v>
      </c>
      <c r="ED332" s="218">
        <v>2300</v>
      </c>
      <c r="EE332" s="219">
        <f t="shared" si="456"/>
        <v>290</v>
      </c>
      <c r="EF332" s="219">
        <f t="shared" si="457"/>
        <v>30</v>
      </c>
      <c r="EG332" s="219">
        <f t="shared" si="458"/>
        <v>10</v>
      </c>
      <c r="EH332" s="219">
        <f t="shared" si="459"/>
        <v>250</v>
      </c>
      <c r="EI332" s="216">
        <v>0.1111111111111111</v>
      </c>
      <c r="EJ332" s="511">
        <v>1.84E-2</v>
      </c>
      <c r="EK332" s="3">
        <v>0.33</v>
      </c>
      <c r="EL332" s="3">
        <v>0.40100000000000002</v>
      </c>
      <c r="EM332" s="496">
        <f t="shared" si="421"/>
        <v>0.26899999999999991</v>
      </c>
      <c r="EN332" s="528">
        <v>5.8236000000000003E-2</v>
      </c>
      <c r="EO332" s="545">
        <f t="shared" si="460"/>
        <v>2680</v>
      </c>
      <c r="EP332" s="314">
        <f t="shared" si="461"/>
        <v>680</v>
      </c>
      <c r="EQ332" s="542">
        <v>640</v>
      </c>
      <c r="ER332" s="543">
        <v>10</v>
      </c>
      <c r="ES332" s="544">
        <v>30</v>
      </c>
      <c r="ET332" s="242">
        <v>0</v>
      </c>
      <c r="EU332" s="242">
        <v>0</v>
      </c>
      <c r="EV332" s="314">
        <f t="shared" si="462"/>
        <v>30</v>
      </c>
      <c r="EW332" s="314">
        <f t="shared" si="463"/>
        <v>1170</v>
      </c>
      <c r="EX332" s="542">
        <v>680</v>
      </c>
      <c r="EY332" s="543">
        <v>350</v>
      </c>
      <c r="EZ332" s="544">
        <v>140</v>
      </c>
      <c r="FA332" s="242">
        <v>20</v>
      </c>
      <c r="FB332" s="242">
        <v>10</v>
      </c>
      <c r="FC332" s="314">
        <f t="shared" si="464"/>
        <v>110</v>
      </c>
      <c r="FD332" s="314">
        <f t="shared" si="465"/>
        <v>830</v>
      </c>
      <c r="FE332" s="542">
        <v>120</v>
      </c>
      <c r="FF332" s="543">
        <v>590</v>
      </c>
      <c r="FG332" s="544">
        <v>120</v>
      </c>
      <c r="FH332" s="242">
        <v>10</v>
      </c>
      <c r="FI332" s="242">
        <f>VLOOKUP($A332,'[3]Tabel 3'!$E$3350:$K$3691,7,FALSE)</f>
        <v>0</v>
      </c>
      <c r="FJ332" s="314">
        <f t="shared" si="466"/>
        <v>110</v>
      </c>
      <c r="FK332" s="545">
        <f t="shared" si="467"/>
        <v>2670</v>
      </c>
      <c r="FL332" s="314">
        <f t="shared" si="468"/>
        <v>670</v>
      </c>
      <c r="FM332" s="542">
        <v>640</v>
      </c>
      <c r="FN332" s="543">
        <v>10</v>
      </c>
      <c r="FO332" s="544">
        <v>20</v>
      </c>
      <c r="FP332" s="242">
        <v>0</v>
      </c>
      <c r="FQ332" s="242">
        <v>0</v>
      </c>
      <c r="FR332" s="314">
        <f t="shared" si="469"/>
        <v>20</v>
      </c>
      <c r="FS332" s="314">
        <f t="shared" si="470"/>
        <v>1160</v>
      </c>
      <c r="FT332" s="542">
        <v>630</v>
      </c>
      <c r="FU332" s="543">
        <v>380</v>
      </c>
      <c r="FV332" s="544">
        <v>150</v>
      </c>
      <c r="FW332" s="242">
        <v>30</v>
      </c>
      <c r="FX332" s="242">
        <v>0</v>
      </c>
      <c r="FY332" s="314">
        <f t="shared" si="471"/>
        <v>120</v>
      </c>
      <c r="FZ332" s="314">
        <f t="shared" si="472"/>
        <v>840</v>
      </c>
      <c r="GA332" s="542">
        <v>120</v>
      </c>
      <c r="GB332" s="543">
        <v>570</v>
      </c>
      <c r="GC332" s="544">
        <v>150</v>
      </c>
      <c r="GD332" s="242">
        <v>40</v>
      </c>
      <c r="GE332" s="242">
        <v>0</v>
      </c>
      <c r="GF332" s="314">
        <f t="shared" si="473"/>
        <v>110</v>
      </c>
    </row>
    <row r="333" spans="1:188" hidden="1" x14ac:dyDescent="0.25">
      <c r="A333" s="622" t="s">
        <v>472</v>
      </c>
      <c r="B333" s="622" t="s">
        <v>92</v>
      </c>
      <c r="C333" s="622" t="s">
        <v>93</v>
      </c>
      <c r="D333" s="1">
        <v>1.3</v>
      </c>
      <c r="E333" s="206">
        <v>21900</v>
      </c>
      <c r="F333" s="207">
        <v>5.9000000000000004E-2</v>
      </c>
      <c r="G333" s="208">
        <f>IF(AND(F333&gt;=$F$3-'Selectie Benchmark Gemeenten'!$D$7*'gemeenten info'!$F$7,F333&lt;=$F$3+'Selectie Benchmark Gemeenten'!$D$7*'gemeenten info'!$F$7),1,0)</f>
        <v>0</v>
      </c>
      <c r="H333" s="206">
        <v>52882</v>
      </c>
      <c r="I333" s="206">
        <v>597</v>
      </c>
      <c r="J333" s="209">
        <f t="shared" si="474"/>
        <v>8.5949177877428992E-2</v>
      </c>
      <c r="K333" s="208">
        <f>IF(AND(J333&gt;=$J$3-'Selectie Benchmark Gemeenten'!$D$8*'gemeenten info'!$J$7,J333&lt;=$J$3+'Selectie Benchmark Gemeenten'!$D$8*'gemeenten info'!$J$7),1,0)</f>
        <v>0</v>
      </c>
      <c r="L333" s="23">
        <v>0</v>
      </c>
      <c r="M333" s="210">
        <v>5.2962515114873036E-2</v>
      </c>
      <c r="N333" s="208">
        <f>IF(AND(M333&gt;=$M$3-'Selectie Benchmark Gemeenten'!$D$9*'gemeenten info'!$M$7,M333&lt;=$M$3+'Selectie Benchmark Gemeenten'!$D$9*'gemeenten info'!$M$7),1,0)</f>
        <v>0</v>
      </c>
      <c r="O333" s="29">
        <f t="shared" si="422"/>
        <v>0</v>
      </c>
      <c r="P333" s="29">
        <f t="shared" si="423"/>
        <v>0</v>
      </c>
      <c r="Q333" s="29">
        <f t="shared" si="424"/>
        <v>0</v>
      </c>
      <c r="S333" s="78">
        <v>8.0540000000000003</v>
      </c>
      <c r="T333" s="78">
        <v>-18.181999999999999</v>
      </c>
      <c r="U333" s="211">
        <v>0.45300000000000001</v>
      </c>
      <c r="V333" s="211">
        <v>4.8000000000000001E-2</v>
      </c>
      <c r="X333" s="212">
        <v>4404</v>
      </c>
      <c r="Y333" s="212">
        <v>61</v>
      </c>
      <c r="Z333" s="341">
        <f t="shared" si="427"/>
        <v>1.3851044504995459E-2</v>
      </c>
      <c r="AA333" s="212">
        <v>1147</v>
      </c>
      <c r="AB333" s="212">
        <v>47</v>
      </c>
      <c r="AC333" s="212">
        <v>18</v>
      </c>
      <c r="AD333" s="212">
        <v>180</v>
      </c>
      <c r="AE333" s="212">
        <v>0</v>
      </c>
      <c r="AF333" s="372">
        <f t="shared" si="428"/>
        <v>0</v>
      </c>
      <c r="AG333" s="212">
        <v>12</v>
      </c>
      <c r="AH333" s="372">
        <f t="shared" si="429"/>
        <v>6.6666666666666666E-2</v>
      </c>
      <c r="AI333" s="212">
        <f t="shared" si="430"/>
        <v>949</v>
      </c>
      <c r="AJ333" s="212">
        <f t="shared" si="431"/>
        <v>35</v>
      </c>
      <c r="AK333" s="372">
        <f t="shared" si="432"/>
        <v>3.6880927291886197E-2</v>
      </c>
      <c r="AL333" s="341">
        <f t="shared" si="433"/>
        <v>0</v>
      </c>
      <c r="AM333" s="341">
        <f t="shared" si="434"/>
        <v>2.7247956403269754E-3</v>
      </c>
      <c r="AN333" s="341">
        <f t="shared" si="435"/>
        <v>7.9473206176203445E-3</v>
      </c>
      <c r="AO333" s="341">
        <f t="shared" si="436"/>
        <v>1.067211625794732E-2</v>
      </c>
      <c r="AP333" s="214">
        <v>3257</v>
      </c>
      <c r="AQ333" s="214">
        <v>14</v>
      </c>
      <c r="AR333" s="341">
        <f t="shared" si="437"/>
        <v>3.1789282470481382E-3</v>
      </c>
      <c r="AT333" s="1">
        <v>51</v>
      </c>
      <c r="AU333" s="1">
        <v>14</v>
      </c>
      <c r="AV333" s="1">
        <v>15</v>
      </c>
      <c r="AW333" s="1">
        <v>22</v>
      </c>
      <c r="AX333" s="1">
        <v>67</v>
      </c>
      <c r="AY333" s="1">
        <v>22</v>
      </c>
      <c r="AZ333" s="1">
        <v>21</v>
      </c>
      <c r="BA333" s="1">
        <v>24</v>
      </c>
      <c r="BB333" s="1">
        <v>59</v>
      </c>
      <c r="BC333" s="1">
        <v>24</v>
      </c>
      <c r="BD333" s="1">
        <v>14</v>
      </c>
      <c r="BE333" s="1">
        <v>21</v>
      </c>
      <c r="BF333" s="1">
        <v>70</v>
      </c>
      <c r="BG333" s="1">
        <v>26</v>
      </c>
      <c r="BH333" s="1">
        <v>18</v>
      </c>
      <c r="BI333" s="1">
        <v>26</v>
      </c>
      <c r="BJ333" s="1">
        <v>80</v>
      </c>
      <c r="BK333" s="1">
        <v>19</v>
      </c>
      <c r="BL333" s="1">
        <v>19</v>
      </c>
      <c r="BM333" s="1">
        <v>42</v>
      </c>
      <c r="BN333" s="125">
        <v>0.27450980392156865</v>
      </c>
      <c r="BO333" s="124">
        <v>0.29411764705882354</v>
      </c>
      <c r="BP333" s="126">
        <v>0.43137254901960786</v>
      </c>
      <c r="BQ333" s="125">
        <v>0.32835820895522388</v>
      </c>
      <c r="BR333" s="124">
        <v>0.31343283582089554</v>
      </c>
      <c r="BS333" s="126">
        <v>0.35820895522388058</v>
      </c>
      <c r="BT333" s="125">
        <v>0.40677966101694918</v>
      </c>
      <c r="BU333" s="124">
        <v>0.23728813559322035</v>
      </c>
      <c r="BV333" s="126">
        <v>0.3559322033898305</v>
      </c>
      <c r="BW333" s="125">
        <v>0.37142857142857144</v>
      </c>
      <c r="BX333" s="124">
        <v>0.25714285714285712</v>
      </c>
      <c r="BY333" s="126">
        <v>0.37142857142857144</v>
      </c>
      <c r="BZ333" s="125">
        <f t="shared" si="438"/>
        <v>0.23749999999999999</v>
      </c>
      <c r="CA333" s="124">
        <f t="shared" si="439"/>
        <v>0.23749999999999999</v>
      </c>
      <c r="CB333" s="126">
        <f t="shared" si="440"/>
        <v>0.52500000000000002</v>
      </c>
      <c r="CD333" s="215">
        <f t="shared" si="441"/>
        <v>7510</v>
      </c>
      <c r="CE333" s="216">
        <f t="shared" si="442"/>
        <v>0.61517976031957389</v>
      </c>
      <c r="CF333" s="216">
        <f t="shared" si="443"/>
        <v>0.32889480692410122</v>
      </c>
      <c r="CG333" s="216">
        <f t="shared" si="444"/>
        <v>5.5925432756324903E-2</v>
      </c>
      <c r="CH333" s="216">
        <f t="shared" si="445"/>
        <v>1.9973368841544607E-2</v>
      </c>
      <c r="CI333" s="216">
        <f t="shared" si="446"/>
        <v>2.6631158455392811E-3</v>
      </c>
      <c r="CJ333" s="216">
        <f t="shared" si="447"/>
        <v>3.3288948069241014E-2</v>
      </c>
      <c r="CK333" s="217">
        <f t="shared" si="448"/>
        <v>4620</v>
      </c>
      <c r="CL333" s="218">
        <f t="shared" si="449"/>
        <v>2470</v>
      </c>
      <c r="CM333" s="219">
        <f t="shared" si="450"/>
        <v>420</v>
      </c>
      <c r="CN333" s="219">
        <f t="shared" si="451"/>
        <v>150</v>
      </c>
      <c r="CO333" s="219">
        <f t="shared" si="452"/>
        <v>20</v>
      </c>
      <c r="CP333" s="219">
        <f t="shared" si="453"/>
        <v>250</v>
      </c>
      <c r="CR333" s="243">
        <v>2589.54</v>
      </c>
      <c r="CS333" s="243">
        <v>5578</v>
      </c>
      <c r="CT333" s="247">
        <f t="shared" si="425"/>
        <v>0.46424166367873787</v>
      </c>
      <c r="CV333" s="247">
        <f t="shared" si="426"/>
        <v>2.9835849706459323E-2</v>
      </c>
      <c r="CW333" s="211">
        <f t="shared" si="475"/>
        <v>0.23476346618636368</v>
      </c>
      <c r="CY333" s="300">
        <v>1.7969451931716084E-2</v>
      </c>
      <c r="CZ333" s="300">
        <v>1.5360983102918587E-2</v>
      </c>
      <c r="DA333" s="300">
        <v>1.2781629116117851E-2</v>
      </c>
      <c r="DB333" s="300">
        <v>1.4365351629502573E-2</v>
      </c>
      <c r="DC333" s="300">
        <v>1.090909090909091E-2</v>
      </c>
      <c r="DE333" s="332">
        <v>233</v>
      </c>
      <c r="DF333" s="332">
        <v>37</v>
      </c>
      <c r="DG333" s="332">
        <v>267</v>
      </c>
      <c r="DH333" s="332">
        <v>110</v>
      </c>
      <c r="DL333" s="212">
        <v>4452</v>
      </c>
      <c r="DM333" s="212">
        <v>80</v>
      </c>
      <c r="DN333" s="213">
        <v>1.7969451931716084E-2</v>
      </c>
      <c r="DO333" s="212">
        <v>1226</v>
      </c>
      <c r="DP333" s="212">
        <v>72</v>
      </c>
      <c r="DQ333" s="213">
        <v>1.6172506738544475E-2</v>
      </c>
      <c r="DR333" s="214">
        <v>3226</v>
      </c>
      <c r="DS333" s="214">
        <v>8</v>
      </c>
      <c r="DT333" s="213">
        <v>1.7969451931716084E-3</v>
      </c>
      <c r="DV333" s="215">
        <f t="shared" si="454"/>
        <v>6160</v>
      </c>
      <c r="DW333" s="216">
        <v>0.60606060606060608</v>
      </c>
      <c r="DX333" s="216">
        <v>0.33333333333333331</v>
      </c>
      <c r="DY333" s="216">
        <v>6.0606060606060608E-2</v>
      </c>
      <c r="DZ333" s="216">
        <v>3.0303030303030304E-2</v>
      </c>
      <c r="EA333" s="216">
        <v>0</v>
      </c>
      <c r="EB333" s="216">
        <v>3.0303030303030304E-2</v>
      </c>
      <c r="EC333" s="217">
        <f t="shared" si="455"/>
        <v>4660</v>
      </c>
      <c r="ED333" s="218">
        <v>1100</v>
      </c>
      <c r="EE333" s="219">
        <f t="shared" si="456"/>
        <v>400</v>
      </c>
      <c r="EF333" s="219">
        <f t="shared" si="457"/>
        <v>60</v>
      </c>
      <c r="EG333" s="219">
        <f t="shared" si="458"/>
        <v>10</v>
      </c>
      <c r="EH333" s="219">
        <f t="shared" si="459"/>
        <v>330</v>
      </c>
      <c r="EI333" s="216">
        <v>5.3333333333333337E-2</v>
      </c>
      <c r="EJ333" s="511">
        <v>1.8225000000000002E-2</v>
      </c>
      <c r="EK333" s="3">
        <v>0.24</v>
      </c>
      <c r="EL333" s="3">
        <v>0.41399999999999998</v>
      </c>
      <c r="EM333" s="496">
        <f t="shared" si="421"/>
        <v>0.34600000000000003</v>
      </c>
      <c r="EN333" s="528">
        <v>5.7645400000000006E-2</v>
      </c>
      <c r="EO333" s="545">
        <f t="shared" si="460"/>
        <v>7380</v>
      </c>
      <c r="EP333" s="314">
        <f t="shared" si="461"/>
        <v>2090</v>
      </c>
      <c r="EQ333" s="542">
        <v>2040</v>
      </c>
      <c r="ER333" s="543">
        <v>20</v>
      </c>
      <c r="ES333" s="544">
        <v>30</v>
      </c>
      <c r="ET333" s="242">
        <v>0</v>
      </c>
      <c r="EU333" s="242">
        <v>0</v>
      </c>
      <c r="EV333" s="314">
        <f t="shared" si="462"/>
        <v>30</v>
      </c>
      <c r="EW333" s="314">
        <f t="shared" si="463"/>
        <v>3280</v>
      </c>
      <c r="EX333" s="542">
        <v>2210</v>
      </c>
      <c r="EY333" s="543">
        <v>900</v>
      </c>
      <c r="EZ333" s="544">
        <v>170</v>
      </c>
      <c r="FA333" s="242">
        <v>30</v>
      </c>
      <c r="FB333" s="242">
        <v>10</v>
      </c>
      <c r="FC333" s="314">
        <f t="shared" si="464"/>
        <v>130</v>
      </c>
      <c r="FD333" s="314">
        <f t="shared" si="465"/>
        <v>2010</v>
      </c>
      <c r="FE333" s="542">
        <v>410</v>
      </c>
      <c r="FF333" s="543">
        <v>1400</v>
      </c>
      <c r="FG333" s="544">
        <v>200</v>
      </c>
      <c r="FH333" s="242">
        <v>30</v>
      </c>
      <c r="FI333" s="242">
        <f>VLOOKUP($A333,'[3]Tabel 3'!$E$3350:$K$3691,7,FALSE)</f>
        <v>0</v>
      </c>
      <c r="FJ333" s="314">
        <f t="shared" si="466"/>
        <v>170</v>
      </c>
      <c r="FK333" s="545">
        <f t="shared" si="467"/>
        <v>7510</v>
      </c>
      <c r="FL333" s="314">
        <f t="shared" si="468"/>
        <v>2080</v>
      </c>
      <c r="FM333" s="542">
        <v>2040</v>
      </c>
      <c r="FN333" s="543">
        <v>30</v>
      </c>
      <c r="FO333" s="544">
        <v>10</v>
      </c>
      <c r="FP333" s="242">
        <v>0</v>
      </c>
      <c r="FQ333" s="242">
        <v>0</v>
      </c>
      <c r="FR333" s="314">
        <f t="shared" si="469"/>
        <v>10</v>
      </c>
      <c r="FS333" s="314">
        <f t="shared" si="470"/>
        <v>3290</v>
      </c>
      <c r="FT333" s="542">
        <v>2160</v>
      </c>
      <c r="FU333" s="543">
        <v>920</v>
      </c>
      <c r="FV333" s="544">
        <v>210</v>
      </c>
      <c r="FW333" s="242">
        <v>70</v>
      </c>
      <c r="FX333" s="242">
        <v>10</v>
      </c>
      <c r="FY333" s="314">
        <f t="shared" si="471"/>
        <v>130</v>
      </c>
      <c r="FZ333" s="314">
        <f t="shared" si="472"/>
        <v>2140</v>
      </c>
      <c r="GA333" s="542">
        <v>420</v>
      </c>
      <c r="GB333" s="543">
        <v>1520</v>
      </c>
      <c r="GC333" s="544">
        <v>200</v>
      </c>
      <c r="GD333" s="242">
        <v>80</v>
      </c>
      <c r="GE333" s="242">
        <v>10</v>
      </c>
      <c r="GF333" s="314">
        <f t="shared" si="473"/>
        <v>110</v>
      </c>
    </row>
    <row r="334" spans="1:188" hidden="1" x14ac:dyDescent="0.25">
      <c r="A334" s="622" t="s">
        <v>473</v>
      </c>
      <c r="B334" s="622" t="s">
        <v>77</v>
      </c>
      <c r="C334" s="622" t="s">
        <v>78</v>
      </c>
      <c r="D334" s="1">
        <v>0.6</v>
      </c>
      <c r="E334" s="206">
        <v>10200</v>
      </c>
      <c r="F334" s="207">
        <v>6.0999999999999999E-2</v>
      </c>
      <c r="G334" s="208">
        <f>IF(AND(F334&gt;=$F$3-'Selectie Benchmark Gemeenten'!$D$7*'gemeenten info'!$F$7,F334&lt;=$F$3+'Selectie Benchmark Gemeenten'!$D$7*'gemeenten info'!$F$7),1,0)</f>
        <v>0</v>
      </c>
      <c r="H334" s="206">
        <v>24511</v>
      </c>
      <c r="I334" s="206">
        <v>109</v>
      </c>
      <c r="J334" s="209">
        <f t="shared" si="474"/>
        <v>1.3004484304932735E-2</v>
      </c>
      <c r="K334" s="208">
        <f>IF(AND(J334&gt;=$J$3-'Selectie Benchmark Gemeenten'!$D$8*'gemeenten info'!$J$7,J334&lt;=$J$3+'Selectie Benchmark Gemeenten'!$D$8*'gemeenten info'!$J$7),1,0)</f>
        <v>0</v>
      </c>
      <c r="L334" s="23">
        <v>0</v>
      </c>
      <c r="M334" s="210">
        <v>0.17495711835334476</v>
      </c>
      <c r="N334" s="208">
        <f>IF(AND(M334&gt;=$M$3-'Selectie Benchmark Gemeenten'!$D$9*'gemeenten info'!$M$7,M334&lt;=$M$3+'Selectie Benchmark Gemeenten'!$D$9*'gemeenten info'!$M$7),1,0)</f>
        <v>1</v>
      </c>
      <c r="O334" s="29">
        <f t="shared" si="422"/>
        <v>0</v>
      </c>
      <c r="P334" s="29">
        <f t="shared" si="423"/>
        <v>0</v>
      </c>
      <c r="Q334" s="29">
        <f t="shared" si="424"/>
        <v>0</v>
      </c>
      <c r="S334" s="78">
        <v>7.726</v>
      </c>
      <c r="T334" s="78">
        <v>-10.372999999999999</v>
      </c>
      <c r="U334" s="211">
        <v>0.60299999999999998</v>
      </c>
      <c r="V334" s="211">
        <v>7.0000000000000007E-2</v>
      </c>
      <c r="X334" s="212">
        <v>1844</v>
      </c>
      <c r="Y334" s="212">
        <v>35</v>
      </c>
      <c r="Z334" s="341">
        <f t="shared" si="427"/>
        <v>1.8980477223427331E-2</v>
      </c>
      <c r="AA334" s="212">
        <v>686</v>
      </c>
      <c r="AB334" s="212">
        <v>30</v>
      </c>
      <c r="AC334" s="212">
        <v>10</v>
      </c>
      <c r="AD334" s="212">
        <v>120</v>
      </c>
      <c r="AE334" s="212">
        <v>0</v>
      </c>
      <c r="AF334" s="372">
        <f t="shared" si="428"/>
        <v>0</v>
      </c>
      <c r="AG334" s="212">
        <v>14</v>
      </c>
      <c r="AH334" s="372">
        <f t="shared" si="429"/>
        <v>0.11666666666666667</v>
      </c>
      <c r="AI334" s="212">
        <f t="shared" si="430"/>
        <v>556</v>
      </c>
      <c r="AJ334" s="212">
        <f t="shared" si="431"/>
        <v>16</v>
      </c>
      <c r="AK334" s="372">
        <f t="shared" si="432"/>
        <v>2.8776978417266189E-2</v>
      </c>
      <c r="AL334" s="341">
        <f t="shared" si="433"/>
        <v>0</v>
      </c>
      <c r="AM334" s="341">
        <f t="shared" si="434"/>
        <v>7.5921908893709323E-3</v>
      </c>
      <c r="AN334" s="341">
        <f t="shared" si="435"/>
        <v>8.6767895878524948E-3</v>
      </c>
      <c r="AO334" s="341">
        <f t="shared" si="436"/>
        <v>1.6268980477223426E-2</v>
      </c>
      <c r="AP334" s="214">
        <v>1158</v>
      </c>
      <c r="AQ334" s="214">
        <v>5</v>
      </c>
      <c r="AR334" s="341">
        <f t="shared" si="437"/>
        <v>2.7114967462039045E-3</v>
      </c>
      <c r="AT334" s="1">
        <v>22</v>
      </c>
      <c r="AU334" s="1">
        <v>10</v>
      </c>
      <c r="AV334" s="1">
        <v>6</v>
      </c>
      <c r="AW334" s="1">
        <v>6</v>
      </c>
      <c r="AX334" s="1">
        <v>43</v>
      </c>
      <c r="AY334" s="1">
        <v>11</v>
      </c>
      <c r="AZ334" s="1">
        <v>15</v>
      </c>
      <c r="BA334" s="1">
        <v>17</v>
      </c>
      <c r="BB334" s="1">
        <v>22</v>
      </c>
      <c r="BC334" s="1">
        <v>14</v>
      </c>
      <c r="BD334" s="1">
        <v>0</v>
      </c>
      <c r="BE334" s="1">
        <v>8</v>
      </c>
      <c r="BF334" s="1">
        <v>29</v>
      </c>
      <c r="BG334" s="1">
        <v>8</v>
      </c>
      <c r="BH334" s="1">
        <v>11</v>
      </c>
      <c r="BI334" s="1">
        <v>10</v>
      </c>
      <c r="BJ334" s="1">
        <v>34</v>
      </c>
      <c r="BK334" s="1">
        <v>10</v>
      </c>
      <c r="BL334" s="1">
        <v>8</v>
      </c>
      <c r="BM334" s="1">
        <v>16</v>
      </c>
      <c r="BN334" s="125">
        <v>0.45454545454545453</v>
      </c>
      <c r="BO334" s="124">
        <v>0.27272727272727271</v>
      </c>
      <c r="BP334" s="126">
        <v>0.27272727272727271</v>
      </c>
      <c r="BQ334" s="125">
        <v>0.2558139534883721</v>
      </c>
      <c r="BR334" s="124">
        <v>0.34883720930232559</v>
      </c>
      <c r="BS334" s="126">
        <v>0.39534883720930231</v>
      </c>
      <c r="BT334" s="125">
        <v>0.63636363636363635</v>
      </c>
      <c r="BU334" s="124">
        <v>0</v>
      </c>
      <c r="BV334" s="126">
        <v>0.36363636363636365</v>
      </c>
      <c r="BW334" s="125">
        <v>0.27586206896551724</v>
      </c>
      <c r="BX334" s="124">
        <v>0.37931034482758619</v>
      </c>
      <c r="BY334" s="126">
        <v>0.34482758620689657</v>
      </c>
      <c r="BZ334" s="125">
        <f t="shared" si="438"/>
        <v>0.29411764705882354</v>
      </c>
      <c r="CA334" s="124">
        <f t="shared" si="439"/>
        <v>0.23529411764705882</v>
      </c>
      <c r="CB334" s="126">
        <f t="shared" si="440"/>
        <v>0.47058823529411764</v>
      </c>
      <c r="CD334" s="215">
        <f t="shared" si="441"/>
        <v>3220</v>
      </c>
      <c r="CE334" s="216">
        <f t="shared" si="442"/>
        <v>0.58385093167701863</v>
      </c>
      <c r="CF334" s="216">
        <f t="shared" si="443"/>
        <v>0.36645962732919257</v>
      </c>
      <c r="CG334" s="216">
        <f t="shared" si="444"/>
        <v>4.9689440993788817E-2</v>
      </c>
      <c r="CH334" s="216">
        <f t="shared" si="445"/>
        <v>1.8633540372670808E-2</v>
      </c>
      <c r="CI334" s="216">
        <f t="shared" si="446"/>
        <v>0</v>
      </c>
      <c r="CJ334" s="216">
        <f t="shared" si="447"/>
        <v>3.1055900621118012E-2</v>
      </c>
      <c r="CK334" s="217">
        <f t="shared" si="448"/>
        <v>1880</v>
      </c>
      <c r="CL334" s="218">
        <f t="shared" si="449"/>
        <v>1180</v>
      </c>
      <c r="CM334" s="219">
        <f t="shared" si="450"/>
        <v>160</v>
      </c>
      <c r="CN334" s="219">
        <f t="shared" si="451"/>
        <v>60</v>
      </c>
      <c r="CO334" s="219">
        <f t="shared" si="452"/>
        <v>0</v>
      </c>
      <c r="CP334" s="219">
        <f t="shared" si="453"/>
        <v>100</v>
      </c>
      <c r="CR334" s="243">
        <v>890.61</v>
      </c>
      <c r="CS334" s="243">
        <v>2121</v>
      </c>
      <c r="CT334" s="247">
        <f t="shared" si="425"/>
        <v>0.41990099009900989</v>
      </c>
      <c r="CV334" s="247">
        <f t="shared" si="426"/>
        <v>4.5202268322710695E-2</v>
      </c>
      <c r="CW334" s="211">
        <f t="shared" si="475"/>
        <v>0.31115536431848084</v>
      </c>
      <c r="CY334" s="300">
        <v>1.7418032786885244E-2</v>
      </c>
      <c r="CZ334" s="300">
        <v>1.4306857424765663E-2</v>
      </c>
      <c r="DA334" s="300">
        <v>1.0323791647114031E-2</v>
      </c>
      <c r="DB334" s="300">
        <v>1.9222172552525705E-2</v>
      </c>
      <c r="DC334" s="300">
        <v>9.6491228070175444E-3</v>
      </c>
      <c r="DE334" s="332" t="s">
        <v>640</v>
      </c>
      <c r="DF334" s="332" t="s">
        <v>640</v>
      </c>
      <c r="DG334" s="332" t="s">
        <v>640</v>
      </c>
      <c r="DH334" s="332" t="s">
        <v>640</v>
      </c>
      <c r="DL334" s="212">
        <v>1952</v>
      </c>
      <c r="DM334" s="212">
        <v>34</v>
      </c>
      <c r="DN334" s="213">
        <v>1.7418032786885244E-2</v>
      </c>
      <c r="DO334" s="212">
        <v>745</v>
      </c>
      <c r="DP334" s="212">
        <v>28</v>
      </c>
      <c r="DQ334" s="213">
        <v>1.4344262295081968E-2</v>
      </c>
      <c r="DR334" s="214">
        <v>1207</v>
      </c>
      <c r="DS334" s="214">
        <v>6</v>
      </c>
      <c r="DT334" s="213">
        <v>3.0737704918032786E-3</v>
      </c>
      <c r="DV334" s="215">
        <f t="shared" si="454"/>
        <v>2940</v>
      </c>
      <c r="DW334" s="216">
        <v>0.58333333333333337</v>
      </c>
      <c r="DX334" s="216">
        <v>0.33333333333333331</v>
      </c>
      <c r="DY334" s="216">
        <v>8.3333333333333329E-2</v>
      </c>
      <c r="DZ334" s="216">
        <v>4.1666666666666664E-2</v>
      </c>
      <c r="EA334" s="216">
        <v>0</v>
      </c>
      <c r="EB334" s="216">
        <v>4.1666666666666664E-2</v>
      </c>
      <c r="EC334" s="217">
        <f t="shared" si="455"/>
        <v>1980</v>
      </c>
      <c r="ED334" s="218">
        <v>800</v>
      </c>
      <c r="EE334" s="219">
        <f t="shared" si="456"/>
        <v>160</v>
      </c>
      <c r="EF334" s="219">
        <f t="shared" si="457"/>
        <v>40</v>
      </c>
      <c r="EG334" s="219">
        <f t="shared" si="458"/>
        <v>0</v>
      </c>
      <c r="EH334" s="219">
        <f t="shared" si="459"/>
        <v>120</v>
      </c>
      <c r="EI334" s="216">
        <v>6.25E-2</v>
      </c>
      <c r="EJ334" s="511">
        <v>1.8575000000000001E-2</v>
      </c>
      <c r="EK334" s="3">
        <v>0.24199999999999999</v>
      </c>
      <c r="EL334" s="3">
        <v>0.49</v>
      </c>
      <c r="EM334" s="496">
        <f t="shared" si="421"/>
        <v>0.26800000000000002</v>
      </c>
      <c r="EN334" s="528">
        <v>5.88266E-2</v>
      </c>
      <c r="EO334" s="545">
        <f t="shared" si="460"/>
        <v>3250</v>
      </c>
      <c r="EP334" s="314">
        <f t="shared" si="461"/>
        <v>840</v>
      </c>
      <c r="EQ334" s="542">
        <v>820</v>
      </c>
      <c r="ER334" s="543">
        <v>10</v>
      </c>
      <c r="ES334" s="544">
        <v>10</v>
      </c>
      <c r="ET334" s="242">
        <v>0</v>
      </c>
      <c r="EU334" s="242">
        <v>0</v>
      </c>
      <c r="EV334" s="314">
        <f t="shared" si="462"/>
        <v>10</v>
      </c>
      <c r="EW334" s="314">
        <f t="shared" si="463"/>
        <v>1530</v>
      </c>
      <c r="EX334" s="542">
        <v>990</v>
      </c>
      <c r="EY334" s="543">
        <v>460</v>
      </c>
      <c r="EZ334" s="544">
        <v>80</v>
      </c>
      <c r="FA334" s="242">
        <v>20</v>
      </c>
      <c r="FB334" s="242">
        <v>0</v>
      </c>
      <c r="FC334" s="314">
        <f t="shared" si="464"/>
        <v>60</v>
      </c>
      <c r="FD334" s="314">
        <f t="shared" si="465"/>
        <v>880</v>
      </c>
      <c r="FE334" s="542">
        <v>170</v>
      </c>
      <c r="FF334" s="543">
        <v>640</v>
      </c>
      <c r="FG334" s="544">
        <v>70</v>
      </c>
      <c r="FH334" s="242">
        <v>20</v>
      </c>
      <c r="FI334" s="242">
        <f>VLOOKUP($A334,'[3]Tabel 3'!$E$3350:$K$3691,7,FALSE)</f>
        <v>0</v>
      </c>
      <c r="FJ334" s="314">
        <f t="shared" si="466"/>
        <v>50</v>
      </c>
      <c r="FK334" s="545">
        <f t="shared" si="467"/>
        <v>3220</v>
      </c>
      <c r="FL334" s="314">
        <f t="shared" si="468"/>
        <v>800</v>
      </c>
      <c r="FM334" s="542">
        <v>790</v>
      </c>
      <c r="FN334" s="543">
        <v>10</v>
      </c>
      <c r="FO334" s="544">
        <v>0</v>
      </c>
      <c r="FP334" s="242">
        <v>0</v>
      </c>
      <c r="FQ334" s="242">
        <v>0</v>
      </c>
      <c r="FR334" s="314">
        <f t="shared" si="469"/>
        <v>0</v>
      </c>
      <c r="FS334" s="314">
        <f t="shared" si="470"/>
        <v>1490</v>
      </c>
      <c r="FT334" s="542">
        <v>910</v>
      </c>
      <c r="FU334" s="543">
        <v>490</v>
      </c>
      <c r="FV334" s="544">
        <v>90</v>
      </c>
      <c r="FW334" s="242">
        <v>30</v>
      </c>
      <c r="FX334" s="242">
        <v>0</v>
      </c>
      <c r="FY334" s="314">
        <f t="shared" si="471"/>
        <v>60</v>
      </c>
      <c r="FZ334" s="314">
        <f t="shared" si="472"/>
        <v>930</v>
      </c>
      <c r="GA334" s="542">
        <v>180</v>
      </c>
      <c r="GB334" s="543">
        <v>680</v>
      </c>
      <c r="GC334" s="544">
        <v>70</v>
      </c>
      <c r="GD334" s="242">
        <v>30</v>
      </c>
      <c r="GE334" s="242">
        <v>0</v>
      </c>
      <c r="GF334" s="314">
        <f t="shared" si="473"/>
        <v>40</v>
      </c>
    </row>
    <row r="335" spans="1:188" hidden="1" x14ac:dyDescent="0.25">
      <c r="A335" s="622" t="s">
        <v>474</v>
      </c>
      <c r="B335" s="622" t="s">
        <v>96</v>
      </c>
      <c r="C335" s="622" t="s">
        <v>97</v>
      </c>
      <c r="D335" s="1">
        <v>0.4</v>
      </c>
      <c r="E335" s="206">
        <v>7100</v>
      </c>
      <c r="F335" s="207">
        <v>6.2E-2</v>
      </c>
      <c r="G335" s="208">
        <f>IF(AND(F335&gt;=$F$3-'Selectie Benchmark Gemeenten'!$D$7*'gemeenten info'!$F$7,F335&lt;=$F$3+'Selectie Benchmark Gemeenten'!$D$7*'gemeenten info'!$F$7),1,0)</f>
        <v>0</v>
      </c>
      <c r="H335" s="206">
        <v>16381</v>
      </c>
      <c r="I335" s="206">
        <v>425</v>
      </c>
      <c r="J335" s="209">
        <f t="shared" si="474"/>
        <v>6.023916292974589E-2</v>
      </c>
      <c r="K335" s="208">
        <f>IF(AND(J335&gt;=$J$3-'Selectie Benchmark Gemeenten'!$D$8*'gemeenten info'!$J$7,J335&lt;=$J$3+'Selectie Benchmark Gemeenten'!$D$8*'gemeenten info'!$J$7),1,0)</f>
        <v>0</v>
      </c>
      <c r="L335" s="23">
        <v>0</v>
      </c>
      <c r="M335" s="210">
        <v>9.6624931954273265E-3</v>
      </c>
      <c r="N335" s="208">
        <f>IF(AND(M335&gt;=$M$3-'Selectie Benchmark Gemeenten'!$D$9*'gemeenten info'!$M$7,M335&lt;=$M$3+'Selectie Benchmark Gemeenten'!$D$9*'gemeenten info'!$M$7),1,0)</f>
        <v>0</v>
      </c>
      <c r="O335" s="29">
        <f t="shared" si="422"/>
        <v>0</v>
      </c>
      <c r="P335" s="29">
        <f t="shared" si="423"/>
        <v>0</v>
      </c>
      <c r="Q335" s="29">
        <f t="shared" si="424"/>
        <v>0</v>
      </c>
      <c r="S335" s="78">
        <v>7.7359999999999998</v>
      </c>
      <c r="T335" s="78">
        <v>-1.429</v>
      </c>
      <c r="U335" s="211">
        <v>0.51</v>
      </c>
      <c r="V335" s="211">
        <v>6.9000000000000006E-2</v>
      </c>
      <c r="X335" s="212">
        <v>1172</v>
      </c>
      <c r="Y335" s="212">
        <v>27</v>
      </c>
      <c r="Z335" s="341">
        <f t="shared" si="427"/>
        <v>2.303754266211604E-2</v>
      </c>
      <c r="AA335" s="212">
        <v>356</v>
      </c>
      <c r="AB335" s="212">
        <v>18</v>
      </c>
      <c r="AC335" s="212">
        <v>12</v>
      </c>
      <c r="AD335" s="212">
        <v>65</v>
      </c>
      <c r="AE335" s="212">
        <v>0</v>
      </c>
      <c r="AF335" s="372">
        <f t="shared" si="428"/>
        <v>0</v>
      </c>
      <c r="AG335" s="212">
        <v>5</v>
      </c>
      <c r="AH335" s="372">
        <f t="shared" si="429"/>
        <v>7.6923076923076927E-2</v>
      </c>
      <c r="AI335" s="212">
        <f t="shared" si="430"/>
        <v>279</v>
      </c>
      <c r="AJ335" s="212">
        <f t="shared" si="431"/>
        <v>13</v>
      </c>
      <c r="AK335" s="372">
        <f t="shared" si="432"/>
        <v>4.6594982078853049E-2</v>
      </c>
      <c r="AL335" s="341">
        <f t="shared" si="433"/>
        <v>0</v>
      </c>
      <c r="AM335" s="341">
        <f t="shared" si="434"/>
        <v>4.2662116040955633E-3</v>
      </c>
      <c r="AN335" s="341">
        <f t="shared" si="435"/>
        <v>1.1092150170648464E-2</v>
      </c>
      <c r="AO335" s="341">
        <f t="shared" si="436"/>
        <v>1.5358361774744027E-2</v>
      </c>
      <c r="AP335" s="214">
        <v>816</v>
      </c>
      <c r="AQ335" s="214">
        <v>9</v>
      </c>
      <c r="AR335" s="341">
        <f t="shared" si="437"/>
        <v>7.6791808873720134E-3</v>
      </c>
      <c r="AT335" s="1">
        <v>19</v>
      </c>
      <c r="AU335" s="1">
        <v>9</v>
      </c>
      <c r="AV335" s="1">
        <v>0</v>
      </c>
      <c r="AW335" s="1">
        <v>10</v>
      </c>
      <c r="AX335" s="1">
        <v>27</v>
      </c>
      <c r="AY335" s="1">
        <v>5</v>
      </c>
      <c r="AZ335" s="1">
        <v>5</v>
      </c>
      <c r="BA335" s="1">
        <v>17</v>
      </c>
      <c r="BB335" s="1">
        <v>17</v>
      </c>
      <c r="BC335" s="1">
        <v>7</v>
      </c>
      <c r="BD335" s="1">
        <v>0</v>
      </c>
      <c r="BE335" s="1">
        <v>10</v>
      </c>
      <c r="BF335" s="1">
        <v>17</v>
      </c>
      <c r="BG335" s="1">
        <v>9</v>
      </c>
      <c r="BH335" s="1">
        <v>0</v>
      </c>
      <c r="BI335" s="1">
        <v>8</v>
      </c>
      <c r="BJ335" s="1">
        <v>35</v>
      </c>
      <c r="BK335" s="1">
        <v>10</v>
      </c>
      <c r="BL335" s="1">
        <v>9</v>
      </c>
      <c r="BM335" s="1">
        <v>16</v>
      </c>
      <c r="BN335" s="125">
        <v>0.47368421052631576</v>
      </c>
      <c r="BO335" s="124">
        <v>0</v>
      </c>
      <c r="BP335" s="126">
        <v>0.52631578947368418</v>
      </c>
      <c r="BQ335" s="125">
        <v>0.18518518518518517</v>
      </c>
      <c r="BR335" s="124">
        <v>0.18518518518518517</v>
      </c>
      <c r="BS335" s="126">
        <v>0.62962962962962965</v>
      </c>
      <c r="BT335" s="125">
        <v>0.41176470588235292</v>
      </c>
      <c r="BU335" s="124">
        <v>0</v>
      </c>
      <c r="BV335" s="126">
        <v>0.58823529411764708</v>
      </c>
      <c r="BW335" s="125">
        <v>0.52941176470588236</v>
      </c>
      <c r="BX335" s="124">
        <v>0</v>
      </c>
      <c r="BY335" s="126">
        <v>0.47058823529411764</v>
      </c>
      <c r="BZ335" s="125">
        <f t="shared" si="438"/>
        <v>0.2857142857142857</v>
      </c>
      <c r="CA335" s="124">
        <f t="shared" si="439"/>
        <v>0.25714285714285712</v>
      </c>
      <c r="CB335" s="126">
        <f t="shared" si="440"/>
        <v>0.45714285714285713</v>
      </c>
      <c r="CD335" s="215">
        <f t="shared" si="441"/>
        <v>2340</v>
      </c>
      <c r="CE335" s="216">
        <f t="shared" si="442"/>
        <v>0.58974358974358976</v>
      </c>
      <c r="CF335" s="216">
        <f t="shared" si="443"/>
        <v>0.34188034188034189</v>
      </c>
      <c r="CG335" s="216">
        <f t="shared" si="444"/>
        <v>6.8376068376068383E-2</v>
      </c>
      <c r="CH335" s="216">
        <f t="shared" si="445"/>
        <v>2.1367521367521368E-2</v>
      </c>
      <c r="CI335" s="216">
        <f t="shared" si="446"/>
        <v>0</v>
      </c>
      <c r="CJ335" s="216">
        <f t="shared" si="447"/>
        <v>4.7008547008547008E-2</v>
      </c>
      <c r="CK335" s="217">
        <f t="shared" si="448"/>
        <v>1380</v>
      </c>
      <c r="CL335" s="218">
        <f t="shared" si="449"/>
        <v>800</v>
      </c>
      <c r="CM335" s="219">
        <f t="shared" si="450"/>
        <v>160</v>
      </c>
      <c r="CN335" s="219">
        <f t="shared" si="451"/>
        <v>50</v>
      </c>
      <c r="CO335" s="219">
        <f t="shared" si="452"/>
        <v>0</v>
      </c>
      <c r="CP335" s="219">
        <f t="shared" si="453"/>
        <v>110</v>
      </c>
      <c r="CR335" s="243">
        <v>1082.98</v>
      </c>
      <c r="CS335" s="243">
        <v>1447</v>
      </c>
      <c r="CT335" s="247">
        <f t="shared" si="425"/>
        <v>0.74843123704215619</v>
      </c>
      <c r="CV335" s="247">
        <f t="shared" si="426"/>
        <v>3.0781107898651783E-2</v>
      </c>
      <c r="CW335" s="211">
        <f t="shared" si="475"/>
        <v>0.37157326874380708</v>
      </c>
      <c r="CY335" s="300">
        <v>2.7932960893854747E-2</v>
      </c>
      <c r="CZ335" s="300">
        <v>1.2977099236641221E-2</v>
      </c>
      <c r="DA335" s="300">
        <v>1.2937595129375951E-2</v>
      </c>
      <c r="DB335" s="300">
        <v>1.9579405366207395E-2</v>
      </c>
      <c r="DC335" s="300">
        <v>1.3296011196641007E-2</v>
      </c>
      <c r="DE335" s="332" t="s">
        <v>640</v>
      </c>
      <c r="DF335" s="332" t="s">
        <v>640</v>
      </c>
      <c r="DG335" s="332" t="s">
        <v>640</v>
      </c>
      <c r="DH335" s="332" t="s">
        <v>640</v>
      </c>
      <c r="DL335" s="212">
        <v>1253</v>
      </c>
      <c r="DM335" s="212">
        <v>35</v>
      </c>
      <c r="DN335" s="213">
        <v>2.7932960893854747E-2</v>
      </c>
      <c r="DO335" s="212">
        <v>412</v>
      </c>
      <c r="DP335" s="212">
        <v>29</v>
      </c>
      <c r="DQ335" s="213">
        <v>2.3144453312051078E-2</v>
      </c>
      <c r="DR335" s="214">
        <v>841</v>
      </c>
      <c r="DS335" s="214">
        <v>6</v>
      </c>
      <c r="DT335" s="213">
        <v>4.7885075818036712E-3</v>
      </c>
      <c r="DV335" s="215">
        <f t="shared" si="454"/>
        <v>2240</v>
      </c>
      <c r="DW335" s="216">
        <v>0.63157894736842102</v>
      </c>
      <c r="DX335" s="216">
        <v>0.36842105263157893</v>
      </c>
      <c r="DY335" s="216">
        <v>0</v>
      </c>
      <c r="DZ335" s="216">
        <v>0</v>
      </c>
      <c r="EA335" s="216">
        <v>0</v>
      </c>
      <c r="EB335" s="216">
        <v>0</v>
      </c>
      <c r="EC335" s="217">
        <f t="shared" si="455"/>
        <v>1410</v>
      </c>
      <c r="ED335" s="218">
        <v>700</v>
      </c>
      <c r="EE335" s="219">
        <f t="shared" si="456"/>
        <v>130</v>
      </c>
      <c r="EF335" s="219">
        <f t="shared" si="457"/>
        <v>30</v>
      </c>
      <c r="EG335" s="219">
        <f t="shared" si="458"/>
        <v>10</v>
      </c>
      <c r="EH335" s="219">
        <f t="shared" si="459"/>
        <v>90</v>
      </c>
      <c r="EI335" s="216">
        <v>8.3333333333333329E-2</v>
      </c>
      <c r="EJ335" s="511">
        <v>1.8749999999999999E-2</v>
      </c>
      <c r="EK335" s="3">
        <v>0.22600000000000001</v>
      </c>
      <c r="EL335" s="3">
        <v>0.49700000000000005</v>
      </c>
      <c r="EM335" s="496">
        <f t="shared" si="421"/>
        <v>0.27699999999999997</v>
      </c>
      <c r="EN335" s="528">
        <v>5.9417200000000003E-2</v>
      </c>
      <c r="EO335" s="545">
        <f t="shared" si="460"/>
        <v>2310</v>
      </c>
      <c r="EP335" s="314">
        <f t="shared" si="461"/>
        <v>570</v>
      </c>
      <c r="EQ335" s="542">
        <v>570</v>
      </c>
      <c r="ER335" s="543">
        <v>0</v>
      </c>
      <c r="ES335" s="544">
        <v>0</v>
      </c>
      <c r="ET335" s="242">
        <v>0</v>
      </c>
      <c r="EU335" s="242">
        <v>0</v>
      </c>
      <c r="EV335" s="314">
        <f t="shared" si="462"/>
        <v>0</v>
      </c>
      <c r="EW335" s="314">
        <f t="shared" si="463"/>
        <v>1060</v>
      </c>
      <c r="EX335" s="542">
        <v>690</v>
      </c>
      <c r="EY335" s="543">
        <v>300</v>
      </c>
      <c r="EZ335" s="544">
        <v>70</v>
      </c>
      <c r="FA335" s="242">
        <v>10</v>
      </c>
      <c r="FB335" s="242">
        <v>10</v>
      </c>
      <c r="FC335" s="314">
        <f t="shared" si="464"/>
        <v>50</v>
      </c>
      <c r="FD335" s="314">
        <f t="shared" si="465"/>
        <v>680</v>
      </c>
      <c r="FE335" s="542">
        <v>150</v>
      </c>
      <c r="FF335" s="543">
        <v>470</v>
      </c>
      <c r="FG335" s="544">
        <v>60</v>
      </c>
      <c r="FH335" s="242">
        <v>20</v>
      </c>
      <c r="FI335" s="242">
        <f>VLOOKUP($A335,'[3]Tabel 3'!$E$3350:$K$3691,7,FALSE)</f>
        <v>0</v>
      </c>
      <c r="FJ335" s="314">
        <f t="shared" si="466"/>
        <v>40</v>
      </c>
      <c r="FK335" s="545">
        <f t="shared" si="467"/>
        <v>2340</v>
      </c>
      <c r="FL335" s="314">
        <f t="shared" si="468"/>
        <v>580</v>
      </c>
      <c r="FM335" s="542">
        <v>560</v>
      </c>
      <c r="FN335" s="543">
        <v>10</v>
      </c>
      <c r="FO335" s="544">
        <v>10</v>
      </c>
      <c r="FP335" s="242">
        <v>0</v>
      </c>
      <c r="FQ335" s="242">
        <v>0</v>
      </c>
      <c r="FR335" s="314">
        <f t="shared" si="469"/>
        <v>10</v>
      </c>
      <c r="FS335" s="314">
        <f t="shared" si="470"/>
        <v>1060</v>
      </c>
      <c r="FT335" s="542">
        <v>670</v>
      </c>
      <c r="FU335" s="543">
        <v>310</v>
      </c>
      <c r="FV335" s="544">
        <v>80</v>
      </c>
      <c r="FW335" s="242">
        <v>20</v>
      </c>
      <c r="FX335" s="242">
        <v>0</v>
      </c>
      <c r="FY335" s="314">
        <f t="shared" si="471"/>
        <v>60</v>
      </c>
      <c r="FZ335" s="314">
        <f t="shared" si="472"/>
        <v>700</v>
      </c>
      <c r="GA335" s="542">
        <v>150</v>
      </c>
      <c r="GB335" s="543">
        <v>480</v>
      </c>
      <c r="GC335" s="544">
        <v>70</v>
      </c>
      <c r="GD335" s="242">
        <v>30</v>
      </c>
      <c r="GE335" s="242">
        <v>0</v>
      </c>
      <c r="GF335" s="314">
        <f t="shared" si="473"/>
        <v>40</v>
      </c>
    </row>
    <row r="336" spans="1:188" hidden="1" x14ac:dyDescent="0.25">
      <c r="A336" s="622" t="s">
        <v>475</v>
      </c>
      <c r="B336" s="622" t="s">
        <v>53</v>
      </c>
      <c r="C336" s="622" t="s">
        <v>87</v>
      </c>
      <c r="D336" s="1">
        <v>0.2</v>
      </c>
      <c r="E336" s="206">
        <v>5300</v>
      </c>
      <c r="F336" s="207">
        <v>3.9E-2</v>
      </c>
      <c r="G336" s="208">
        <f>IF(AND(F336&gt;=$F$3-'Selectie Benchmark Gemeenten'!$D$7*'gemeenten info'!$F$7,F336&lt;=$F$3+'Selectie Benchmark Gemeenten'!$D$7*'gemeenten info'!$F$7),1,0)</f>
        <v>0</v>
      </c>
      <c r="H336" s="206">
        <v>13873</v>
      </c>
      <c r="I336" s="206">
        <v>380</v>
      </c>
      <c r="J336" s="209">
        <f t="shared" si="474"/>
        <v>5.3512705530642753E-2</v>
      </c>
      <c r="K336" s="208">
        <f>IF(AND(J336&gt;=$J$3-'Selectie Benchmark Gemeenten'!$D$8*'gemeenten info'!$J$7,J336&lt;=$J$3+'Selectie Benchmark Gemeenten'!$D$8*'gemeenten info'!$J$7),1,0)</f>
        <v>0</v>
      </c>
      <c r="L336" s="23">
        <v>0</v>
      </c>
      <c r="M336" s="210">
        <v>1.942103334554782E-2</v>
      </c>
      <c r="N336" s="208">
        <f>IF(AND(M336&gt;=$M$3-'Selectie Benchmark Gemeenten'!$D$9*'gemeenten info'!$M$7,M336&lt;=$M$3+'Selectie Benchmark Gemeenten'!$D$9*'gemeenten info'!$M$7),1,0)</f>
        <v>0</v>
      </c>
      <c r="O336" s="29">
        <f t="shared" si="422"/>
        <v>0</v>
      </c>
      <c r="P336" s="29">
        <f t="shared" si="423"/>
        <v>0</v>
      </c>
      <c r="Q336" s="29">
        <f t="shared" si="424"/>
        <v>0</v>
      </c>
      <c r="S336" s="78">
        <v>7.9279999999999999</v>
      </c>
      <c r="T336" s="78">
        <v>-1.3160000000000001</v>
      </c>
      <c r="U336" s="211">
        <v>0.53700000000000003</v>
      </c>
      <c r="V336" s="211">
        <v>5.0999999999999997E-2</v>
      </c>
      <c r="X336" s="212">
        <v>1189</v>
      </c>
      <c r="Y336" s="212">
        <v>22</v>
      </c>
      <c r="Z336" s="341">
        <f t="shared" si="427"/>
        <v>1.8502943650126155E-2</v>
      </c>
      <c r="AA336" s="212">
        <v>358</v>
      </c>
      <c r="AB336" s="212">
        <v>21</v>
      </c>
      <c r="AC336" s="212">
        <v>0</v>
      </c>
      <c r="AD336" s="212">
        <v>63</v>
      </c>
      <c r="AE336" s="212">
        <v>0</v>
      </c>
      <c r="AF336" s="372" t="str">
        <f t="shared" si="428"/>
        <v/>
      </c>
      <c r="AG336" s="212">
        <v>7</v>
      </c>
      <c r="AH336" s="372">
        <f t="shared" si="429"/>
        <v>0.1111111111111111</v>
      </c>
      <c r="AI336" s="212">
        <f t="shared" si="430"/>
        <v>295</v>
      </c>
      <c r="AJ336" s="212">
        <f t="shared" si="431"/>
        <v>14</v>
      </c>
      <c r="AK336" s="372">
        <f t="shared" si="432"/>
        <v>4.7457627118644069E-2</v>
      </c>
      <c r="AL336" s="341">
        <f t="shared" si="433"/>
        <v>0</v>
      </c>
      <c r="AM336" s="341">
        <f t="shared" si="434"/>
        <v>5.8873002523128683E-3</v>
      </c>
      <c r="AN336" s="341">
        <f t="shared" si="435"/>
        <v>1.1774600504625737E-2</v>
      </c>
      <c r="AO336" s="341">
        <f t="shared" si="436"/>
        <v>1.7661900756938603E-2</v>
      </c>
      <c r="AP336" s="214">
        <v>831</v>
      </c>
      <c r="AQ336" s="214">
        <v>1</v>
      </c>
      <c r="AR336" s="341">
        <f t="shared" si="437"/>
        <v>8.4104289318755253E-4</v>
      </c>
      <c r="AT336" s="1">
        <v>7</v>
      </c>
      <c r="AU336" s="1">
        <v>0</v>
      </c>
      <c r="AV336" s="1">
        <v>0</v>
      </c>
      <c r="AW336" s="1">
        <v>7</v>
      </c>
      <c r="AX336" s="1">
        <v>15</v>
      </c>
      <c r="AY336" s="1">
        <v>6</v>
      </c>
      <c r="AZ336" s="1">
        <v>0</v>
      </c>
      <c r="BA336" s="1">
        <v>9</v>
      </c>
      <c r="BB336" s="1">
        <v>15</v>
      </c>
      <c r="BC336" s="1">
        <v>5</v>
      </c>
      <c r="BD336" s="1">
        <v>0</v>
      </c>
      <c r="BE336" s="1">
        <v>10</v>
      </c>
      <c r="BF336" s="1">
        <v>18</v>
      </c>
      <c r="BG336" s="1">
        <v>11</v>
      </c>
      <c r="BH336" s="1">
        <v>0</v>
      </c>
      <c r="BI336" s="1">
        <v>7</v>
      </c>
      <c r="BJ336" s="1">
        <v>16</v>
      </c>
      <c r="BK336" s="1">
        <v>5</v>
      </c>
      <c r="BL336" s="1">
        <v>0</v>
      </c>
      <c r="BM336" s="1">
        <v>11</v>
      </c>
      <c r="BN336" s="125">
        <v>0</v>
      </c>
      <c r="BO336" s="124">
        <v>0</v>
      </c>
      <c r="BP336" s="126">
        <v>1</v>
      </c>
      <c r="BQ336" s="125">
        <v>0.4</v>
      </c>
      <c r="BR336" s="124">
        <v>0</v>
      </c>
      <c r="BS336" s="126">
        <v>0.6</v>
      </c>
      <c r="BT336" s="125">
        <v>0.33333333333333331</v>
      </c>
      <c r="BU336" s="124">
        <v>0</v>
      </c>
      <c r="BV336" s="126">
        <v>0.66666666666666663</v>
      </c>
      <c r="BW336" s="125">
        <v>0.61111111111111116</v>
      </c>
      <c r="BX336" s="124">
        <v>0</v>
      </c>
      <c r="BY336" s="126">
        <v>0.3888888888888889</v>
      </c>
      <c r="BZ336" s="125">
        <f t="shared" si="438"/>
        <v>0.3125</v>
      </c>
      <c r="CA336" s="124">
        <f t="shared" si="439"/>
        <v>0</v>
      </c>
      <c r="CB336" s="126">
        <f t="shared" si="440"/>
        <v>0.6875</v>
      </c>
      <c r="CD336" s="215">
        <f t="shared" si="441"/>
        <v>2100</v>
      </c>
      <c r="CE336" s="216">
        <f t="shared" si="442"/>
        <v>0.56190476190476191</v>
      </c>
      <c r="CF336" s="216">
        <f t="shared" si="443"/>
        <v>0.38095238095238093</v>
      </c>
      <c r="CG336" s="216">
        <f t="shared" si="444"/>
        <v>5.7142857142857141E-2</v>
      </c>
      <c r="CH336" s="216">
        <f t="shared" si="445"/>
        <v>1.9047619047619049E-2</v>
      </c>
      <c r="CI336" s="216">
        <f t="shared" si="446"/>
        <v>0</v>
      </c>
      <c r="CJ336" s="216">
        <f t="shared" si="447"/>
        <v>3.8095238095238099E-2</v>
      </c>
      <c r="CK336" s="217">
        <f t="shared" si="448"/>
        <v>1180</v>
      </c>
      <c r="CL336" s="218">
        <f t="shared" si="449"/>
        <v>800</v>
      </c>
      <c r="CM336" s="219">
        <f t="shared" si="450"/>
        <v>120</v>
      </c>
      <c r="CN336" s="219">
        <f t="shared" si="451"/>
        <v>40</v>
      </c>
      <c r="CO336" s="219">
        <f t="shared" si="452"/>
        <v>0</v>
      </c>
      <c r="CP336" s="219">
        <f t="shared" si="453"/>
        <v>80</v>
      </c>
      <c r="CR336" s="243">
        <v>794.42</v>
      </c>
      <c r="CS336" s="243">
        <v>1564</v>
      </c>
      <c r="CT336" s="247">
        <f t="shared" si="425"/>
        <v>0.50794117647058823</v>
      </c>
      <c r="CV336" s="247">
        <f t="shared" si="426"/>
        <v>3.6427335501116924E-2</v>
      </c>
      <c r="CW336" s="211">
        <f t="shared" si="475"/>
        <v>0.47443445256733729</v>
      </c>
      <c r="CY336" s="300">
        <v>1.3168724279835391E-2</v>
      </c>
      <c r="CZ336" s="300">
        <v>1.4962593516209476E-2</v>
      </c>
      <c r="DA336" s="300">
        <v>1.2205044751830757E-2</v>
      </c>
      <c r="DB336" s="300">
        <v>1.2116316639741519E-2</v>
      </c>
      <c r="DC336" s="300">
        <v>5.6634304207119745E-3</v>
      </c>
      <c r="DE336" s="332" t="s">
        <v>640</v>
      </c>
      <c r="DF336" s="332" t="s">
        <v>640</v>
      </c>
      <c r="DG336" s="332" t="s">
        <v>640</v>
      </c>
      <c r="DH336" s="332" t="s">
        <v>640</v>
      </c>
      <c r="DL336" s="212">
        <v>1215</v>
      </c>
      <c r="DM336" s="212">
        <v>16</v>
      </c>
      <c r="DN336" s="213">
        <v>1.3168724279835391E-2</v>
      </c>
      <c r="DO336" s="212">
        <v>402</v>
      </c>
      <c r="DP336" s="212">
        <v>12</v>
      </c>
      <c r="DQ336" s="213">
        <v>9.876543209876543E-3</v>
      </c>
      <c r="DR336" s="214">
        <v>813</v>
      </c>
      <c r="DS336" s="214">
        <v>4</v>
      </c>
      <c r="DT336" s="213">
        <v>3.2921810699588477E-3</v>
      </c>
      <c r="DV336" s="215">
        <f t="shared" si="454"/>
        <v>8390</v>
      </c>
      <c r="DW336" s="216">
        <v>0.58333333333333337</v>
      </c>
      <c r="DX336" s="216">
        <v>0.32870370370370372</v>
      </c>
      <c r="DY336" s="216">
        <v>8.7962962962962965E-2</v>
      </c>
      <c r="DZ336" s="216">
        <v>3.7037037037037035E-2</v>
      </c>
      <c r="EA336" s="216">
        <v>0</v>
      </c>
      <c r="EB336" s="216">
        <v>5.0925925925925923E-2</v>
      </c>
      <c r="EC336" s="217">
        <f t="shared" si="455"/>
        <v>1200</v>
      </c>
      <c r="ED336" s="218">
        <v>7100</v>
      </c>
      <c r="EE336" s="219">
        <f t="shared" si="456"/>
        <v>90</v>
      </c>
      <c r="EF336" s="219">
        <f t="shared" si="457"/>
        <v>30</v>
      </c>
      <c r="EG336" s="219">
        <f t="shared" si="458"/>
        <v>0</v>
      </c>
      <c r="EH336" s="219">
        <f t="shared" si="459"/>
        <v>60</v>
      </c>
      <c r="EI336" s="216">
        <v>0.05</v>
      </c>
      <c r="EJ336" s="511">
        <v>1.4725E-2</v>
      </c>
      <c r="EK336" s="3">
        <v>0.23899999999999999</v>
      </c>
      <c r="EL336" s="3">
        <v>0.46500000000000002</v>
      </c>
      <c r="EM336" s="496">
        <f t="shared" si="421"/>
        <v>0.29599999999999999</v>
      </c>
      <c r="EN336" s="528">
        <v>4.5833399999999996E-2</v>
      </c>
      <c r="EO336" s="545">
        <f t="shared" si="460"/>
        <v>2030</v>
      </c>
      <c r="EP336" s="314">
        <f t="shared" si="461"/>
        <v>550</v>
      </c>
      <c r="EQ336" s="542">
        <v>540</v>
      </c>
      <c r="ER336" s="543">
        <v>10</v>
      </c>
      <c r="ES336" s="544">
        <v>0</v>
      </c>
      <c r="ET336" s="242">
        <v>0</v>
      </c>
      <c r="EU336" s="242">
        <v>0</v>
      </c>
      <c r="EV336" s="314">
        <f t="shared" si="462"/>
        <v>0</v>
      </c>
      <c r="EW336" s="314">
        <f t="shared" si="463"/>
        <v>900</v>
      </c>
      <c r="EX336" s="542">
        <v>570</v>
      </c>
      <c r="EY336" s="543">
        <v>290</v>
      </c>
      <c r="EZ336" s="544">
        <v>40</v>
      </c>
      <c r="FA336" s="242">
        <v>10</v>
      </c>
      <c r="FB336" s="242">
        <v>0</v>
      </c>
      <c r="FC336" s="314">
        <f t="shared" si="464"/>
        <v>30</v>
      </c>
      <c r="FD336" s="314">
        <f t="shared" si="465"/>
        <v>580</v>
      </c>
      <c r="FE336" s="542">
        <v>90</v>
      </c>
      <c r="FF336" s="543">
        <v>440</v>
      </c>
      <c r="FG336" s="544">
        <v>50</v>
      </c>
      <c r="FH336" s="242">
        <v>20</v>
      </c>
      <c r="FI336" s="242">
        <f>VLOOKUP($A336,'[3]Tabel 3'!$E$3350:$K$3691,7,FALSE)</f>
        <v>0</v>
      </c>
      <c r="FJ336" s="314">
        <f t="shared" si="466"/>
        <v>30</v>
      </c>
      <c r="FK336" s="545">
        <f t="shared" si="467"/>
        <v>2100</v>
      </c>
      <c r="FL336" s="314">
        <f t="shared" si="468"/>
        <v>540</v>
      </c>
      <c r="FM336" s="542">
        <v>520</v>
      </c>
      <c r="FN336" s="543">
        <v>10</v>
      </c>
      <c r="FO336" s="544">
        <v>10</v>
      </c>
      <c r="FP336" s="242">
        <v>0</v>
      </c>
      <c r="FQ336" s="242">
        <v>0</v>
      </c>
      <c r="FR336" s="314">
        <f t="shared" si="469"/>
        <v>10</v>
      </c>
      <c r="FS336" s="314">
        <f t="shared" si="470"/>
        <v>980</v>
      </c>
      <c r="FT336" s="542">
        <v>570</v>
      </c>
      <c r="FU336" s="543">
        <v>350</v>
      </c>
      <c r="FV336" s="544">
        <v>60</v>
      </c>
      <c r="FW336" s="242">
        <v>20</v>
      </c>
      <c r="FX336" s="242">
        <v>0</v>
      </c>
      <c r="FY336" s="314">
        <f t="shared" si="471"/>
        <v>40</v>
      </c>
      <c r="FZ336" s="314">
        <f t="shared" si="472"/>
        <v>580</v>
      </c>
      <c r="GA336" s="542">
        <v>90</v>
      </c>
      <c r="GB336" s="543">
        <v>440</v>
      </c>
      <c r="GC336" s="544">
        <v>50</v>
      </c>
      <c r="GD336" s="242">
        <v>20</v>
      </c>
      <c r="GE336" s="242">
        <v>0</v>
      </c>
      <c r="GF336" s="314">
        <f t="shared" si="473"/>
        <v>30</v>
      </c>
    </row>
    <row r="337" spans="1:188" hidden="1" x14ac:dyDescent="0.25">
      <c r="A337" s="622" t="s">
        <v>476</v>
      </c>
      <c r="B337" s="622" t="s">
        <v>96</v>
      </c>
      <c r="C337" s="622" t="s">
        <v>97</v>
      </c>
      <c r="D337" s="1">
        <v>6.8</v>
      </c>
      <c r="E337" s="206">
        <v>68300</v>
      </c>
      <c r="F337" s="207">
        <v>0.1</v>
      </c>
      <c r="G337" s="208">
        <f>IF(AND(F337&gt;=$F$3-'Selectie Benchmark Gemeenten'!$D$7*'gemeenten info'!$F$7,F337&lt;=$F$3+'Selectie Benchmark Gemeenten'!$D$7*'gemeenten info'!$F$7),1,0)</f>
        <v>1</v>
      </c>
      <c r="H337" s="206">
        <v>157166</v>
      </c>
      <c r="I337" s="206">
        <v>2131</v>
      </c>
      <c r="J337" s="209">
        <f t="shared" si="474"/>
        <v>0.31524663677130044</v>
      </c>
      <c r="K337" s="208">
        <f>IF(AND(J337&gt;=$J$3-'Selectie Benchmark Gemeenten'!$D$8*'gemeenten info'!$J$7,J337&lt;=$J$3+'Selectie Benchmark Gemeenten'!$D$8*'gemeenten info'!$J$7),1,0)</f>
        <v>0</v>
      </c>
      <c r="L337" s="23">
        <v>0</v>
      </c>
      <c r="M337" s="210">
        <v>9.2950462710941748E-2</v>
      </c>
      <c r="N337" s="208">
        <f>IF(AND(M337&gt;=$M$3-'Selectie Benchmark Gemeenten'!$D$9*'gemeenten info'!$M$7,M337&lt;=$M$3+'Selectie Benchmark Gemeenten'!$D$9*'gemeenten info'!$M$7),1,0)</f>
        <v>1</v>
      </c>
      <c r="O337" s="29">
        <f t="shared" si="422"/>
        <v>1</v>
      </c>
      <c r="P337" s="29">
        <f t="shared" si="423"/>
        <v>0</v>
      </c>
      <c r="Q337" s="29">
        <f t="shared" si="424"/>
        <v>0</v>
      </c>
      <c r="S337" s="78">
        <v>7.7649999999999997</v>
      </c>
      <c r="T337" s="78">
        <v>-2.15</v>
      </c>
      <c r="U337" s="211">
        <v>0.54200000000000004</v>
      </c>
      <c r="V337" s="211">
        <v>7.8E-2</v>
      </c>
      <c r="X337" s="212">
        <v>11700</v>
      </c>
      <c r="Y337" s="212">
        <v>314</v>
      </c>
      <c r="Z337" s="341">
        <f t="shared" si="427"/>
        <v>2.6837606837606838E-2</v>
      </c>
      <c r="AA337" s="212">
        <v>3718</v>
      </c>
      <c r="AB337" s="212">
        <v>274</v>
      </c>
      <c r="AC337" s="212">
        <v>150</v>
      </c>
      <c r="AD337" s="212">
        <v>737</v>
      </c>
      <c r="AE337" s="212">
        <v>39</v>
      </c>
      <c r="AF337" s="372">
        <f t="shared" si="428"/>
        <v>0.26</v>
      </c>
      <c r="AG337" s="212">
        <v>86</v>
      </c>
      <c r="AH337" s="372">
        <f t="shared" si="429"/>
        <v>0.11668928086838534</v>
      </c>
      <c r="AI337" s="212">
        <f t="shared" si="430"/>
        <v>2831</v>
      </c>
      <c r="AJ337" s="212">
        <f t="shared" si="431"/>
        <v>149</v>
      </c>
      <c r="AK337" s="372">
        <f t="shared" si="432"/>
        <v>5.2631578947368418E-2</v>
      </c>
      <c r="AL337" s="341">
        <f t="shared" si="433"/>
        <v>3.3333333333333335E-3</v>
      </c>
      <c r="AM337" s="341">
        <f t="shared" si="434"/>
        <v>7.3504273504273509E-3</v>
      </c>
      <c r="AN337" s="341">
        <f t="shared" si="435"/>
        <v>1.2735042735042735E-2</v>
      </c>
      <c r="AO337" s="341">
        <f t="shared" si="436"/>
        <v>2.3418803418803417E-2</v>
      </c>
      <c r="AP337" s="214">
        <v>7982</v>
      </c>
      <c r="AQ337" s="214">
        <v>40</v>
      </c>
      <c r="AR337" s="341">
        <f t="shared" si="437"/>
        <v>3.4188034188034188E-3</v>
      </c>
      <c r="AT337" s="1">
        <v>281</v>
      </c>
      <c r="AU337" s="1">
        <v>88</v>
      </c>
      <c r="AV337" s="1">
        <v>76</v>
      </c>
      <c r="AW337" s="1">
        <v>117</v>
      </c>
      <c r="AX337" s="1">
        <v>284</v>
      </c>
      <c r="AY337" s="1">
        <v>93</v>
      </c>
      <c r="AZ337" s="1">
        <v>58</v>
      </c>
      <c r="BA337" s="1">
        <v>133</v>
      </c>
      <c r="BB337" s="1">
        <v>256</v>
      </c>
      <c r="BC337" s="1">
        <v>102</v>
      </c>
      <c r="BD337" s="1">
        <v>60</v>
      </c>
      <c r="BE337" s="1">
        <v>94</v>
      </c>
      <c r="BF337" s="1">
        <v>228</v>
      </c>
      <c r="BG337" s="1">
        <v>79</v>
      </c>
      <c r="BH337" s="1">
        <v>42</v>
      </c>
      <c r="BI337" s="1">
        <v>107</v>
      </c>
      <c r="BJ337" s="1">
        <v>318</v>
      </c>
      <c r="BK337" s="1">
        <v>119</v>
      </c>
      <c r="BL337" s="1">
        <v>53</v>
      </c>
      <c r="BM337" s="1">
        <v>146</v>
      </c>
      <c r="BN337" s="125">
        <v>0.31316725978647686</v>
      </c>
      <c r="BO337" s="124">
        <v>0.27046263345195731</v>
      </c>
      <c r="BP337" s="126">
        <v>0.41637010676156583</v>
      </c>
      <c r="BQ337" s="125">
        <v>0.32746478873239437</v>
      </c>
      <c r="BR337" s="124">
        <v>0.20422535211267606</v>
      </c>
      <c r="BS337" s="126">
        <v>0.46830985915492956</v>
      </c>
      <c r="BT337" s="125">
        <v>0.3984375</v>
      </c>
      <c r="BU337" s="124">
        <v>0.234375</v>
      </c>
      <c r="BV337" s="126">
        <v>0.3671875</v>
      </c>
      <c r="BW337" s="125">
        <v>0.34649122807017546</v>
      </c>
      <c r="BX337" s="124">
        <v>0.18421052631578946</v>
      </c>
      <c r="BY337" s="126">
        <v>0.4692982456140351</v>
      </c>
      <c r="BZ337" s="125">
        <f t="shared" si="438"/>
        <v>0.37421383647798739</v>
      </c>
      <c r="CA337" s="124">
        <f t="shared" si="439"/>
        <v>0.16666666666666666</v>
      </c>
      <c r="CB337" s="126">
        <f t="shared" si="440"/>
        <v>0.45911949685534592</v>
      </c>
      <c r="CD337" s="215">
        <f t="shared" si="441"/>
        <v>22040</v>
      </c>
      <c r="CE337" s="216">
        <f t="shared" si="442"/>
        <v>0.55580762250453719</v>
      </c>
      <c r="CF337" s="216">
        <f t="shared" si="443"/>
        <v>0.3470961887477314</v>
      </c>
      <c r="CG337" s="216">
        <f t="shared" si="444"/>
        <v>9.7096188747731391E-2</v>
      </c>
      <c r="CH337" s="216">
        <f t="shared" si="445"/>
        <v>2.8584392014519056E-2</v>
      </c>
      <c r="CI337" s="216">
        <f t="shared" si="446"/>
        <v>2.2686025408348459E-3</v>
      </c>
      <c r="CJ337" s="216">
        <f t="shared" si="447"/>
        <v>6.6243194192377494E-2</v>
      </c>
      <c r="CK337" s="217">
        <f t="shared" si="448"/>
        <v>12250</v>
      </c>
      <c r="CL337" s="218">
        <f t="shared" si="449"/>
        <v>7650</v>
      </c>
      <c r="CM337" s="219">
        <f t="shared" si="450"/>
        <v>2140</v>
      </c>
      <c r="CN337" s="219">
        <f t="shared" si="451"/>
        <v>630</v>
      </c>
      <c r="CO337" s="219">
        <f t="shared" si="452"/>
        <v>50</v>
      </c>
      <c r="CP337" s="219">
        <f t="shared" si="453"/>
        <v>1460</v>
      </c>
      <c r="CR337" s="243">
        <v>18956.7</v>
      </c>
      <c r="CS337" s="243">
        <v>15198</v>
      </c>
      <c r="CT337" s="247">
        <f t="shared" si="425"/>
        <v>1.2473154362416108</v>
      </c>
      <c r="CV337" s="247">
        <f t="shared" si="426"/>
        <v>2.1516294962622647E-2</v>
      </c>
      <c r="CW337" s="211">
        <f t="shared" si="475"/>
        <v>0.26837606837606837</v>
      </c>
      <c r="CY337" s="300">
        <v>2.6506626656664166E-2</v>
      </c>
      <c r="CZ337" s="300">
        <v>1.8726899383983572E-2</v>
      </c>
      <c r="DA337" s="300">
        <v>2.075900097307817E-2</v>
      </c>
      <c r="DB337" s="300">
        <v>2.2607864989651328E-2</v>
      </c>
      <c r="DC337" s="300">
        <v>2.2298047928900173E-2</v>
      </c>
      <c r="DE337" s="332">
        <v>451</v>
      </c>
      <c r="DF337" s="332">
        <v>71</v>
      </c>
      <c r="DG337" s="332">
        <v>436</v>
      </c>
      <c r="DH337" s="332">
        <v>109</v>
      </c>
      <c r="DL337" s="212">
        <v>11997</v>
      </c>
      <c r="DM337" s="212">
        <v>318</v>
      </c>
      <c r="DN337" s="213">
        <v>2.6506626656664166E-2</v>
      </c>
      <c r="DO337" s="212">
        <v>3948</v>
      </c>
      <c r="DP337" s="212">
        <v>278</v>
      </c>
      <c r="DQ337" s="213">
        <v>2.317245978161207E-2</v>
      </c>
      <c r="DR337" s="214">
        <v>8049</v>
      </c>
      <c r="DS337" s="214">
        <v>40</v>
      </c>
      <c r="DT337" s="213">
        <v>3.3341668750520963E-3</v>
      </c>
      <c r="DV337" s="215">
        <f t="shared" si="454"/>
        <v>16340</v>
      </c>
      <c r="DW337" s="216">
        <v>0.53191489361702127</v>
      </c>
      <c r="DX337" s="216">
        <v>0.40425531914893614</v>
      </c>
      <c r="DY337" s="216">
        <v>6.3829787234042548E-2</v>
      </c>
      <c r="DZ337" s="216">
        <v>2.1276595744680851E-2</v>
      </c>
      <c r="EA337" s="216">
        <v>0</v>
      </c>
      <c r="EB337" s="216">
        <v>4.2553191489361701E-2</v>
      </c>
      <c r="EC337" s="217">
        <f t="shared" si="455"/>
        <v>12580</v>
      </c>
      <c r="ED337" s="218">
        <v>1900</v>
      </c>
      <c r="EE337" s="219">
        <f t="shared" si="456"/>
        <v>1860</v>
      </c>
      <c r="EF337" s="219">
        <f t="shared" si="457"/>
        <v>320</v>
      </c>
      <c r="EG337" s="219">
        <f t="shared" si="458"/>
        <v>50</v>
      </c>
      <c r="EH337" s="219">
        <f t="shared" si="459"/>
        <v>1490</v>
      </c>
      <c r="EI337" s="216">
        <v>9.6774193548387094E-2</v>
      </c>
      <c r="EJ337" s="511">
        <v>2.5399999999999999E-2</v>
      </c>
      <c r="EK337" s="3">
        <v>0.28199999999999997</v>
      </c>
      <c r="EL337" s="3">
        <v>0.45299999999999996</v>
      </c>
      <c r="EM337" s="496">
        <f t="shared" si="421"/>
        <v>0.26500000000000001</v>
      </c>
      <c r="EN337" s="528">
        <v>8.1860000000000002E-2</v>
      </c>
      <c r="EO337" s="545">
        <f t="shared" si="460"/>
        <v>21570</v>
      </c>
      <c r="EP337" s="314">
        <f t="shared" si="461"/>
        <v>5370</v>
      </c>
      <c r="EQ337" s="542">
        <v>5280</v>
      </c>
      <c r="ER337" s="543">
        <v>60</v>
      </c>
      <c r="ES337" s="544">
        <v>30</v>
      </c>
      <c r="ET337" s="242">
        <v>0</v>
      </c>
      <c r="EU337" s="242">
        <v>0</v>
      </c>
      <c r="EV337" s="314">
        <f t="shared" si="462"/>
        <v>30</v>
      </c>
      <c r="EW337" s="314">
        <f t="shared" si="463"/>
        <v>9150</v>
      </c>
      <c r="EX337" s="542">
        <v>5810</v>
      </c>
      <c r="EY337" s="543">
        <v>2490</v>
      </c>
      <c r="EZ337" s="544">
        <v>850</v>
      </c>
      <c r="FA337" s="242">
        <v>140</v>
      </c>
      <c r="FB337" s="242">
        <v>20</v>
      </c>
      <c r="FC337" s="314">
        <f t="shared" si="464"/>
        <v>690</v>
      </c>
      <c r="FD337" s="314">
        <f t="shared" si="465"/>
        <v>7050</v>
      </c>
      <c r="FE337" s="542">
        <v>1490</v>
      </c>
      <c r="FF337" s="543">
        <v>4580</v>
      </c>
      <c r="FG337" s="544">
        <v>980</v>
      </c>
      <c r="FH337" s="242">
        <v>180</v>
      </c>
      <c r="FI337" s="242">
        <f>VLOOKUP($A337,'[3]Tabel 3'!$E$3350:$K$3691,7,FALSE)</f>
        <v>30</v>
      </c>
      <c r="FJ337" s="314">
        <f t="shared" si="466"/>
        <v>770</v>
      </c>
      <c r="FK337" s="545">
        <f t="shared" si="467"/>
        <v>22040</v>
      </c>
      <c r="FL337" s="314">
        <f t="shared" si="468"/>
        <v>5340</v>
      </c>
      <c r="FM337" s="542">
        <v>5200</v>
      </c>
      <c r="FN337" s="543">
        <v>80</v>
      </c>
      <c r="FO337" s="544">
        <v>60</v>
      </c>
      <c r="FP337" s="242">
        <v>0</v>
      </c>
      <c r="FQ337" s="242">
        <v>0</v>
      </c>
      <c r="FR337" s="314">
        <f t="shared" si="469"/>
        <v>60</v>
      </c>
      <c r="FS337" s="314">
        <f t="shared" si="470"/>
        <v>9330</v>
      </c>
      <c r="FT337" s="542">
        <v>5510</v>
      </c>
      <c r="FU337" s="543">
        <v>2840</v>
      </c>
      <c r="FV337" s="544">
        <v>980</v>
      </c>
      <c r="FW337" s="242">
        <v>230</v>
      </c>
      <c r="FX337" s="242">
        <v>20</v>
      </c>
      <c r="FY337" s="314">
        <f t="shared" si="471"/>
        <v>730</v>
      </c>
      <c r="FZ337" s="314">
        <f t="shared" si="472"/>
        <v>7370</v>
      </c>
      <c r="GA337" s="542">
        <v>1540</v>
      </c>
      <c r="GB337" s="543">
        <v>4730</v>
      </c>
      <c r="GC337" s="544">
        <v>1100</v>
      </c>
      <c r="GD337" s="242">
        <v>400</v>
      </c>
      <c r="GE337" s="242">
        <v>30</v>
      </c>
      <c r="GF337" s="314">
        <f t="shared" si="473"/>
        <v>670</v>
      </c>
    </row>
    <row r="338" spans="1:188" hidden="1" x14ac:dyDescent="0.25">
      <c r="A338" s="622" t="s">
        <v>477</v>
      </c>
      <c r="B338" s="622" t="s">
        <v>85</v>
      </c>
      <c r="C338" s="622" t="s">
        <v>86</v>
      </c>
      <c r="D338" s="1">
        <v>0.8</v>
      </c>
      <c r="E338" s="206">
        <v>11900</v>
      </c>
      <c r="F338" s="207">
        <v>6.4000000000000001E-2</v>
      </c>
      <c r="G338" s="208">
        <f>IF(AND(F338&gt;=$F$3-'Selectie Benchmark Gemeenten'!$D$7*'gemeenten info'!$F$7,F338&lt;=$F$3+'Selectie Benchmark Gemeenten'!$D$7*'gemeenten info'!$F$7),1,0)</f>
        <v>0</v>
      </c>
      <c r="H338" s="206">
        <v>29957</v>
      </c>
      <c r="I338" s="206">
        <v>381</v>
      </c>
      <c r="J338" s="209">
        <f t="shared" si="474"/>
        <v>5.366218236173393E-2</v>
      </c>
      <c r="K338" s="208">
        <f>IF(AND(J338&gt;=$J$3-'Selectie Benchmark Gemeenten'!$D$8*'gemeenten info'!$J$7,J338&lt;=$J$3+'Selectie Benchmark Gemeenten'!$D$8*'gemeenten info'!$J$7),1,0)</f>
        <v>0</v>
      </c>
      <c r="L338" s="23">
        <v>0</v>
      </c>
      <c r="M338" s="210">
        <v>0.11587147030185005</v>
      </c>
      <c r="N338" s="208">
        <f>IF(AND(M338&gt;=$M$3-'Selectie Benchmark Gemeenten'!$D$9*'gemeenten info'!$M$7,M338&lt;=$M$3+'Selectie Benchmark Gemeenten'!$D$9*'gemeenten info'!$M$7),1,0)</f>
        <v>1</v>
      </c>
      <c r="O338" s="29">
        <f t="shared" si="422"/>
        <v>0</v>
      </c>
      <c r="P338" s="29">
        <f t="shared" si="423"/>
        <v>0</v>
      </c>
      <c r="Q338" s="29">
        <f t="shared" si="424"/>
        <v>0</v>
      </c>
      <c r="S338" s="78">
        <v>7.5570000000000004</v>
      </c>
      <c r="T338" s="78">
        <v>-5.2789999999999999</v>
      </c>
      <c r="U338" s="211">
        <v>0.55700000000000005</v>
      </c>
      <c r="V338" s="211">
        <v>5.7000000000000002E-2</v>
      </c>
      <c r="X338" s="212">
        <v>2588</v>
      </c>
      <c r="Y338" s="212">
        <v>47</v>
      </c>
      <c r="Z338" s="341">
        <f t="shared" si="427"/>
        <v>1.8160741885625966E-2</v>
      </c>
      <c r="AA338" s="212">
        <v>818</v>
      </c>
      <c r="AB338" s="212">
        <v>38</v>
      </c>
      <c r="AC338" s="212">
        <v>13</v>
      </c>
      <c r="AD338" s="212">
        <v>147</v>
      </c>
      <c r="AE338" s="212">
        <v>0</v>
      </c>
      <c r="AF338" s="372">
        <f t="shared" si="428"/>
        <v>0</v>
      </c>
      <c r="AG338" s="212">
        <v>14</v>
      </c>
      <c r="AH338" s="372">
        <f t="shared" si="429"/>
        <v>9.5238095238095233E-2</v>
      </c>
      <c r="AI338" s="212">
        <f t="shared" si="430"/>
        <v>658</v>
      </c>
      <c r="AJ338" s="212">
        <f t="shared" si="431"/>
        <v>24</v>
      </c>
      <c r="AK338" s="372">
        <f t="shared" si="432"/>
        <v>3.64741641337386E-2</v>
      </c>
      <c r="AL338" s="341">
        <f t="shared" si="433"/>
        <v>0</v>
      </c>
      <c r="AM338" s="341">
        <f t="shared" si="434"/>
        <v>5.4095826893353939E-3</v>
      </c>
      <c r="AN338" s="341">
        <f t="shared" si="435"/>
        <v>9.2735703245749607E-3</v>
      </c>
      <c r="AO338" s="341">
        <f t="shared" si="436"/>
        <v>1.4683153013910355E-2</v>
      </c>
      <c r="AP338" s="214">
        <v>1770</v>
      </c>
      <c r="AQ338" s="214">
        <v>9</v>
      </c>
      <c r="AR338" s="341">
        <f t="shared" si="437"/>
        <v>3.4775888717156105E-3</v>
      </c>
      <c r="AT338" s="1">
        <v>27</v>
      </c>
      <c r="AU338" s="1">
        <v>13</v>
      </c>
      <c r="AV338" s="1">
        <v>0</v>
      </c>
      <c r="AW338" s="1">
        <v>14</v>
      </c>
      <c r="AX338" s="1">
        <v>39</v>
      </c>
      <c r="AY338" s="1">
        <v>18</v>
      </c>
      <c r="AZ338" s="1">
        <v>8</v>
      </c>
      <c r="BA338" s="1">
        <v>13</v>
      </c>
      <c r="BB338" s="1">
        <v>40</v>
      </c>
      <c r="BC338" s="1">
        <v>20</v>
      </c>
      <c r="BD338" s="1">
        <v>8</v>
      </c>
      <c r="BE338" s="1">
        <v>12</v>
      </c>
      <c r="BF338" s="1">
        <v>45</v>
      </c>
      <c r="BG338" s="1">
        <v>23</v>
      </c>
      <c r="BH338" s="1">
        <v>11</v>
      </c>
      <c r="BI338" s="1">
        <v>11</v>
      </c>
      <c r="BJ338" s="1">
        <v>57</v>
      </c>
      <c r="BK338" s="1">
        <v>26</v>
      </c>
      <c r="BL338" s="1">
        <v>12</v>
      </c>
      <c r="BM338" s="1">
        <v>19</v>
      </c>
      <c r="BN338" s="125">
        <v>0.48148148148148145</v>
      </c>
      <c r="BO338" s="124">
        <v>0</v>
      </c>
      <c r="BP338" s="126">
        <v>0.51851851851851849</v>
      </c>
      <c r="BQ338" s="125">
        <v>0.46153846153846156</v>
      </c>
      <c r="BR338" s="124">
        <v>0.20512820512820512</v>
      </c>
      <c r="BS338" s="126">
        <v>0.33333333333333331</v>
      </c>
      <c r="BT338" s="125">
        <v>0.5</v>
      </c>
      <c r="BU338" s="124">
        <v>0.2</v>
      </c>
      <c r="BV338" s="126">
        <v>0.3</v>
      </c>
      <c r="BW338" s="125">
        <v>0.51111111111111107</v>
      </c>
      <c r="BX338" s="124">
        <v>0.24444444444444444</v>
      </c>
      <c r="BY338" s="126">
        <v>0.24444444444444444</v>
      </c>
      <c r="BZ338" s="125">
        <f t="shared" si="438"/>
        <v>0.45614035087719296</v>
      </c>
      <c r="CA338" s="124">
        <f t="shared" si="439"/>
        <v>0.21052631578947367</v>
      </c>
      <c r="CB338" s="126">
        <f t="shared" si="440"/>
        <v>0.33333333333333331</v>
      </c>
      <c r="CD338" s="215">
        <f t="shared" si="441"/>
        <v>4790</v>
      </c>
      <c r="CE338" s="216">
        <f t="shared" si="442"/>
        <v>0.52192066805845516</v>
      </c>
      <c r="CF338" s="216">
        <f t="shared" si="443"/>
        <v>0.40918580375782881</v>
      </c>
      <c r="CG338" s="216">
        <f t="shared" si="444"/>
        <v>6.889352818371608E-2</v>
      </c>
      <c r="CH338" s="216">
        <f t="shared" si="445"/>
        <v>1.8789144050104383E-2</v>
      </c>
      <c r="CI338" s="216">
        <f t="shared" si="446"/>
        <v>4.1753653444676405E-3</v>
      </c>
      <c r="CJ338" s="216">
        <f t="shared" si="447"/>
        <v>4.5929018789144051E-2</v>
      </c>
      <c r="CK338" s="217">
        <f t="shared" si="448"/>
        <v>2500</v>
      </c>
      <c r="CL338" s="218">
        <f t="shared" si="449"/>
        <v>1960</v>
      </c>
      <c r="CM338" s="219">
        <f t="shared" si="450"/>
        <v>330</v>
      </c>
      <c r="CN338" s="219">
        <f t="shared" si="451"/>
        <v>90</v>
      </c>
      <c r="CO338" s="219">
        <f t="shared" si="452"/>
        <v>20</v>
      </c>
      <c r="CP338" s="219">
        <f t="shared" si="453"/>
        <v>220</v>
      </c>
      <c r="CR338" s="243">
        <v>1828.62</v>
      </c>
      <c r="CS338" s="243">
        <v>3104</v>
      </c>
      <c r="CT338" s="247">
        <f t="shared" si="425"/>
        <v>0.5891172680412371</v>
      </c>
      <c r="CV338" s="247">
        <f t="shared" si="426"/>
        <v>3.0827040507586594E-2</v>
      </c>
      <c r="CW338" s="211">
        <f t="shared" si="475"/>
        <v>0.28376159196290573</v>
      </c>
      <c r="CY338" s="300">
        <v>2.1485111194873729E-2</v>
      </c>
      <c r="CZ338" s="300">
        <v>1.6930022573363433E-2</v>
      </c>
      <c r="DA338" s="300">
        <v>1.5105740181268883E-2</v>
      </c>
      <c r="DB338" s="300">
        <v>1.4806378132118452E-2</v>
      </c>
      <c r="DC338" s="300">
        <v>1.0372646945831733E-2</v>
      </c>
      <c r="DE338" s="332">
        <v>149</v>
      </c>
      <c r="DF338" s="332">
        <v>21</v>
      </c>
      <c r="DG338" s="332">
        <v>106</v>
      </c>
      <c r="DH338" s="332">
        <v>16</v>
      </c>
      <c r="DL338" s="212">
        <v>2653</v>
      </c>
      <c r="DM338" s="212">
        <v>57</v>
      </c>
      <c r="DN338" s="213">
        <v>2.1485111194873729E-2</v>
      </c>
      <c r="DO338" s="212">
        <v>847</v>
      </c>
      <c r="DP338" s="212">
        <v>48</v>
      </c>
      <c r="DQ338" s="213">
        <v>1.8092725216735772E-2</v>
      </c>
      <c r="DR338" s="214">
        <v>1806</v>
      </c>
      <c r="DS338" s="214">
        <v>9</v>
      </c>
      <c r="DT338" s="213">
        <v>3.3923859781379568E-3</v>
      </c>
      <c r="DV338" s="215">
        <f t="shared" si="454"/>
        <v>3360</v>
      </c>
      <c r="DW338" s="216">
        <v>0.57894736842105265</v>
      </c>
      <c r="DX338" s="216">
        <v>0.31578947368421051</v>
      </c>
      <c r="DY338" s="216">
        <v>0.10526315789473684</v>
      </c>
      <c r="DZ338" s="216">
        <v>5.2631578947368418E-2</v>
      </c>
      <c r="EA338" s="216">
        <v>0</v>
      </c>
      <c r="EB338" s="216">
        <v>5.2631578947368418E-2</v>
      </c>
      <c r="EC338" s="217">
        <f t="shared" si="455"/>
        <v>2490</v>
      </c>
      <c r="ED338" s="218">
        <v>600</v>
      </c>
      <c r="EE338" s="219">
        <f t="shared" si="456"/>
        <v>270</v>
      </c>
      <c r="EF338" s="219">
        <f t="shared" si="457"/>
        <v>50</v>
      </c>
      <c r="EG338" s="219">
        <f t="shared" si="458"/>
        <v>0</v>
      </c>
      <c r="EH338" s="219">
        <f t="shared" si="459"/>
        <v>220</v>
      </c>
      <c r="EI338" s="216">
        <v>6.5217391304347824E-2</v>
      </c>
      <c r="EJ338" s="511">
        <v>1.9099999999999999E-2</v>
      </c>
      <c r="EK338" s="3">
        <v>0.29399999999999998</v>
      </c>
      <c r="EL338" s="3">
        <v>0.433</v>
      </c>
      <c r="EM338" s="496">
        <f t="shared" si="421"/>
        <v>0.27299999999999996</v>
      </c>
      <c r="EN338" s="528">
        <v>6.0598400000000004E-2</v>
      </c>
      <c r="EO338" s="545">
        <f t="shared" si="460"/>
        <v>4680</v>
      </c>
      <c r="EP338" s="314">
        <f t="shared" si="461"/>
        <v>1190</v>
      </c>
      <c r="EQ338" s="542">
        <v>1170</v>
      </c>
      <c r="ER338" s="543">
        <v>10</v>
      </c>
      <c r="ES338" s="544">
        <v>10</v>
      </c>
      <c r="ET338" s="242">
        <v>0</v>
      </c>
      <c r="EU338" s="242">
        <v>0</v>
      </c>
      <c r="EV338" s="314">
        <f t="shared" si="462"/>
        <v>10</v>
      </c>
      <c r="EW338" s="314">
        <f t="shared" si="463"/>
        <v>2010</v>
      </c>
      <c r="EX338" s="542">
        <v>1150</v>
      </c>
      <c r="EY338" s="543">
        <v>730</v>
      </c>
      <c r="EZ338" s="544">
        <v>130</v>
      </c>
      <c r="FA338" s="242">
        <v>20</v>
      </c>
      <c r="FB338" s="242">
        <v>0</v>
      </c>
      <c r="FC338" s="314">
        <f t="shared" si="464"/>
        <v>110</v>
      </c>
      <c r="FD338" s="314">
        <f t="shared" si="465"/>
        <v>1480</v>
      </c>
      <c r="FE338" s="542">
        <v>170</v>
      </c>
      <c r="FF338" s="543">
        <v>1180</v>
      </c>
      <c r="FG338" s="544">
        <v>130</v>
      </c>
      <c r="FH338" s="242">
        <v>30</v>
      </c>
      <c r="FI338" s="242">
        <f>VLOOKUP($A338,'[3]Tabel 3'!$E$3350:$K$3691,7,FALSE)</f>
        <v>0</v>
      </c>
      <c r="FJ338" s="314">
        <f t="shared" si="466"/>
        <v>100</v>
      </c>
      <c r="FK338" s="545">
        <f t="shared" si="467"/>
        <v>4790</v>
      </c>
      <c r="FL338" s="314">
        <f t="shared" si="468"/>
        <v>1200</v>
      </c>
      <c r="FM338" s="542">
        <v>1160</v>
      </c>
      <c r="FN338" s="543">
        <v>20</v>
      </c>
      <c r="FO338" s="544">
        <v>20</v>
      </c>
      <c r="FP338" s="242">
        <v>0</v>
      </c>
      <c r="FQ338" s="242">
        <v>0</v>
      </c>
      <c r="FR338" s="314">
        <f t="shared" si="469"/>
        <v>20</v>
      </c>
      <c r="FS338" s="314">
        <f t="shared" si="470"/>
        <v>2030</v>
      </c>
      <c r="FT338" s="542">
        <v>1140</v>
      </c>
      <c r="FU338" s="543">
        <v>740</v>
      </c>
      <c r="FV338" s="544">
        <v>150</v>
      </c>
      <c r="FW338" s="242">
        <v>30</v>
      </c>
      <c r="FX338" s="242">
        <v>10</v>
      </c>
      <c r="FY338" s="314">
        <f t="shared" si="471"/>
        <v>110</v>
      </c>
      <c r="FZ338" s="314">
        <f t="shared" si="472"/>
        <v>1560</v>
      </c>
      <c r="GA338" s="542">
        <v>200</v>
      </c>
      <c r="GB338" s="543">
        <v>1200</v>
      </c>
      <c r="GC338" s="544">
        <v>160</v>
      </c>
      <c r="GD338" s="242">
        <v>60</v>
      </c>
      <c r="GE338" s="242">
        <v>10</v>
      </c>
      <c r="GF338" s="314">
        <f t="shared" si="473"/>
        <v>90</v>
      </c>
    </row>
    <row r="339" spans="1:188" hidden="1" x14ac:dyDescent="0.25">
      <c r="A339" s="622" t="s">
        <v>478</v>
      </c>
      <c r="B339" s="622" t="s">
        <v>103</v>
      </c>
      <c r="C339" s="622" t="s">
        <v>104</v>
      </c>
      <c r="D339" s="1">
        <v>0.9</v>
      </c>
      <c r="E339" s="206">
        <v>8300</v>
      </c>
      <c r="F339" s="207">
        <v>0.114</v>
      </c>
      <c r="G339" s="208">
        <f>IF(AND(F339&gt;=$F$3-'Selectie Benchmark Gemeenten'!$D$7*'gemeenten info'!$F$7,F339&lt;=$F$3+'Selectie Benchmark Gemeenten'!$D$7*'gemeenten info'!$F$7),1,0)</f>
        <v>0</v>
      </c>
      <c r="H339" s="206">
        <v>17107</v>
      </c>
      <c r="I339" s="206">
        <v>533</v>
      </c>
      <c r="J339" s="209">
        <f t="shared" si="474"/>
        <v>7.6382660687593418E-2</v>
      </c>
      <c r="K339" s="208">
        <f>IF(AND(J339&gt;=$J$3-'Selectie Benchmark Gemeenten'!$D$8*'gemeenten info'!$J$7,J339&lt;=$J$3+'Selectie Benchmark Gemeenten'!$D$8*'gemeenten info'!$J$7),1,0)</f>
        <v>0</v>
      </c>
      <c r="L339" s="23">
        <v>0</v>
      </c>
      <c r="M339" s="210">
        <v>4.8424737456242706E-2</v>
      </c>
      <c r="N339" s="208">
        <f>IF(AND(M339&gt;=$M$3-'Selectie Benchmark Gemeenten'!$D$9*'gemeenten info'!$M$7,M339&lt;=$M$3+'Selectie Benchmark Gemeenten'!$D$9*'gemeenten info'!$M$7),1,0)</f>
        <v>0</v>
      </c>
      <c r="O339" s="29">
        <f t="shared" si="422"/>
        <v>0</v>
      </c>
      <c r="P339" s="29">
        <f t="shared" si="423"/>
        <v>0</v>
      </c>
      <c r="Q339" s="29">
        <f t="shared" si="424"/>
        <v>0</v>
      </c>
      <c r="S339" s="78">
        <v>8.4860000000000007</v>
      </c>
      <c r="T339" s="78">
        <v>14.583</v>
      </c>
      <c r="U339" s="211">
        <v>0.439</v>
      </c>
      <c r="V339" s="211">
        <v>5.3999999999999999E-2</v>
      </c>
      <c r="X339" s="212">
        <v>1078</v>
      </c>
      <c r="Y339" s="212">
        <v>30</v>
      </c>
      <c r="Z339" s="341">
        <f t="shared" si="427"/>
        <v>2.7829313543599257E-2</v>
      </c>
      <c r="AA339" s="212">
        <v>264</v>
      </c>
      <c r="AB339" s="212">
        <v>22</v>
      </c>
      <c r="AC339" s="212">
        <v>12</v>
      </c>
      <c r="AD339" s="212">
        <v>37</v>
      </c>
      <c r="AE339" s="212">
        <v>0</v>
      </c>
      <c r="AF339" s="372">
        <f t="shared" si="428"/>
        <v>0</v>
      </c>
      <c r="AG339" s="212">
        <v>7</v>
      </c>
      <c r="AH339" s="372">
        <f t="shared" si="429"/>
        <v>0.1891891891891892</v>
      </c>
      <c r="AI339" s="212">
        <f t="shared" si="430"/>
        <v>215</v>
      </c>
      <c r="AJ339" s="212">
        <f t="shared" si="431"/>
        <v>15</v>
      </c>
      <c r="AK339" s="372">
        <f t="shared" si="432"/>
        <v>6.9767441860465115E-2</v>
      </c>
      <c r="AL339" s="341">
        <f t="shared" si="433"/>
        <v>0</v>
      </c>
      <c r="AM339" s="341">
        <f t="shared" si="434"/>
        <v>6.4935064935064939E-3</v>
      </c>
      <c r="AN339" s="341">
        <f t="shared" si="435"/>
        <v>1.3914656771799629E-2</v>
      </c>
      <c r="AO339" s="341">
        <f t="shared" si="436"/>
        <v>2.0408163265306121E-2</v>
      </c>
      <c r="AP339" s="214">
        <v>814</v>
      </c>
      <c r="AQ339" s="214">
        <v>8</v>
      </c>
      <c r="AR339" s="341">
        <f t="shared" si="437"/>
        <v>7.4211502782931356E-3</v>
      </c>
      <c r="AT339" s="1">
        <v>28</v>
      </c>
      <c r="AU339" s="1">
        <v>11</v>
      </c>
      <c r="AV339" s="1">
        <v>5</v>
      </c>
      <c r="AW339" s="1">
        <v>12</v>
      </c>
      <c r="AX339" s="1">
        <v>26</v>
      </c>
      <c r="AY339" s="1">
        <v>6</v>
      </c>
      <c r="AZ339" s="1">
        <v>6</v>
      </c>
      <c r="BA339" s="1">
        <v>14</v>
      </c>
      <c r="BB339" s="1">
        <v>25</v>
      </c>
      <c r="BC339" s="1">
        <v>5</v>
      </c>
      <c r="BD339" s="1">
        <v>8</v>
      </c>
      <c r="BE339" s="1">
        <v>12</v>
      </c>
      <c r="BF339" s="1">
        <v>29</v>
      </c>
      <c r="BG339" s="1">
        <v>13</v>
      </c>
      <c r="BH339" s="1">
        <v>5</v>
      </c>
      <c r="BI339" s="1">
        <v>11</v>
      </c>
      <c r="BJ339" s="1">
        <v>31</v>
      </c>
      <c r="BK339" s="1">
        <v>12</v>
      </c>
      <c r="BL339" s="1">
        <v>6</v>
      </c>
      <c r="BM339" s="1">
        <v>13</v>
      </c>
      <c r="BN339" s="125">
        <v>0.39285714285714285</v>
      </c>
      <c r="BO339" s="124">
        <v>0.17857142857142858</v>
      </c>
      <c r="BP339" s="126">
        <v>0.42857142857142855</v>
      </c>
      <c r="BQ339" s="125">
        <v>0.23076923076923078</v>
      </c>
      <c r="BR339" s="124">
        <v>0.23076923076923078</v>
      </c>
      <c r="BS339" s="126">
        <v>0.53846153846153844</v>
      </c>
      <c r="BT339" s="125">
        <v>0.2</v>
      </c>
      <c r="BU339" s="124">
        <v>0.32</v>
      </c>
      <c r="BV339" s="126">
        <v>0.48</v>
      </c>
      <c r="BW339" s="125">
        <v>0.44827586206896552</v>
      </c>
      <c r="BX339" s="124">
        <v>0.17241379310344829</v>
      </c>
      <c r="BY339" s="126">
        <v>0.37931034482758619</v>
      </c>
      <c r="BZ339" s="125">
        <f t="shared" si="438"/>
        <v>0.38709677419354838</v>
      </c>
      <c r="CA339" s="124">
        <f t="shared" si="439"/>
        <v>0.19354838709677419</v>
      </c>
      <c r="CB339" s="126">
        <f t="shared" si="440"/>
        <v>0.41935483870967744</v>
      </c>
      <c r="CD339" s="215">
        <f t="shared" si="441"/>
        <v>1940</v>
      </c>
      <c r="CE339" s="216">
        <f t="shared" si="442"/>
        <v>0.55670103092783507</v>
      </c>
      <c r="CF339" s="216">
        <f t="shared" si="443"/>
        <v>0.34536082474226804</v>
      </c>
      <c r="CG339" s="216">
        <f t="shared" si="444"/>
        <v>9.7938144329896906E-2</v>
      </c>
      <c r="CH339" s="216">
        <f t="shared" si="445"/>
        <v>2.5773195876288658E-2</v>
      </c>
      <c r="CI339" s="216">
        <f t="shared" si="446"/>
        <v>0</v>
      </c>
      <c r="CJ339" s="216">
        <f t="shared" si="447"/>
        <v>7.2164948453608241E-2</v>
      </c>
      <c r="CK339" s="217">
        <f t="shared" si="448"/>
        <v>1080</v>
      </c>
      <c r="CL339" s="218">
        <f t="shared" si="449"/>
        <v>670</v>
      </c>
      <c r="CM339" s="219">
        <f t="shared" si="450"/>
        <v>190</v>
      </c>
      <c r="CN339" s="219">
        <f t="shared" si="451"/>
        <v>50</v>
      </c>
      <c r="CO339" s="219">
        <f t="shared" si="452"/>
        <v>0</v>
      </c>
      <c r="CP339" s="219">
        <f t="shared" si="453"/>
        <v>140</v>
      </c>
      <c r="CR339" s="243">
        <v>867.11</v>
      </c>
      <c r="CS339" s="243">
        <v>1218</v>
      </c>
      <c r="CT339" s="247">
        <f t="shared" si="425"/>
        <v>0.71191297208538584</v>
      </c>
      <c r="CV339" s="247">
        <f t="shared" si="426"/>
        <v>3.9090892615820251E-2</v>
      </c>
      <c r="CW339" s="211">
        <f t="shared" si="475"/>
        <v>0.24411678547016891</v>
      </c>
      <c r="CY339" s="300">
        <v>2.8677150786308975E-2</v>
      </c>
      <c r="CZ339" s="300">
        <v>2.6827012025901941E-2</v>
      </c>
      <c r="DA339" s="300">
        <v>2.358490566037736E-2</v>
      </c>
      <c r="DB339" s="300">
        <v>2.389705882352941E-2</v>
      </c>
      <c r="DC339" s="300">
        <v>2.5617566331198535E-2</v>
      </c>
      <c r="DE339" s="332">
        <v>36</v>
      </c>
      <c r="DF339" s="332">
        <v>9</v>
      </c>
      <c r="DG339" s="332">
        <v>50</v>
      </c>
      <c r="DH339" s="332">
        <v>9</v>
      </c>
      <c r="DL339" s="212">
        <v>1081</v>
      </c>
      <c r="DM339" s="212">
        <v>31</v>
      </c>
      <c r="DN339" s="213">
        <v>2.8677150786308975E-2</v>
      </c>
      <c r="DO339" s="212">
        <v>269</v>
      </c>
      <c r="DP339" s="212">
        <v>24</v>
      </c>
      <c r="DQ339" s="213">
        <v>2.2201665124884366E-2</v>
      </c>
      <c r="DR339" s="214">
        <v>812</v>
      </c>
      <c r="DS339" s="214">
        <v>7</v>
      </c>
      <c r="DT339" s="213">
        <v>6.4754856614246065E-3</v>
      </c>
      <c r="DV339" s="215">
        <f t="shared" si="454"/>
        <v>2660</v>
      </c>
      <c r="DW339" s="216">
        <v>0.56756756756756754</v>
      </c>
      <c r="DX339" s="216">
        <v>0.3783783783783784</v>
      </c>
      <c r="DY339" s="216">
        <v>5.4054054054054057E-2</v>
      </c>
      <c r="DZ339" s="216">
        <v>2.7027027027027029E-2</v>
      </c>
      <c r="EA339" s="216">
        <v>0</v>
      </c>
      <c r="EB339" s="216">
        <v>2.7027027027027029E-2</v>
      </c>
      <c r="EC339" s="217">
        <f t="shared" si="455"/>
        <v>1090</v>
      </c>
      <c r="ED339" s="218">
        <v>1400</v>
      </c>
      <c r="EE339" s="219">
        <f t="shared" si="456"/>
        <v>170</v>
      </c>
      <c r="EF339" s="219">
        <f t="shared" si="457"/>
        <v>10</v>
      </c>
      <c r="EG339" s="219">
        <f t="shared" si="458"/>
        <v>0</v>
      </c>
      <c r="EH339" s="219">
        <f t="shared" si="459"/>
        <v>160</v>
      </c>
      <c r="EI339" s="216">
        <v>0.10526315789473684</v>
      </c>
      <c r="EJ339" s="511">
        <v>2.785E-2</v>
      </c>
      <c r="EK339" s="3">
        <v>0.26400000000000001</v>
      </c>
      <c r="EL339" s="3">
        <v>0.39399999999999996</v>
      </c>
      <c r="EM339" s="496">
        <f t="shared" si="421"/>
        <v>0.34200000000000003</v>
      </c>
      <c r="EN339" s="528">
        <v>9.0128400000000011E-2</v>
      </c>
      <c r="EO339" s="545">
        <f t="shared" si="460"/>
        <v>1880</v>
      </c>
      <c r="EP339" s="314">
        <f t="shared" si="461"/>
        <v>480</v>
      </c>
      <c r="EQ339" s="542">
        <v>460</v>
      </c>
      <c r="ER339" s="543">
        <v>10</v>
      </c>
      <c r="ES339" s="544">
        <v>10</v>
      </c>
      <c r="ET339" s="242">
        <v>0</v>
      </c>
      <c r="EU339" s="242">
        <v>0</v>
      </c>
      <c r="EV339" s="314">
        <f t="shared" si="462"/>
        <v>10</v>
      </c>
      <c r="EW339" s="314">
        <f t="shared" si="463"/>
        <v>810</v>
      </c>
      <c r="EX339" s="542">
        <v>500</v>
      </c>
      <c r="EY339" s="543">
        <v>230</v>
      </c>
      <c r="EZ339" s="544">
        <v>80</v>
      </c>
      <c r="FA339" s="242">
        <v>0</v>
      </c>
      <c r="FB339" s="242">
        <v>0</v>
      </c>
      <c r="FC339" s="314">
        <f t="shared" si="464"/>
        <v>80</v>
      </c>
      <c r="FD339" s="314">
        <f t="shared" si="465"/>
        <v>590</v>
      </c>
      <c r="FE339" s="542">
        <v>130</v>
      </c>
      <c r="FF339" s="543">
        <v>380</v>
      </c>
      <c r="FG339" s="544">
        <v>80</v>
      </c>
      <c r="FH339" s="242">
        <v>10</v>
      </c>
      <c r="FI339" s="242">
        <f>VLOOKUP($A339,'[3]Tabel 3'!$E$3350:$K$3691,7,FALSE)</f>
        <v>0</v>
      </c>
      <c r="FJ339" s="314">
        <f t="shared" si="466"/>
        <v>70</v>
      </c>
      <c r="FK339" s="545">
        <f t="shared" si="467"/>
        <v>1940</v>
      </c>
      <c r="FL339" s="314">
        <f t="shared" si="468"/>
        <v>530</v>
      </c>
      <c r="FM339" s="542">
        <v>510</v>
      </c>
      <c r="FN339" s="543">
        <v>10</v>
      </c>
      <c r="FO339" s="544">
        <v>10</v>
      </c>
      <c r="FP339" s="242">
        <v>0</v>
      </c>
      <c r="FQ339" s="242">
        <v>0</v>
      </c>
      <c r="FR339" s="314">
        <f t="shared" si="469"/>
        <v>10</v>
      </c>
      <c r="FS339" s="314">
        <f t="shared" si="470"/>
        <v>800</v>
      </c>
      <c r="FT339" s="542">
        <v>440</v>
      </c>
      <c r="FU339" s="543">
        <v>260</v>
      </c>
      <c r="FV339" s="544">
        <v>100</v>
      </c>
      <c r="FW339" s="242">
        <v>20</v>
      </c>
      <c r="FX339" s="242">
        <v>0</v>
      </c>
      <c r="FY339" s="314">
        <f t="shared" si="471"/>
        <v>80</v>
      </c>
      <c r="FZ339" s="314">
        <f t="shared" si="472"/>
        <v>610</v>
      </c>
      <c r="GA339" s="542">
        <v>130</v>
      </c>
      <c r="GB339" s="543">
        <v>400</v>
      </c>
      <c r="GC339" s="544">
        <v>80</v>
      </c>
      <c r="GD339" s="242">
        <v>30</v>
      </c>
      <c r="GE339" s="242">
        <v>0</v>
      </c>
      <c r="GF339" s="314">
        <f t="shared" si="473"/>
        <v>50</v>
      </c>
    </row>
    <row r="340" spans="1:188" hidden="1" x14ac:dyDescent="0.25">
      <c r="A340" s="622" t="s">
        <v>479</v>
      </c>
      <c r="B340" s="622" t="s">
        <v>88</v>
      </c>
      <c r="C340" s="622" t="s">
        <v>89</v>
      </c>
      <c r="D340" s="1">
        <v>0.6</v>
      </c>
      <c r="E340" s="206">
        <v>9700</v>
      </c>
      <c r="F340" s="207">
        <v>5.7000000000000002E-2</v>
      </c>
      <c r="G340" s="208">
        <f>IF(AND(F340&gt;=$F$3-'Selectie Benchmark Gemeenten'!$D$7*'gemeenten info'!$F$7,F340&lt;=$F$3+'Selectie Benchmark Gemeenten'!$D$7*'gemeenten info'!$F$7),1,0)</f>
        <v>0</v>
      </c>
      <c r="H340" s="206">
        <v>23348</v>
      </c>
      <c r="I340" s="206">
        <v>94</v>
      </c>
      <c r="J340" s="209">
        <f t="shared" si="474"/>
        <v>1.0762331838565023E-2</v>
      </c>
      <c r="K340" s="208">
        <f>IF(AND(J340&gt;=$J$3-'Selectie Benchmark Gemeenten'!$D$8*'gemeenten info'!$J$7,J340&lt;=$J$3+'Selectie Benchmark Gemeenten'!$D$8*'gemeenten info'!$J$7),1,0)</f>
        <v>0</v>
      </c>
      <c r="L340" s="23">
        <v>0</v>
      </c>
      <c r="M340" s="210">
        <v>0.12034739454094293</v>
      </c>
      <c r="N340" s="208">
        <f>IF(AND(M340&gt;=$M$3-'Selectie Benchmark Gemeenten'!$D$9*'gemeenten info'!$M$7,M340&lt;=$M$3+'Selectie Benchmark Gemeenten'!$D$9*'gemeenten info'!$M$7),1,0)</f>
        <v>1</v>
      </c>
      <c r="O340" s="29">
        <f t="shared" si="422"/>
        <v>0</v>
      </c>
      <c r="P340" s="29">
        <f t="shared" si="423"/>
        <v>0</v>
      </c>
      <c r="Q340" s="29">
        <f t="shared" si="424"/>
        <v>0</v>
      </c>
      <c r="S340" s="78">
        <v>8.0559999999999992</v>
      </c>
      <c r="T340" s="78">
        <v>19.231000000000002</v>
      </c>
      <c r="U340" s="211">
        <v>0.432</v>
      </c>
      <c r="V340" s="211">
        <v>7.5999999999999998E-2</v>
      </c>
      <c r="X340" s="212">
        <v>1863</v>
      </c>
      <c r="Y340" s="212">
        <v>61</v>
      </c>
      <c r="Z340" s="341">
        <f t="shared" si="427"/>
        <v>3.2742887815351583E-2</v>
      </c>
      <c r="AA340" s="212">
        <v>545</v>
      </c>
      <c r="AB340" s="212">
        <v>50</v>
      </c>
      <c r="AC340" s="212">
        <v>15</v>
      </c>
      <c r="AD340" s="212">
        <v>83</v>
      </c>
      <c r="AE340" s="212">
        <v>6</v>
      </c>
      <c r="AF340" s="372">
        <f t="shared" si="428"/>
        <v>0.4</v>
      </c>
      <c r="AG340" s="212">
        <v>16</v>
      </c>
      <c r="AH340" s="372">
        <f t="shared" si="429"/>
        <v>0.19277108433734941</v>
      </c>
      <c r="AI340" s="212">
        <f t="shared" si="430"/>
        <v>447</v>
      </c>
      <c r="AJ340" s="212">
        <f t="shared" si="431"/>
        <v>28</v>
      </c>
      <c r="AK340" s="372">
        <f t="shared" si="432"/>
        <v>6.2639821029082776E-2</v>
      </c>
      <c r="AL340" s="341">
        <f t="shared" si="433"/>
        <v>3.2206119162640902E-3</v>
      </c>
      <c r="AM340" s="341">
        <f t="shared" si="434"/>
        <v>8.5882984433709071E-3</v>
      </c>
      <c r="AN340" s="341">
        <f t="shared" si="435"/>
        <v>1.5029522275899088E-2</v>
      </c>
      <c r="AO340" s="341">
        <f t="shared" si="436"/>
        <v>2.6838432635534086E-2</v>
      </c>
      <c r="AP340" s="214">
        <v>1318</v>
      </c>
      <c r="AQ340" s="214">
        <v>11</v>
      </c>
      <c r="AR340" s="341">
        <f t="shared" si="437"/>
        <v>5.9044551798174989E-3</v>
      </c>
      <c r="AT340" s="1">
        <v>31</v>
      </c>
      <c r="AU340" s="1">
        <v>9</v>
      </c>
      <c r="AV340" s="1">
        <v>12</v>
      </c>
      <c r="AW340" s="1">
        <v>10</v>
      </c>
      <c r="AX340" s="1">
        <v>30</v>
      </c>
      <c r="AY340" s="1">
        <v>15</v>
      </c>
      <c r="AZ340" s="1">
        <v>5</v>
      </c>
      <c r="BA340" s="1">
        <v>10</v>
      </c>
      <c r="BB340" s="1">
        <v>32</v>
      </c>
      <c r="BC340" s="1">
        <v>12</v>
      </c>
      <c r="BD340" s="1">
        <v>7</v>
      </c>
      <c r="BE340" s="1">
        <v>13</v>
      </c>
      <c r="BF340" s="1">
        <v>36</v>
      </c>
      <c r="BG340" s="1">
        <v>18</v>
      </c>
      <c r="BH340" s="1">
        <v>7</v>
      </c>
      <c r="BI340" s="1">
        <v>11</v>
      </c>
      <c r="BJ340" s="1">
        <v>46</v>
      </c>
      <c r="BK340" s="1">
        <v>23</v>
      </c>
      <c r="BL340" s="1">
        <v>6</v>
      </c>
      <c r="BM340" s="1">
        <v>17</v>
      </c>
      <c r="BN340" s="125">
        <v>0.29032258064516131</v>
      </c>
      <c r="BO340" s="124">
        <v>0.38709677419354838</v>
      </c>
      <c r="BP340" s="126">
        <v>0.32258064516129031</v>
      </c>
      <c r="BQ340" s="125">
        <v>0.5</v>
      </c>
      <c r="BR340" s="124">
        <v>0.16666666666666666</v>
      </c>
      <c r="BS340" s="126">
        <v>0.33333333333333331</v>
      </c>
      <c r="BT340" s="125">
        <v>0.375</v>
      </c>
      <c r="BU340" s="124">
        <v>0.21875</v>
      </c>
      <c r="BV340" s="126">
        <v>0.40625</v>
      </c>
      <c r="BW340" s="125">
        <v>0.5</v>
      </c>
      <c r="BX340" s="124">
        <v>0.19444444444444445</v>
      </c>
      <c r="BY340" s="126">
        <v>0.30555555555555558</v>
      </c>
      <c r="BZ340" s="125">
        <f t="shared" si="438"/>
        <v>0.5</v>
      </c>
      <c r="CA340" s="124">
        <f t="shared" si="439"/>
        <v>0.13043478260869565</v>
      </c>
      <c r="CB340" s="126">
        <f t="shared" si="440"/>
        <v>0.36956521739130432</v>
      </c>
      <c r="CD340" s="215">
        <f t="shared" si="441"/>
        <v>3690</v>
      </c>
      <c r="CE340" s="216">
        <f t="shared" si="442"/>
        <v>0.53658536585365857</v>
      </c>
      <c r="CF340" s="216">
        <f t="shared" si="443"/>
        <v>0.3983739837398374</v>
      </c>
      <c r="CG340" s="216">
        <f t="shared" si="444"/>
        <v>6.5040650406504072E-2</v>
      </c>
      <c r="CH340" s="216">
        <f t="shared" si="445"/>
        <v>1.8970189701897018E-2</v>
      </c>
      <c r="CI340" s="216">
        <f t="shared" si="446"/>
        <v>2.7100271002710027E-3</v>
      </c>
      <c r="CJ340" s="216">
        <f t="shared" si="447"/>
        <v>4.3360433604336043E-2</v>
      </c>
      <c r="CK340" s="217">
        <f t="shared" si="448"/>
        <v>1980</v>
      </c>
      <c r="CL340" s="218">
        <f t="shared" si="449"/>
        <v>1470</v>
      </c>
      <c r="CM340" s="219">
        <f t="shared" si="450"/>
        <v>240</v>
      </c>
      <c r="CN340" s="219">
        <f t="shared" si="451"/>
        <v>70</v>
      </c>
      <c r="CO340" s="219">
        <f t="shared" si="452"/>
        <v>10</v>
      </c>
      <c r="CP340" s="219">
        <f t="shared" si="453"/>
        <v>160</v>
      </c>
      <c r="CR340" s="243">
        <v>1459.47</v>
      </c>
      <c r="CS340" s="243">
        <v>2369</v>
      </c>
      <c r="CT340" s="247">
        <f t="shared" si="425"/>
        <v>0.61607007176023643</v>
      </c>
      <c r="CV340" s="247">
        <f t="shared" si="426"/>
        <v>5.3147992925217984E-2</v>
      </c>
      <c r="CW340" s="211">
        <f t="shared" si="475"/>
        <v>0.57443662833950149</v>
      </c>
      <c r="CY340" s="300">
        <v>2.3493360572012258E-2</v>
      </c>
      <c r="CZ340" s="300">
        <v>1.762977473065622E-2</v>
      </c>
      <c r="DA340" s="300">
        <v>1.4911463187325256E-2</v>
      </c>
      <c r="DB340" s="300">
        <v>1.3471037269869779E-2</v>
      </c>
      <c r="DC340" s="300">
        <v>1.3662406346408109E-2</v>
      </c>
      <c r="DE340" s="332">
        <v>63</v>
      </c>
      <c r="DF340" s="332">
        <v>9</v>
      </c>
      <c r="DG340" s="332">
        <v>51</v>
      </c>
      <c r="DH340" s="332">
        <v>2</v>
      </c>
      <c r="DL340" s="212">
        <v>1958</v>
      </c>
      <c r="DM340" s="212">
        <v>46</v>
      </c>
      <c r="DN340" s="213">
        <v>2.3493360572012258E-2</v>
      </c>
      <c r="DO340" s="212">
        <v>594</v>
      </c>
      <c r="DP340" s="212">
        <v>39</v>
      </c>
      <c r="DQ340" s="213">
        <v>1.9918283963227784E-2</v>
      </c>
      <c r="DR340" s="214">
        <v>1364</v>
      </c>
      <c r="DS340" s="214">
        <v>7</v>
      </c>
      <c r="DT340" s="213">
        <v>3.5750766087844742E-3</v>
      </c>
      <c r="DV340" s="215">
        <f t="shared" si="454"/>
        <v>4620</v>
      </c>
      <c r="DW340" s="216">
        <v>0.66304347826086951</v>
      </c>
      <c r="DX340" s="216">
        <v>0.25</v>
      </c>
      <c r="DY340" s="216">
        <v>8.6956521739130432E-2</v>
      </c>
      <c r="DZ340" s="216">
        <v>3.2608695652173912E-2</v>
      </c>
      <c r="EA340" s="216">
        <v>0</v>
      </c>
      <c r="EB340" s="216">
        <v>5.434782608695652E-2</v>
      </c>
      <c r="EC340" s="217">
        <f t="shared" si="455"/>
        <v>2090</v>
      </c>
      <c r="ED340" s="218">
        <v>2300</v>
      </c>
      <c r="EE340" s="219">
        <f t="shared" si="456"/>
        <v>230</v>
      </c>
      <c r="EF340" s="219">
        <f t="shared" si="457"/>
        <v>40</v>
      </c>
      <c r="EG340" s="219">
        <f t="shared" si="458"/>
        <v>10</v>
      </c>
      <c r="EH340" s="219">
        <f t="shared" si="459"/>
        <v>180</v>
      </c>
      <c r="EI340" s="216">
        <v>8.3333333333333329E-2</v>
      </c>
      <c r="EJ340" s="511">
        <v>1.7875000000000002E-2</v>
      </c>
      <c r="EK340" s="3">
        <v>0.21600000000000003</v>
      </c>
      <c r="EL340" s="3">
        <v>0.49700000000000005</v>
      </c>
      <c r="EM340" s="496">
        <f t="shared" si="421"/>
        <v>0.28699999999999998</v>
      </c>
      <c r="EN340" s="528">
        <v>5.6464200000000006E-2</v>
      </c>
      <c r="EO340" s="545">
        <f t="shared" si="460"/>
        <v>3690</v>
      </c>
      <c r="EP340" s="314">
        <f t="shared" si="461"/>
        <v>1000</v>
      </c>
      <c r="EQ340" s="542">
        <v>980</v>
      </c>
      <c r="ER340" s="543">
        <v>10</v>
      </c>
      <c r="ES340" s="544">
        <v>10</v>
      </c>
      <c r="ET340" s="242">
        <v>0</v>
      </c>
      <c r="EU340" s="242">
        <v>0</v>
      </c>
      <c r="EV340" s="314">
        <f t="shared" si="462"/>
        <v>10</v>
      </c>
      <c r="EW340" s="314">
        <f t="shared" si="463"/>
        <v>1540</v>
      </c>
      <c r="EX340" s="542">
        <v>940</v>
      </c>
      <c r="EY340" s="543">
        <v>490</v>
      </c>
      <c r="EZ340" s="544">
        <v>110</v>
      </c>
      <c r="FA340" s="242">
        <v>20</v>
      </c>
      <c r="FB340" s="242">
        <v>10</v>
      </c>
      <c r="FC340" s="314">
        <f t="shared" si="464"/>
        <v>80</v>
      </c>
      <c r="FD340" s="314">
        <f t="shared" si="465"/>
        <v>1150</v>
      </c>
      <c r="FE340" s="542">
        <v>170</v>
      </c>
      <c r="FF340" s="543">
        <v>870</v>
      </c>
      <c r="FG340" s="544">
        <v>110</v>
      </c>
      <c r="FH340" s="242">
        <v>20</v>
      </c>
      <c r="FI340" s="242">
        <f>VLOOKUP($A340,'[3]Tabel 3'!$E$3350:$K$3691,7,FALSE)</f>
        <v>0</v>
      </c>
      <c r="FJ340" s="314">
        <f t="shared" si="466"/>
        <v>90</v>
      </c>
      <c r="FK340" s="545">
        <f t="shared" si="467"/>
        <v>3690</v>
      </c>
      <c r="FL340" s="314">
        <f t="shared" si="468"/>
        <v>910</v>
      </c>
      <c r="FM340" s="542">
        <v>900</v>
      </c>
      <c r="FN340" s="543">
        <v>10</v>
      </c>
      <c r="FO340" s="544">
        <v>0</v>
      </c>
      <c r="FP340" s="242">
        <v>0</v>
      </c>
      <c r="FQ340" s="242">
        <v>0</v>
      </c>
      <c r="FR340" s="314">
        <f t="shared" si="469"/>
        <v>0</v>
      </c>
      <c r="FS340" s="314">
        <f t="shared" si="470"/>
        <v>1560</v>
      </c>
      <c r="FT340" s="542">
        <v>890</v>
      </c>
      <c r="FU340" s="543">
        <v>560</v>
      </c>
      <c r="FV340" s="544">
        <v>110</v>
      </c>
      <c r="FW340" s="242">
        <v>30</v>
      </c>
      <c r="FX340" s="242">
        <v>10</v>
      </c>
      <c r="FY340" s="314">
        <f t="shared" si="471"/>
        <v>70</v>
      </c>
      <c r="FZ340" s="314">
        <f t="shared" si="472"/>
        <v>1220</v>
      </c>
      <c r="GA340" s="542">
        <v>190</v>
      </c>
      <c r="GB340" s="543">
        <v>900</v>
      </c>
      <c r="GC340" s="544">
        <v>130</v>
      </c>
      <c r="GD340" s="242">
        <v>40</v>
      </c>
      <c r="GE340" s="242">
        <v>0</v>
      </c>
      <c r="GF340" s="314">
        <f t="shared" si="473"/>
        <v>90</v>
      </c>
    </row>
    <row r="341" spans="1:188" hidden="1" x14ac:dyDescent="0.25">
      <c r="A341" s="622" t="s">
        <v>480</v>
      </c>
      <c r="B341" s="622" t="s">
        <v>92</v>
      </c>
      <c r="C341" s="622" t="s">
        <v>93</v>
      </c>
      <c r="D341" s="1">
        <v>2.6</v>
      </c>
      <c r="E341" s="206">
        <v>28000</v>
      </c>
      <c r="F341" s="207">
        <v>9.3000000000000013E-2</v>
      </c>
      <c r="G341" s="208">
        <f>IF(AND(F341&gt;=$F$3-'Selectie Benchmark Gemeenten'!$D$7*'gemeenten info'!$F$7,F341&lt;=$F$3+'Selectie Benchmark Gemeenten'!$D$7*'gemeenten info'!$F$7),1,0)</f>
        <v>0</v>
      </c>
      <c r="H341" s="206">
        <v>65987</v>
      </c>
      <c r="I341" s="206">
        <v>1361</v>
      </c>
      <c r="J341" s="209">
        <f t="shared" si="474"/>
        <v>0.20014947683109119</v>
      </c>
      <c r="K341" s="208">
        <f>IF(AND(J341&gt;=$J$3-'Selectie Benchmark Gemeenten'!$D$8*'gemeenten info'!$J$7,J341&lt;=$J$3+'Selectie Benchmark Gemeenten'!$D$8*'gemeenten info'!$J$7),1,0)</f>
        <v>1</v>
      </c>
      <c r="L341" s="23">
        <v>0</v>
      </c>
      <c r="M341" s="210">
        <v>6.7714631197097946E-2</v>
      </c>
      <c r="N341" s="208">
        <f>IF(AND(M341&gt;=$M$3-'Selectie Benchmark Gemeenten'!$D$9*'gemeenten info'!$M$7,M341&lt;=$M$3+'Selectie Benchmark Gemeenten'!$D$9*'gemeenten info'!$M$7),1,0)</f>
        <v>0</v>
      </c>
      <c r="O341" s="29">
        <f t="shared" si="422"/>
        <v>0</v>
      </c>
      <c r="P341" s="29">
        <f t="shared" si="423"/>
        <v>0</v>
      </c>
      <c r="Q341" s="29">
        <f t="shared" si="424"/>
        <v>0</v>
      </c>
      <c r="S341" s="78">
        <v>9.06</v>
      </c>
      <c r="T341" s="78">
        <v>12.273</v>
      </c>
      <c r="U341" s="211">
        <v>0.28699999999999998</v>
      </c>
      <c r="V341" s="211">
        <v>6.7000000000000004E-2</v>
      </c>
      <c r="X341" s="212">
        <v>4961</v>
      </c>
      <c r="Y341" s="212">
        <v>122</v>
      </c>
      <c r="Z341" s="341">
        <f t="shared" si="427"/>
        <v>2.4591816166095546E-2</v>
      </c>
      <c r="AA341" s="212">
        <v>917</v>
      </c>
      <c r="AB341" s="212">
        <v>87</v>
      </c>
      <c r="AC341" s="212">
        <v>30</v>
      </c>
      <c r="AD341" s="212">
        <v>162</v>
      </c>
      <c r="AE341" s="212">
        <v>10</v>
      </c>
      <c r="AF341" s="372">
        <f t="shared" si="428"/>
        <v>0.33333333333333331</v>
      </c>
      <c r="AG341" s="212">
        <v>21</v>
      </c>
      <c r="AH341" s="372">
        <f t="shared" si="429"/>
        <v>0.12962962962962962</v>
      </c>
      <c r="AI341" s="212">
        <f t="shared" si="430"/>
        <v>725</v>
      </c>
      <c r="AJ341" s="212">
        <f t="shared" si="431"/>
        <v>56</v>
      </c>
      <c r="AK341" s="372">
        <f t="shared" si="432"/>
        <v>7.7241379310344832E-2</v>
      </c>
      <c r="AL341" s="341">
        <f t="shared" si="433"/>
        <v>2.0157226365652087E-3</v>
      </c>
      <c r="AM341" s="341">
        <f t="shared" si="434"/>
        <v>4.2330175367869382E-3</v>
      </c>
      <c r="AN341" s="341">
        <f t="shared" si="435"/>
        <v>1.1288046764765169E-2</v>
      </c>
      <c r="AO341" s="341">
        <f t="shared" si="436"/>
        <v>1.7536786938117315E-2</v>
      </c>
      <c r="AP341" s="214">
        <v>4044</v>
      </c>
      <c r="AQ341" s="214">
        <v>35</v>
      </c>
      <c r="AR341" s="341">
        <f t="shared" si="437"/>
        <v>7.05502922797823E-3</v>
      </c>
      <c r="AT341" s="1">
        <v>91</v>
      </c>
      <c r="AU341" s="1">
        <v>29</v>
      </c>
      <c r="AV341" s="1">
        <v>21</v>
      </c>
      <c r="AW341" s="1">
        <v>41</v>
      </c>
      <c r="AX341" s="1">
        <v>102</v>
      </c>
      <c r="AY341" s="1">
        <v>30</v>
      </c>
      <c r="AZ341" s="1">
        <v>22</v>
      </c>
      <c r="BA341" s="1">
        <v>50</v>
      </c>
      <c r="BB341" s="1">
        <v>89</v>
      </c>
      <c r="BC341" s="1">
        <v>29</v>
      </c>
      <c r="BD341" s="1">
        <v>24</v>
      </c>
      <c r="BE341" s="1">
        <v>36</v>
      </c>
      <c r="BF341" s="1">
        <v>69</v>
      </c>
      <c r="BG341" s="1">
        <v>26</v>
      </c>
      <c r="BH341" s="1">
        <v>15</v>
      </c>
      <c r="BI341" s="1">
        <v>28</v>
      </c>
      <c r="BJ341" s="1">
        <v>107</v>
      </c>
      <c r="BK341" s="1">
        <v>31</v>
      </c>
      <c r="BL341" s="1">
        <v>21</v>
      </c>
      <c r="BM341" s="1">
        <v>55</v>
      </c>
      <c r="BN341" s="125">
        <v>0.31868131868131866</v>
      </c>
      <c r="BO341" s="124">
        <v>0.23076923076923078</v>
      </c>
      <c r="BP341" s="126">
        <v>0.45054945054945056</v>
      </c>
      <c r="BQ341" s="125">
        <v>0.29411764705882354</v>
      </c>
      <c r="BR341" s="124">
        <v>0.21568627450980393</v>
      </c>
      <c r="BS341" s="126">
        <v>0.49019607843137253</v>
      </c>
      <c r="BT341" s="125">
        <v>0.3258426966292135</v>
      </c>
      <c r="BU341" s="124">
        <v>0.2696629213483146</v>
      </c>
      <c r="BV341" s="126">
        <v>0.4044943820224719</v>
      </c>
      <c r="BW341" s="125">
        <v>0.37681159420289856</v>
      </c>
      <c r="BX341" s="124">
        <v>0.21739130434782608</v>
      </c>
      <c r="BY341" s="126">
        <v>0.40579710144927539</v>
      </c>
      <c r="BZ341" s="125">
        <f t="shared" si="438"/>
        <v>0.28971962616822428</v>
      </c>
      <c r="CA341" s="124">
        <f t="shared" si="439"/>
        <v>0.19626168224299065</v>
      </c>
      <c r="CB341" s="126">
        <f t="shared" si="440"/>
        <v>0.51401869158878499</v>
      </c>
      <c r="CD341" s="215">
        <f t="shared" si="441"/>
        <v>9500</v>
      </c>
      <c r="CE341" s="216">
        <f t="shared" si="442"/>
        <v>0.63789473684210529</v>
      </c>
      <c r="CF341" s="216">
        <f t="shared" si="443"/>
        <v>0.25368421052631579</v>
      </c>
      <c r="CG341" s="216">
        <f t="shared" si="444"/>
        <v>0.10842105263157895</v>
      </c>
      <c r="CH341" s="216">
        <f t="shared" si="445"/>
        <v>3.4736842105263156E-2</v>
      </c>
      <c r="CI341" s="216">
        <f t="shared" si="446"/>
        <v>2.1052631578947368E-3</v>
      </c>
      <c r="CJ341" s="216">
        <f t="shared" si="447"/>
        <v>7.1578947368421048E-2</v>
      </c>
      <c r="CK341" s="217">
        <f t="shared" si="448"/>
        <v>6060</v>
      </c>
      <c r="CL341" s="218">
        <f t="shared" si="449"/>
        <v>2410</v>
      </c>
      <c r="CM341" s="219">
        <f t="shared" si="450"/>
        <v>1030</v>
      </c>
      <c r="CN341" s="219">
        <f t="shared" si="451"/>
        <v>330</v>
      </c>
      <c r="CO341" s="219">
        <f t="shared" si="452"/>
        <v>20</v>
      </c>
      <c r="CP341" s="219">
        <f t="shared" si="453"/>
        <v>680</v>
      </c>
      <c r="CR341" s="243">
        <v>4345.96</v>
      </c>
      <c r="CS341" s="243">
        <v>6680</v>
      </c>
      <c r="CT341" s="247">
        <f t="shared" si="425"/>
        <v>0.65059281437125749</v>
      </c>
      <c r="CV341" s="247">
        <f t="shared" si="426"/>
        <v>3.7799089726899986E-2</v>
      </c>
      <c r="CW341" s="211">
        <f t="shared" si="475"/>
        <v>0.26442813081823163</v>
      </c>
      <c r="CY341" s="300">
        <v>2.1473008227975116E-2</v>
      </c>
      <c r="CZ341" s="300">
        <v>1.3922518159806295E-2</v>
      </c>
      <c r="DA341" s="300">
        <v>1.7623762376237622E-2</v>
      </c>
      <c r="DB341" s="300">
        <v>2.0254169976171566E-2</v>
      </c>
      <c r="DC341" s="300">
        <v>1.82328190743338E-2</v>
      </c>
      <c r="DE341" s="332">
        <v>260</v>
      </c>
      <c r="DF341" s="332">
        <v>113</v>
      </c>
      <c r="DG341" s="332">
        <v>253</v>
      </c>
      <c r="DH341" s="332">
        <v>113</v>
      </c>
      <c r="DL341" s="212">
        <v>4983</v>
      </c>
      <c r="DM341" s="212">
        <v>107</v>
      </c>
      <c r="DN341" s="213">
        <v>2.1473008227975116E-2</v>
      </c>
      <c r="DO341" s="212">
        <v>984</v>
      </c>
      <c r="DP341" s="212">
        <v>78</v>
      </c>
      <c r="DQ341" s="213">
        <v>1.5653220951234198E-2</v>
      </c>
      <c r="DR341" s="214">
        <v>3999</v>
      </c>
      <c r="DS341" s="214">
        <v>29</v>
      </c>
      <c r="DT341" s="213">
        <v>5.8197872767409191E-3</v>
      </c>
      <c r="DV341" s="215">
        <f t="shared" si="454"/>
        <v>8880</v>
      </c>
      <c r="DW341" s="216">
        <v>0.5892857142857143</v>
      </c>
      <c r="DX341" s="216">
        <v>0.3392857142857143</v>
      </c>
      <c r="DY341" s="216">
        <v>7.1428571428571425E-2</v>
      </c>
      <c r="DZ341" s="216">
        <v>3.5714285714285712E-2</v>
      </c>
      <c r="EA341" s="216">
        <v>0</v>
      </c>
      <c r="EB341" s="216">
        <v>3.5714285714285712E-2</v>
      </c>
      <c r="EC341" s="217">
        <f t="shared" si="455"/>
        <v>6140</v>
      </c>
      <c r="ED341" s="218">
        <v>1900</v>
      </c>
      <c r="EE341" s="219">
        <f t="shared" si="456"/>
        <v>840</v>
      </c>
      <c r="EF341" s="219">
        <f t="shared" si="457"/>
        <v>180</v>
      </c>
      <c r="EG341" s="219">
        <f t="shared" si="458"/>
        <v>20</v>
      </c>
      <c r="EH341" s="219">
        <f t="shared" si="459"/>
        <v>640</v>
      </c>
      <c r="EI341" s="216">
        <v>9.8901098901098897E-2</v>
      </c>
      <c r="EJ341" s="511">
        <v>2.4175000000000002E-2</v>
      </c>
      <c r="EK341" s="3">
        <v>0.22500000000000001</v>
      </c>
      <c r="EL341" s="3">
        <v>0.34100000000000003</v>
      </c>
      <c r="EM341" s="496">
        <f t="shared" si="421"/>
        <v>0.434</v>
      </c>
      <c r="EN341" s="528">
        <v>7.7725800000000012E-2</v>
      </c>
      <c r="EO341" s="545">
        <f t="shared" si="460"/>
        <v>9230</v>
      </c>
      <c r="EP341" s="314">
        <f t="shared" si="461"/>
        <v>2440</v>
      </c>
      <c r="EQ341" s="542">
        <v>2370</v>
      </c>
      <c r="ER341" s="543">
        <v>40</v>
      </c>
      <c r="ES341" s="544">
        <v>30</v>
      </c>
      <c r="ET341" s="242">
        <v>0</v>
      </c>
      <c r="EU341" s="242">
        <v>0</v>
      </c>
      <c r="EV341" s="314">
        <f t="shared" si="462"/>
        <v>30</v>
      </c>
      <c r="EW341" s="314">
        <f t="shared" si="463"/>
        <v>4030</v>
      </c>
      <c r="EX341" s="542">
        <v>2910</v>
      </c>
      <c r="EY341" s="543">
        <v>730</v>
      </c>
      <c r="EZ341" s="544">
        <v>390</v>
      </c>
      <c r="FA341" s="242">
        <v>80</v>
      </c>
      <c r="FB341" s="242">
        <v>10</v>
      </c>
      <c r="FC341" s="314">
        <f t="shared" si="464"/>
        <v>300</v>
      </c>
      <c r="FD341" s="314">
        <f t="shared" si="465"/>
        <v>2760</v>
      </c>
      <c r="FE341" s="542">
        <v>860</v>
      </c>
      <c r="FF341" s="543">
        <v>1480</v>
      </c>
      <c r="FG341" s="544">
        <v>420</v>
      </c>
      <c r="FH341" s="242">
        <v>100</v>
      </c>
      <c r="FI341" s="242">
        <f>VLOOKUP($A341,'[3]Tabel 3'!$E$3350:$K$3691,7,FALSE)</f>
        <v>10</v>
      </c>
      <c r="FJ341" s="314">
        <f t="shared" si="466"/>
        <v>310</v>
      </c>
      <c r="FK341" s="545">
        <f t="shared" si="467"/>
        <v>9500</v>
      </c>
      <c r="FL341" s="314">
        <f t="shared" si="468"/>
        <v>2480</v>
      </c>
      <c r="FM341" s="542">
        <v>2380</v>
      </c>
      <c r="FN341" s="543">
        <v>50</v>
      </c>
      <c r="FO341" s="544">
        <v>50</v>
      </c>
      <c r="FP341" s="242">
        <v>0</v>
      </c>
      <c r="FQ341" s="242">
        <v>0</v>
      </c>
      <c r="FR341" s="314">
        <f t="shared" si="469"/>
        <v>50</v>
      </c>
      <c r="FS341" s="314">
        <f t="shared" si="470"/>
        <v>4090</v>
      </c>
      <c r="FT341" s="542">
        <v>2780</v>
      </c>
      <c r="FU341" s="543">
        <v>810</v>
      </c>
      <c r="FV341" s="544">
        <v>500</v>
      </c>
      <c r="FW341" s="242">
        <v>150</v>
      </c>
      <c r="FX341" s="242">
        <v>10</v>
      </c>
      <c r="FY341" s="314">
        <f t="shared" si="471"/>
        <v>340</v>
      </c>
      <c r="FZ341" s="314">
        <f t="shared" si="472"/>
        <v>2930</v>
      </c>
      <c r="GA341" s="542">
        <v>900</v>
      </c>
      <c r="GB341" s="543">
        <v>1550</v>
      </c>
      <c r="GC341" s="544">
        <v>480</v>
      </c>
      <c r="GD341" s="242">
        <v>180</v>
      </c>
      <c r="GE341" s="242">
        <v>10</v>
      </c>
      <c r="GF341" s="314">
        <f t="shared" si="473"/>
        <v>290</v>
      </c>
    </row>
    <row r="342" spans="1:188" hidden="1" x14ac:dyDescent="0.25">
      <c r="A342" s="622" t="s">
        <v>481</v>
      </c>
      <c r="B342" s="622" t="s">
        <v>132</v>
      </c>
      <c r="C342" s="622" t="s">
        <v>133</v>
      </c>
      <c r="D342" s="1">
        <v>1.7</v>
      </c>
      <c r="E342" s="206">
        <v>19900</v>
      </c>
      <c r="F342" s="207">
        <v>8.5000000000000006E-2</v>
      </c>
      <c r="G342" s="208">
        <f>IF(AND(F342&gt;=$F$3-'Selectie Benchmark Gemeenten'!$D$7*'gemeenten info'!$F$7,F342&lt;=$F$3+'Selectie Benchmark Gemeenten'!$D$7*'gemeenten info'!$F$7),1,0)</f>
        <v>0</v>
      </c>
      <c r="H342" s="206">
        <v>44645</v>
      </c>
      <c r="I342" s="206">
        <v>482</v>
      </c>
      <c r="J342" s="209">
        <f t="shared" si="474"/>
        <v>6.8759342301943194E-2</v>
      </c>
      <c r="K342" s="208">
        <f>IF(AND(J342&gt;=$J$3-'Selectie Benchmark Gemeenten'!$D$8*'gemeenten info'!$J$7,J342&lt;=$J$3+'Selectie Benchmark Gemeenten'!$D$8*'gemeenten info'!$J$7),1,0)</f>
        <v>0</v>
      </c>
      <c r="L342" s="23">
        <v>0</v>
      </c>
      <c r="M342" s="210">
        <v>0.10596379126730564</v>
      </c>
      <c r="N342" s="208">
        <f>IF(AND(M342&gt;=$M$3-'Selectie Benchmark Gemeenten'!$D$9*'gemeenten info'!$M$7,M342&lt;=$M$3+'Selectie Benchmark Gemeenten'!$D$9*'gemeenten info'!$M$7),1,0)</f>
        <v>1</v>
      </c>
      <c r="O342" s="29">
        <f t="shared" si="422"/>
        <v>0</v>
      </c>
      <c r="P342" s="29">
        <f t="shared" si="423"/>
        <v>0</v>
      </c>
      <c r="Q342" s="29">
        <f t="shared" si="424"/>
        <v>0</v>
      </c>
      <c r="S342" s="78">
        <v>7.6609999999999996</v>
      </c>
      <c r="T342" s="78">
        <v>-11.058999999999999</v>
      </c>
      <c r="U342" s="211">
        <v>0.59</v>
      </c>
      <c r="V342" s="211">
        <v>8.3000000000000004E-2</v>
      </c>
      <c r="X342" s="212">
        <v>3148</v>
      </c>
      <c r="Y342" s="212">
        <v>78</v>
      </c>
      <c r="Z342" s="341">
        <f t="shared" si="427"/>
        <v>2.4777636594663279E-2</v>
      </c>
      <c r="AA342" s="212">
        <v>1109</v>
      </c>
      <c r="AB342" s="212">
        <v>65</v>
      </c>
      <c r="AC342" s="212">
        <v>15</v>
      </c>
      <c r="AD342" s="212">
        <v>172</v>
      </c>
      <c r="AE342" s="212">
        <v>0</v>
      </c>
      <c r="AF342" s="372">
        <f t="shared" si="428"/>
        <v>0</v>
      </c>
      <c r="AG342" s="212">
        <v>19</v>
      </c>
      <c r="AH342" s="372">
        <f t="shared" si="429"/>
        <v>0.11046511627906977</v>
      </c>
      <c r="AI342" s="212">
        <f t="shared" si="430"/>
        <v>922</v>
      </c>
      <c r="AJ342" s="212">
        <f t="shared" si="431"/>
        <v>46</v>
      </c>
      <c r="AK342" s="372">
        <f t="shared" si="432"/>
        <v>4.9891540130151846E-2</v>
      </c>
      <c r="AL342" s="341">
        <f t="shared" si="433"/>
        <v>0</v>
      </c>
      <c r="AM342" s="341">
        <f t="shared" si="434"/>
        <v>6.0355781448538752E-3</v>
      </c>
      <c r="AN342" s="341">
        <f t="shared" si="435"/>
        <v>1.4612452350698857E-2</v>
      </c>
      <c r="AO342" s="341">
        <f t="shared" si="436"/>
        <v>2.0648030495552732E-2</v>
      </c>
      <c r="AP342" s="214">
        <v>2039</v>
      </c>
      <c r="AQ342" s="214">
        <v>13</v>
      </c>
      <c r="AR342" s="341">
        <f t="shared" si="437"/>
        <v>4.1296060991105462E-3</v>
      </c>
      <c r="AT342" s="1">
        <v>47</v>
      </c>
      <c r="AU342" s="1">
        <v>10</v>
      </c>
      <c r="AV342" s="1">
        <v>19</v>
      </c>
      <c r="AW342" s="1">
        <v>18</v>
      </c>
      <c r="AX342" s="1">
        <v>62</v>
      </c>
      <c r="AY342" s="1">
        <v>18</v>
      </c>
      <c r="AZ342" s="1">
        <v>15</v>
      </c>
      <c r="BA342" s="1">
        <v>29</v>
      </c>
      <c r="BB342" s="1">
        <v>36</v>
      </c>
      <c r="BC342" s="1">
        <v>17</v>
      </c>
      <c r="BD342" s="1">
        <v>8</v>
      </c>
      <c r="BE342" s="1">
        <v>11</v>
      </c>
      <c r="BF342" s="1">
        <v>58</v>
      </c>
      <c r="BG342" s="1">
        <v>28</v>
      </c>
      <c r="BH342" s="1">
        <v>12</v>
      </c>
      <c r="BI342" s="1">
        <v>18</v>
      </c>
      <c r="BJ342" s="1">
        <v>58</v>
      </c>
      <c r="BK342" s="1">
        <v>26</v>
      </c>
      <c r="BL342" s="1">
        <v>15</v>
      </c>
      <c r="BM342" s="1">
        <v>17</v>
      </c>
      <c r="BN342" s="125">
        <v>0.21276595744680851</v>
      </c>
      <c r="BO342" s="124">
        <v>0.40425531914893614</v>
      </c>
      <c r="BP342" s="126">
        <v>0.38297872340425532</v>
      </c>
      <c r="BQ342" s="125">
        <v>0.29032258064516131</v>
      </c>
      <c r="BR342" s="124">
        <v>0.24193548387096775</v>
      </c>
      <c r="BS342" s="126">
        <v>0.46774193548387094</v>
      </c>
      <c r="BT342" s="125">
        <v>0.47222222222222221</v>
      </c>
      <c r="BU342" s="124">
        <v>0.22222222222222221</v>
      </c>
      <c r="BV342" s="126">
        <v>0.30555555555555558</v>
      </c>
      <c r="BW342" s="125">
        <v>0.48275862068965519</v>
      </c>
      <c r="BX342" s="124">
        <v>0.20689655172413793</v>
      </c>
      <c r="BY342" s="126">
        <v>0.31034482758620691</v>
      </c>
      <c r="BZ342" s="125">
        <f t="shared" si="438"/>
        <v>0.44827586206896552</v>
      </c>
      <c r="CA342" s="124">
        <f t="shared" si="439"/>
        <v>0.25862068965517243</v>
      </c>
      <c r="CB342" s="126">
        <f t="shared" si="440"/>
        <v>0.29310344827586204</v>
      </c>
      <c r="CD342" s="215">
        <f t="shared" si="441"/>
        <v>5620</v>
      </c>
      <c r="CE342" s="216">
        <f t="shared" si="442"/>
        <v>0.58007117437722422</v>
      </c>
      <c r="CF342" s="216">
        <f t="shared" si="443"/>
        <v>0.3487544483985765</v>
      </c>
      <c r="CG342" s="216">
        <f t="shared" si="444"/>
        <v>7.1174377224199295E-2</v>
      </c>
      <c r="CH342" s="216">
        <f t="shared" si="445"/>
        <v>3.0249110320284697E-2</v>
      </c>
      <c r="CI342" s="216">
        <f t="shared" si="446"/>
        <v>3.5587188612099642E-3</v>
      </c>
      <c r="CJ342" s="216">
        <f t="shared" si="447"/>
        <v>3.7366548042704624E-2</v>
      </c>
      <c r="CK342" s="217">
        <f t="shared" si="448"/>
        <v>3260</v>
      </c>
      <c r="CL342" s="218">
        <f t="shared" si="449"/>
        <v>1960</v>
      </c>
      <c r="CM342" s="219">
        <f t="shared" si="450"/>
        <v>400</v>
      </c>
      <c r="CN342" s="219">
        <f t="shared" si="451"/>
        <v>170</v>
      </c>
      <c r="CO342" s="219">
        <f t="shared" si="452"/>
        <v>20</v>
      </c>
      <c r="CP342" s="219">
        <f t="shared" si="453"/>
        <v>210</v>
      </c>
      <c r="CR342" s="243">
        <v>2962.26</v>
      </c>
      <c r="CS342" s="243">
        <v>3918</v>
      </c>
      <c r="CT342" s="247">
        <f t="shared" si="425"/>
        <v>0.75606431852986222</v>
      </c>
      <c r="CV342" s="247">
        <f t="shared" si="426"/>
        <v>3.2771863434637984E-2</v>
      </c>
      <c r="CW342" s="211">
        <f t="shared" si="475"/>
        <v>0.29150160699603855</v>
      </c>
      <c r="CY342" s="300">
        <v>1.8238993710691823E-2</v>
      </c>
      <c r="CZ342" s="300">
        <v>1.7650639074863056E-2</v>
      </c>
      <c r="DA342" s="300">
        <v>1.0945576162967468E-2</v>
      </c>
      <c r="DB342" s="300">
        <v>1.8359490672194254E-2</v>
      </c>
      <c r="DC342" s="300">
        <v>1.3819464863275507E-2</v>
      </c>
      <c r="DE342" s="332">
        <v>119</v>
      </c>
      <c r="DF342" s="332">
        <v>11</v>
      </c>
      <c r="DG342" s="332">
        <v>111</v>
      </c>
      <c r="DH342" s="332">
        <v>9</v>
      </c>
      <c r="DL342" s="212">
        <v>3180</v>
      </c>
      <c r="DM342" s="212">
        <v>58</v>
      </c>
      <c r="DN342" s="213">
        <v>1.8238993710691823E-2</v>
      </c>
      <c r="DO342" s="212">
        <v>1153</v>
      </c>
      <c r="DP342" s="212">
        <v>50</v>
      </c>
      <c r="DQ342" s="213">
        <v>1.5723270440251572E-2</v>
      </c>
      <c r="DR342" s="214">
        <v>2027</v>
      </c>
      <c r="DS342" s="214">
        <v>8</v>
      </c>
      <c r="DT342" s="213">
        <v>2.5157232704402514E-3</v>
      </c>
      <c r="DV342" s="215">
        <f t="shared" si="454"/>
        <v>8910</v>
      </c>
      <c r="DW342" s="216">
        <v>0.60946745562130178</v>
      </c>
      <c r="DX342" s="216">
        <v>0.30769230769230771</v>
      </c>
      <c r="DY342" s="216">
        <v>8.2840236686390539E-2</v>
      </c>
      <c r="DZ342" s="216">
        <v>3.5502958579881658E-2</v>
      </c>
      <c r="EA342" s="216">
        <v>5.9171597633136093E-3</v>
      </c>
      <c r="EB342" s="216">
        <v>4.142011834319527E-2</v>
      </c>
      <c r="EC342" s="217">
        <f t="shared" si="455"/>
        <v>3350</v>
      </c>
      <c r="ED342" s="218">
        <v>5200</v>
      </c>
      <c r="EE342" s="219">
        <f t="shared" si="456"/>
        <v>360</v>
      </c>
      <c r="EF342" s="219">
        <f t="shared" si="457"/>
        <v>90</v>
      </c>
      <c r="EG342" s="219">
        <f t="shared" si="458"/>
        <v>20</v>
      </c>
      <c r="EH342" s="219">
        <f t="shared" si="459"/>
        <v>250</v>
      </c>
      <c r="EI342" s="216">
        <v>7.1428571428571425E-2</v>
      </c>
      <c r="EJ342" s="511">
        <v>2.2775E-2</v>
      </c>
      <c r="EK342" s="3">
        <v>0.28499999999999998</v>
      </c>
      <c r="EL342" s="3">
        <v>0.47600000000000003</v>
      </c>
      <c r="EM342" s="496">
        <f t="shared" si="421"/>
        <v>0.23900000000000005</v>
      </c>
      <c r="EN342" s="528">
        <v>7.300100000000001E-2</v>
      </c>
      <c r="EO342" s="545">
        <f t="shared" si="460"/>
        <v>5570</v>
      </c>
      <c r="EP342" s="314">
        <f t="shared" si="461"/>
        <v>1440</v>
      </c>
      <c r="EQ342" s="542">
        <v>1430</v>
      </c>
      <c r="ER342" s="543">
        <v>10</v>
      </c>
      <c r="ES342" s="544">
        <v>0</v>
      </c>
      <c r="ET342" s="242">
        <v>0</v>
      </c>
      <c r="EU342" s="242">
        <v>0</v>
      </c>
      <c r="EV342" s="314">
        <f t="shared" si="462"/>
        <v>0</v>
      </c>
      <c r="EW342" s="314">
        <f t="shared" si="463"/>
        <v>2400</v>
      </c>
      <c r="EX342" s="542">
        <v>1580</v>
      </c>
      <c r="EY342" s="543">
        <v>670</v>
      </c>
      <c r="EZ342" s="544">
        <v>150</v>
      </c>
      <c r="FA342" s="242">
        <v>40</v>
      </c>
      <c r="FB342" s="242">
        <v>10</v>
      </c>
      <c r="FC342" s="314">
        <f t="shared" si="464"/>
        <v>100</v>
      </c>
      <c r="FD342" s="314">
        <f t="shared" si="465"/>
        <v>1730</v>
      </c>
      <c r="FE342" s="542">
        <v>340</v>
      </c>
      <c r="FF342" s="543">
        <v>1180</v>
      </c>
      <c r="FG342" s="544">
        <v>210</v>
      </c>
      <c r="FH342" s="242">
        <v>50</v>
      </c>
      <c r="FI342" s="242">
        <f>VLOOKUP($A342,'[3]Tabel 3'!$E$3350:$K$3691,7,FALSE)</f>
        <v>10</v>
      </c>
      <c r="FJ342" s="314">
        <f t="shared" si="466"/>
        <v>150</v>
      </c>
      <c r="FK342" s="545">
        <f t="shared" si="467"/>
        <v>5620</v>
      </c>
      <c r="FL342" s="314">
        <f t="shared" si="468"/>
        <v>1440</v>
      </c>
      <c r="FM342" s="542">
        <v>1400</v>
      </c>
      <c r="FN342" s="543">
        <v>20</v>
      </c>
      <c r="FO342" s="544">
        <v>20</v>
      </c>
      <c r="FP342" s="242">
        <v>0</v>
      </c>
      <c r="FQ342" s="242">
        <v>0</v>
      </c>
      <c r="FR342" s="314">
        <f t="shared" si="469"/>
        <v>20</v>
      </c>
      <c r="FS342" s="314">
        <f t="shared" si="470"/>
        <v>2380</v>
      </c>
      <c r="FT342" s="542">
        <v>1480</v>
      </c>
      <c r="FU342" s="543">
        <v>730</v>
      </c>
      <c r="FV342" s="544">
        <v>170</v>
      </c>
      <c r="FW342" s="242">
        <v>70</v>
      </c>
      <c r="FX342" s="242">
        <v>10</v>
      </c>
      <c r="FY342" s="314">
        <f t="shared" si="471"/>
        <v>90</v>
      </c>
      <c r="FZ342" s="314">
        <f t="shared" si="472"/>
        <v>1800</v>
      </c>
      <c r="GA342" s="542">
        <v>380</v>
      </c>
      <c r="GB342" s="543">
        <v>1210</v>
      </c>
      <c r="GC342" s="544">
        <v>210</v>
      </c>
      <c r="GD342" s="242">
        <v>100</v>
      </c>
      <c r="GE342" s="242">
        <v>10</v>
      </c>
      <c r="GF342" s="314">
        <f t="shared" si="473"/>
        <v>100</v>
      </c>
    </row>
    <row r="343" spans="1:188" hidden="1" x14ac:dyDescent="0.25">
      <c r="A343" s="622" t="s">
        <v>482</v>
      </c>
      <c r="B343" s="622" t="s">
        <v>108</v>
      </c>
      <c r="C343" s="622" t="s">
        <v>109</v>
      </c>
      <c r="D343" s="1">
        <v>4.9000000000000004</v>
      </c>
      <c r="E343" s="206">
        <v>54900</v>
      </c>
      <c r="F343" s="207">
        <v>8.8000000000000009E-2</v>
      </c>
      <c r="G343" s="208">
        <f>IF(AND(F343&gt;=$F$3-'Selectie Benchmark Gemeenten'!$D$7*'gemeenten info'!$F$7,F343&lt;=$F$3+'Selectie Benchmark Gemeenten'!$D$7*'gemeenten info'!$F$7),1,0)</f>
        <v>0</v>
      </c>
      <c r="H343" s="206">
        <v>125767</v>
      </c>
      <c r="I343" s="206">
        <v>3653</v>
      </c>
      <c r="J343" s="209">
        <f t="shared" si="474"/>
        <v>0.54275037369207768</v>
      </c>
      <c r="K343" s="208">
        <f>IF(AND(J343&gt;=$J$3-'Selectie Benchmark Gemeenten'!$D$8*'gemeenten info'!$J$7,J343&lt;=$J$3+'Selectie Benchmark Gemeenten'!$D$8*'gemeenten info'!$J$7),1,0)</f>
        <v>0</v>
      </c>
      <c r="L343" s="23">
        <v>0</v>
      </c>
      <c r="M343" s="210">
        <v>0.11115610447459</v>
      </c>
      <c r="N343" s="208">
        <f>IF(AND(M343&gt;=$M$3-'Selectie Benchmark Gemeenten'!$D$9*'gemeenten info'!$M$7,M343&lt;=$M$3+'Selectie Benchmark Gemeenten'!$D$9*'gemeenten info'!$M$7),1,0)</f>
        <v>1</v>
      </c>
      <c r="O343" s="29">
        <f t="shared" si="422"/>
        <v>0</v>
      </c>
      <c r="P343" s="29">
        <f t="shared" si="423"/>
        <v>0</v>
      </c>
      <c r="Q343" s="29">
        <f t="shared" si="424"/>
        <v>0</v>
      </c>
      <c r="S343" s="78">
        <v>7.7370000000000001</v>
      </c>
      <c r="T343" s="78">
        <v>6.1740000000000004</v>
      </c>
      <c r="U343" s="211">
        <v>0.50800000000000001</v>
      </c>
      <c r="V343" s="211">
        <v>7.6999999999999999E-2</v>
      </c>
      <c r="X343" s="212">
        <v>9808</v>
      </c>
      <c r="Y343" s="212">
        <v>256</v>
      </c>
      <c r="Z343" s="341">
        <f t="shared" si="427"/>
        <v>2.6101141924959218E-2</v>
      </c>
      <c r="AA343" s="212">
        <v>2806</v>
      </c>
      <c r="AB343" s="212">
        <v>207</v>
      </c>
      <c r="AC343" s="212">
        <v>134</v>
      </c>
      <c r="AD343" s="212">
        <v>540</v>
      </c>
      <c r="AE343" s="212">
        <v>25</v>
      </c>
      <c r="AF343" s="372">
        <f t="shared" si="428"/>
        <v>0.18656716417910449</v>
      </c>
      <c r="AG343" s="212">
        <v>65</v>
      </c>
      <c r="AH343" s="372">
        <f t="shared" si="429"/>
        <v>0.12037037037037036</v>
      </c>
      <c r="AI343" s="212">
        <f t="shared" si="430"/>
        <v>2132</v>
      </c>
      <c r="AJ343" s="212">
        <f t="shared" si="431"/>
        <v>117</v>
      </c>
      <c r="AK343" s="372">
        <f t="shared" si="432"/>
        <v>5.4878048780487805E-2</v>
      </c>
      <c r="AL343" s="341">
        <f t="shared" si="433"/>
        <v>2.5489396411092985E-3</v>
      </c>
      <c r="AM343" s="341">
        <f t="shared" si="434"/>
        <v>6.6272430668841758E-3</v>
      </c>
      <c r="AN343" s="341">
        <f t="shared" si="435"/>
        <v>1.1929037520391516E-2</v>
      </c>
      <c r="AO343" s="341">
        <f t="shared" si="436"/>
        <v>2.1105220228384992E-2</v>
      </c>
      <c r="AP343" s="214">
        <v>7002</v>
      </c>
      <c r="AQ343" s="214">
        <v>49</v>
      </c>
      <c r="AR343" s="341">
        <f t="shared" si="437"/>
        <v>4.9959216965742249E-3</v>
      </c>
      <c r="AT343" s="1">
        <v>243</v>
      </c>
      <c r="AU343" s="1">
        <v>90</v>
      </c>
      <c r="AV343" s="1">
        <v>57</v>
      </c>
      <c r="AW343" s="1">
        <v>96</v>
      </c>
      <c r="AX343" s="1">
        <v>298</v>
      </c>
      <c r="AY343" s="1">
        <v>89</v>
      </c>
      <c r="AZ343" s="1">
        <v>86</v>
      </c>
      <c r="BA343" s="1">
        <v>123</v>
      </c>
      <c r="BB343" s="1">
        <v>220</v>
      </c>
      <c r="BC343" s="1">
        <v>73</v>
      </c>
      <c r="BD343" s="1">
        <v>59</v>
      </c>
      <c r="BE343" s="1">
        <v>88</v>
      </c>
      <c r="BF343" s="1">
        <v>227</v>
      </c>
      <c r="BG343" s="1">
        <v>84</v>
      </c>
      <c r="BH343" s="1">
        <v>33</v>
      </c>
      <c r="BI343" s="1">
        <v>110</v>
      </c>
      <c r="BJ343" s="1">
        <v>238</v>
      </c>
      <c r="BK343" s="1">
        <v>92</v>
      </c>
      <c r="BL343" s="1">
        <v>53</v>
      </c>
      <c r="BM343" s="1">
        <v>93</v>
      </c>
      <c r="BN343" s="125">
        <v>0.37037037037037035</v>
      </c>
      <c r="BO343" s="124">
        <v>0.23456790123456789</v>
      </c>
      <c r="BP343" s="126">
        <v>0.39506172839506171</v>
      </c>
      <c r="BQ343" s="125">
        <v>0.29865771812080538</v>
      </c>
      <c r="BR343" s="124">
        <v>0.28859060402684567</v>
      </c>
      <c r="BS343" s="126">
        <v>0.41275167785234901</v>
      </c>
      <c r="BT343" s="125">
        <v>0.33181818181818185</v>
      </c>
      <c r="BU343" s="124">
        <v>0.26818181818181819</v>
      </c>
      <c r="BV343" s="126">
        <v>0.4</v>
      </c>
      <c r="BW343" s="125">
        <v>0.37004405286343611</v>
      </c>
      <c r="BX343" s="124">
        <v>0.14537444933920704</v>
      </c>
      <c r="BY343" s="126">
        <v>0.48458149779735682</v>
      </c>
      <c r="BZ343" s="125">
        <f t="shared" si="438"/>
        <v>0.38655462184873951</v>
      </c>
      <c r="CA343" s="124">
        <f t="shared" si="439"/>
        <v>0.22268907563025211</v>
      </c>
      <c r="CB343" s="126">
        <f t="shared" si="440"/>
        <v>0.3907563025210084</v>
      </c>
      <c r="CD343" s="215">
        <f t="shared" si="441"/>
        <v>16950</v>
      </c>
      <c r="CE343" s="216">
        <f t="shared" si="442"/>
        <v>0.60353982300884956</v>
      </c>
      <c r="CF343" s="216">
        <f t="shared" si="443"/>
        <v>0.31740412979351035</v>
      </c>
      <c r="CG343" s="216">
        <f t="shared" si="444"/>
        <v>7.9056047197640117E-2</v>
      </c>
      <c r="CH343" s="216">
        <f t="shared" si="445"/>
        <v>3.0088495575221239E-2</v>
      </c>
      <c r="CI343" s="216">
        <f t="shared" si="446"/>
        <v>4.1297935103244837E-3</v>
      </c>
      <c r="CJ343" s="216">
        <f t="shared" si="447"/>
        <v>4.4837758112094395E-2</v>
      </c>
      <c r="CK343" s="217">
        <f t="shared" si="448"/>
        <v>10230</v>
      </c>
      <c r="CL343" s="218">
        <f t="shared" si="449"/>
        <v>5380</v>
      </c>
      <c r="CM343" s="219">
        <f t="shared" si="450"/>
        <v>1340</v>
      </c>
      <c r="CN343" s="219">
        <f t="shared" si="451"/>
        <v>510</v>
      </c>
      <c r="CO343" s="219">
        <f t="shared" si="452"/>
        <v>70</v>
      </c>
      <c r="CP343" s="219">
        <f t="shared" si="453"/>
        <v>760</v>
      </c>
      <c r="CR343" s="243">
        <v>13068.11</v>
      </c>
      <c r="CS343" s="243">
        <v>12941</v>
      </c>
      <c r="CT343" s="247">
        <f t="shared" si="425"/>
        <v>1.0098222703036861</v>
      </c>
      <c r="CV343" s="247">
        <f t="shared" si="426"/>
        <v>2.5847263119984237E-2</v>
      </c>
      <c r="CW343" s="211">
        <f t="shared" si="475"/>
        <v>0.29660388551090017</v>
      </c>
      <c r="CY343" s="300">
        <v>2.4285714285714285E-2</v>
      </c>
      <c r="CZ343" s="300">
        <v>2.3213007464975968E-2</v>
      </c>
      <c r="DA343" s="300">
        <v>2.2517911975435005E-2</v>
      </c>
      <c r="DB343" s="300">
        <v>3.0082778114274178E-2</v>
      </c>
      <c r="DC343" s="300">
        <v>2.4380455503160429E-2</v>
      </c>
      <c r="DE343" s="332">
        <v>389</v>
      </c>
      <c r="DF343" s="332">
        <v>77</v>
      </c>
      <c r="DG343" s="332">
        <v>357</v>
      </c>
      <c r="DH343" s="332">
        <v>72</v>
      </c>
      <c r="DL343" s="212">
        <v>9800</v>
      </c>
      <c r="DM343" s="212">
        <v>238</v>
      </c>
      <c r="DN343" s="213">
        <v>2.4285714285714285E-2</v>
      </c>
      <c r="DO343" s="212">
        <v>2934</v>
      </c>
      <c r="DP343" s="212">
        <v>205</v>
      </c>
      <c r="DQ343" s="213">
        <v>2.0918367346938777E-2</v>
      </c>
      <c r="DR343" s="214">
        <v>6866</v>
      </c>
      <c r="DS343" s="214">
        <v>33</v>
      </c>
      <c r="DT343" s="213">
        <v>3.3673469387755102E-3</v>
      </c>
      <c r="DV343" s="215">
        <f t="shared" si="454"/>
        <v>11970</v>
      </c>
      <c r="DW343" s="216">
        <v>0.58333333333333337</v>
      </c>
      <c r="DX343" s="216">
        <v>0.33333333333333331</v>
      </c>
      <c r="DY343" s="216">
        <v>8.3333333333333329E-2</v>
      </c>
      <c r="DZ343" s="216">
        <v>8.3333333333333329E-2</v>
      </c>
      <c r="EA343" s="216">
        <v>0</v>
      </c>
      <c r="EB343" s="216">
        <v>0</v>
      </c>
      <c r="EC343" s="217">
        <f t="shared" si="455"/>
        <v>10320</v>
      </c>
      <c r="ED343" s="218">
        <v>400</v>
      </c>
      <c r="EE343" s="219">
        <f t="shared" si="456"/>
        <v>1250</v>
      </c>
      <c r="EF343" s="219">
        <f t="shared" si="457"/>
        <v>240</v>
      </c>
      <c r="EG343" s="219">
        <f t="shared" si="458"/>
        <v>60</v>
      </c>
      <c r="EH343" s="219">
        <f t="shared" si="459"/>
        <v>950</v>
      </c>
      <c r="EI343" s="216">
        <v>8.1395348837209308E-2</v>
      </c>
      <c r="EJ343" s="511">
        <v>2.3300000000000001E-2</v>
      </c>
      <c r="EK343" s="3">
        <v>0.255</v>
      </c>
      <c r="EL343" s="3">
        <v>0.439</v>
      </c>
      <c r="EM343" s="496">
        <f t="shared" si="421"/>
        <v>0.30599999999999999</v>
      </c>
      <c r="EN343" s="528">
        <v>7.47728E-2</v>
      </c>
      <c r="EO343" s="545">
        <f t="shared" si="460"/>
        <v>16780</v>
      </c>
      <c r="EP343" s="314">
        <f t="shared" si="461"/>
        <v>4330</v>
      </c>
      <c r="EQ343" s="542">
        <v>4220</v>
      </c>
      <c r="ER343" s="543">
        <v>70</v>
      </c>
      <c r="ES343" s="544">
        <v>40</v>
      </c>
      <c r="ET343" s="242">
        <v>0</v>
      </c>
      <c r="EU343" s="242">
        <v>0</v>
      </c>
      <c r="EV343" s="314">
        <f t="shared" si="462"/>
        <v>40</v>
      </c>
      <c r="EW343" s="314">
        <f t="shared" si="463"/>
        <v>7090</v>
      </c>
      <c r="EX343" s="542">
        <v>4750</v>
      </c>
      <c r="EY343" s="543">
        <v>1780</v>
      </c>
      <c r="EZ343" s="544">
        <v>560</v>
      </c>
      <c r="FA343" s="242">
        <v>110</v>
      </c>
      <c r="FB343" s="242">
        <v>30</v>
      </c>
      <c r="FC343" s="314">
        <f t="shared" si="464"/>
        <v>420</v>
      </c>
      <c r="FD343" s="314">
        <f t="shared" si="465"/>
        <v>5360</v>
      </c>
      <c r="FE343" s="542">
        <v>1350</v>
      </c>
      <c r="FF343" s="543">
        <v>3360</v>
      </c>
      <c r="FG343" s="544">
        <v>650</v>
      </c>
      <c r="FH343" s="242">
        <v>130</v>
      </c>
      <c r="FI343" s="242">
        <f>VLOOKUP($A343,'[3]Tabel 3'!$E$3350:$K$3691,7,FALSE)</f>
        <v>30</v>
      </c>
      <c r="FJ343" s="314">
        <f t="shared" si="466"/>
        <v>490</v>
      </c>
      <c r="FK343" s="545">
        <f t="shared" si="467"/>
        <v>16950</v>
      </c>
      <c r="FL343" s="314">
        <f t="shared" si="468"/>
        <v>4410</v>
      </c>
      <c r="FM343" s="542">
        <v>4300</v>
      </c>
      <c r="FN343" s="543">
        <v>70</v>
      </c>
      <c r="FO343" s="544">
        <v>40</v>
      </c>
      <c r="FP343" s="242">
        <v>0</v>
      </c>
      <c r="FQ343" s="242">
        <v>0</v>
      </c>
      <c r="FR343" s="314">
        <f t="shared" si="469"/>
        <v>40</v>
      </c>
      <c r="FS343" s="314">
        <f t="shared" si="470"/>
        <v>7220</v>
      </c>
      <c r="FT343" s="542">
        <v>4580</v>
      </c>
      <c r="FU343" s="543">
        <v>1980</v>
      </c>
      <c r="FV343" s="544">
        <v>660</v>
      </c>
      <c r="FW343" s="242">
        <v>220</v>
      </c>
      <c r="FX343" s="242">
        <v>40</v>
      </c>
      <c r="FY343" s="314">
        <f t="shared" si="471"/>
        <v>400</v>
      </c>
      <c r="FZ343" s="314">
        <f t="shared" si="472"/>
        <v>5320</v>
      </c>
      <c r="GA343" s="542">
        <v>1350</v>
      </c>
      <c r="GB343" s="543">
        <v>3330</v>
      </c>
      <c r="GC343" s="544">
        <v>640</v>
      </c>
      <c r="GD343" s="242">
        <v>290</v>
      </c>
      <c r="GE343" s="242">
        <v>30</v>
      </c>
      <c r="GF343" s="314">
        <f t="shared" si="473"/>
        <v>320</v>
      </c>
    </row>
    <row r="344" spans="1:188" hidden="1" x14ac:dyDescent="0.25">
      <c r="A344" s="622" t="s">
        <v>483</v>
      </c>
      <c r="B344" s="622" t="s">
        <v>105</v>
      </c>
      <c r="C344" s="622" t="s">
        <v>106</v>
      </c>
      <c r="D344" s="1">
        <v>0.2</v>
      </c>
      <c r="E344" s="206">
        <v>3800</v>
      </c>
      <c r="F344" s="207">
        <v>4.2999999999999997E-2</v>
      </c>
      <c r="G344" s="208">
        <f>IF(AND(F344&gt;=$F$3-'Selectie Benchmark Gemeenten'!$D$7*'gemeenten info'!$F$7,F344&lt;=$F$3+'Selectie Benchmark Gemeenten'!$D$7*'gemeenten info'!$F$7),1,0)</f>
        <v>0</v>
      </c>
      <c r="H344" s="206">
        <v>9302</v>
      </c>
      <c r="I344" s="206">
        <v>440</v>
      </c>
      <c r="J344" s="209">
        <f t="shared" si="474"/>
        <v>6.2481315396113603E-2</v>
      </c>
      <c r="K344" s="208">
        <f>IF(AND(J344&gt;=$J$3-'Selectie Benchmark Gemeenten'!$D$8*'gemeenten info'!$J$7,J344&lt;=$J$3+'Selectie Benchmark Gemeenten'!$D$8*'gemeenten info'!$J$7),1,0)</f>
        <v>0</v>
      </c>
      <c r="L344" s="23">
        <v>0</v>
      </c>
      <c r="M344" s="210">
        <v>2.0266666666666665E-2</v>
      </c>
      <c r="N344" s="208">
        <f>IF(AND(M344&gt;=$M$3-'Selectie Benchmark Gemeenten'!$D$9*'gemeenten info'!$M$7,M344&lt;=$M$3+'Selectie Benchmark Gemeenten'!$D$9*'gemeenten info'!$M$7),1,0)</f>
        <v>0</v>
      </c>
      <c r="O344" s="29">
        <f t="shared" si="422"/>
        <v>0</v>
      </c>
      <c r="P344" s="29">
        <f t="shared" si="423"/>
        <v>0</v>
      </c>
      <c r="Q344" s="29">
        <f t="shared" si="424"/>
        <v>0</v>
      </c>
      <c r="S344" s="78">
        <v>7.9160000000000004</v>
      </c>
      <c r="T344" s="78">
        <v>-5.6070000000000002</v>
      </c>
      <c r="U344" s="211">
        <v>0.42599999999999999</v>
      </c>
      <c r="V344" s="211">
        <v>4.7E-2</v>
      </c>
      <c r="X344" s="212">
        <v>708</v>
      </c>
      <c r="Y344" s="212">
        <v>8</v>
      </c>
      <c r="Z344" s="341">
        <f t="shared" si="427"/>
        <v>1.1299435028248588E-2</v>
      </c>
      <c r="AA344" s="212">
        <v>179</v>
      </c>
      <c r="AB344" s="212">
        <v>5</v>
      </c>
      <c r="AC344" s="212">
        <v>0</v>
      </c>
      <c r="AD344" s="212">
        <v>30</v>
      </c>
      <c r="AE344" s="212">
        <v>0</v>
      </c>
      <c r="AF344" s="372" t="str">
        <f t="shared" si="428"/>
        <v/>
      </c>
      <c r="AG344" s="212">
        <v>0</v>
      </c>
      <c r="AH344" s="372">
        <f t="shared" si="429"/>
        <v>0</v>
      </c>
      <c r="AI344" s="212">
        <f t="shared" si="430"/>
        <v>149</v>
      </c>
      <c r="AJ344" s="212">
        <f t="shared" si="431"/>
        <v>5</v>
      </c>
      <c r="AK344" s="372">
        <f t="shared" si="432"/>
        <v>3.3557046979865772E-2</v>
      </c>
      <c r="AL344" s="341">
        <f t="shared" si="433"/>
        <v>0</v>
      </c>
      <c r="AM344" s="341">
        <f t="shared" si="434"/>
        <v>0</v>
      </c>
      <c r="AN344" s="341">
        <f t="shared" si="435"/>
        <v>7.0621468926553672E-3</v>
      </c>
      <c r="AO344" s="341">
        <f t="shared" si="436"/>
        <v>7.0621468926553672E-3</v>
      </c>
      <c r="AP344" s="214">
        <v>529</v>
      </c>
      <c r="AQ344" s="214">
        <v>3</v>
      </c>
      <c r="AR344" s="341">
        <f t="shared" si="437"/>
        <v>4.2372881355932203E-3</v>
      </c>
      <c r="AT344" s="1">
        <v>11</v>
      </c>
      <c r="AU344" s="1">
        <v>5</v>
      </c>
      <c r="AV344" s="1">
        <v>0</v>
      </c>
      <c r="AW344" s="1">
        <v>6</v>
      </c>
      <c r="AX344" s="1">
        <v>19</v>
      </c>
      <c r="AY344" s="1">
        <v>10</v>
      </c>
      <c r="AZ344" s="1">
        <v>0</v>
      </c>
      <c r="BA344" s="1">
        <v>9</v>
      </c>
      <c r="BB344" s="1">
        <v>12</v>
      </c>
      <c r="BC344" s="1">
        <v>5</v>
      </c>
      <c r="BD344" s="1">
        <v>0</v>
      </c>
      <c r="BE344" s="1">
        <v>7</v>
      </c>
      <c r="BF344" s="1">
        <v>0</v>
      </c>
      <c r="BG344" s="1">
        <v>0</v>
      </c>
      <c r="BH344" s="1">
        <v>0</v>
      </c>
      <c r="BI344" s="1">
        <v>0</v>
      </c>
      <c r="BJ344" s="1">
        <v>10</v>
      </c>
      <c r="BK344" s="1">
        <v>0</v>
      </c>
      <c r="BL344" s="1">
        <v>5</v>
      </c>
      <c r="BM344" s="1">
        <v>5</v>
      </c>
      <c r="BN344" s="125">
        <v>0.45454545454545453</v>
      </c>
      <c r="BO344" s="124">
        <v>0</v>
      </c>
      <c r="BP344" s="126">
        <v>0.54545454545454541</v>
      </c>
      <c r="BQ344" s="125">
        <v>0.52631578947368418</v>
      </c>
      <c r="BR344" s="124">
        <v>0</v>
      </c>
      <c r="BS344" s="126">
        <v>0.47368421052631576</v>
      </c>
      <c r="BT344" s="125">
        <v>0.41666666666666669</v>
      </c>
      <c r="BU344" s="124">
        <v>0</v>
      </c>
      <c r="BV344" s="126">
        <v>0.58333333333333337</v>
      </c>
      <c r="BW344" s="125">
        <v>0</v>
      </c>
      <c r="BX344" s="124">
        <v>0</v>
      </c>
      <c r="BY344" s="126">
        <v>0</v>
      </c>
      <c r="BZ344" s="125">
        <f t="shared" si="438"/>
        <v>0</v>
      </c>
      <c r="CA344" s="124">
        <f t="shared" si="439"/>
        <v>0.5</v>
      </c>
      <c r="CB344" s="126">
        <f t="shared" si="440"/>
        <v>0.5</v>
      </c>
      <c r="CD344" s="215">
        <f t="shared" si="441"/>
        <v>1250</v>
      </c>
      <c r="CE344" s="216">
        <f t="shared" si="442"/>
        <v>0.59199999999999997</v>
      </c>
      <c r="CF344" s="216">
        <f t="shared" si="443"/>
        <v>0.32</v>
      </c>
      <c r="CG344" s="216">
        <f t="shared" si="444"/>
        <v>8.7999999999999995E-2</v>
      </c>
      <c r="CH344" s="216">
        <f t="shared" si="445"/>
        <v>0.04</v>
      </c>
      <c r="CI344" s="216">
        <f t="shared" si="446"/>
        <v>0</v>
      </c>
      <c r="CJ344" s="216">
        <f t="shared" si="447"/>
        <v>4.8000000000000001E-2</v>
      </c>
      <c r="CK344" s="217">
        <f t="shared" si="448"/>
        <v>740</v>
      </c>
      <c r="CL344" s="218">
        <f t="shared" si="449"/>
        <v>400</v>
      </c>
      <c r="CM344" s="219">
        <f t="shared" si="450"/>
        <v>110</v>
      </c>
      <c r="CN344" s="219">
        <f t="shared" si="451"/>
        <v>50</v>
      </c>
      <c r="CO344" s="219">
        <f t="shared" si="452"/>
        <v>0</v>
      </c>
      <c r="CP344" s="219">
        <f t="shared" si="453"/>
        <v>60</v>
      </c>
      <c r="CR344" s="243">
        <v>322.94</v>
      </c>
      <c r="CS344" s="243">
        <v>720</v>
      </c>
      <c r="CT344" s="247">
        <f t="shared" si="425"/>
        <v>0.44852777777777775</v>
      </c>
      <c r="CV344" s="247">
        <f t="shared" si="426"/>
        <v>2.5192274788935973E-2</v>
      </c>
      <c r="CW344" s="211">
        <f t="shared" si="475"/>
        <v>0.26277755879647879</v>
      </c>
      <c r="CY344" s="300">
        <v>1.4492753623188406E-2</v>
      </c>
      <c r="CZ344" s="300">
        <v>0</v>
      </c>
      <c r="DA344" s="300">
        <v>1.7857142857142856E-2</v>
      </c>
      <c r="DB344" s="300">
        <v>2.7377521613832854E-2</v>
      </c>
      <c r="DC344" s="300">
        <v>1.5691868758915834E-2</v>
      </c>
      <c r="DE344" s="332" t="s">
        <v>640</v>
      </c>
      <c r="DF344" s="332" t="s">
        <v>640</v>
      </c>
      <c r="DG344" s="332" t="s">
        <v>640</v>
      </c>
      <c r="DH344" s="332" t="s">
        <v>640</v>
      </c>
      <c r="DL344" s="212">
        <v>690</v>
      </c>
      <c r="DM344" s="212">
        <v>10</v>
      </c>
      <c r="DN344" s="213">
        <v>1.4492753623188406E-2</v>
      </c>
      <c r="DO344" s="212">
        <v>163</v>
      </c>
      <c r="DP344" s="212">
        <v>9</v>
      </c>
      <c r="DQ344" s="213">
        <v>1.3043478260869565E-2</v>
      </c>
      <c r="DR344" s="214">
        <v>527</v>
      </c>
      <c r="DS344" s="214">
        <v>1</v>
      </c>
      <c r="DT344" s="213">
        <v>1.4492753623188406E-3</v>
      </c>
      <c r="DV344" s="215">
        <f t="shared" si="454"/>
        <v>2850</v>
      </c>
      <c r="DW344" s="216">
        <v>0.6166666666666667</v>
      </c>
      <c r="DX344" s="216">
        <v>0.33333333333333331</v>
      </c>
      <c r="DY344" s="216">
        <v>0.05</v>
      </c>
      <c r="DZ344" s="216">
        <v>1.6666666666666666E-2</v>
      </c>
      <c r="EA344" s="216">
        <v>0</v>
      </c>
      <c r="EB344" s="216">
        <v>3.3333333333333333E-2</v>
      </c>
      <c r="EC344" s="217">
        <f t="shared" si="455"/>
        <v>740</v>
      </c>
      <c r="ED344" s="218">
        <v>2000</v>
      </c>
      <c r="EE344" s="219">
        <f t="shared" si="456"/>
        <v>110</v>
      </c>
      <c r="EF344" s="219">
        <f t="shared" si="457"/>
        <v>50</v>
      </c>
      <c r="EG344" s="219">
        <f t="shared" si="458"/>
        <v>0</v>
      </c>
      <c r="EH344" s="219">
        <f t="shared" si="459"/>
        <v>60</v>
      </c>
      <c r="EI344" s="216">
        <v>8.3333333333333329E-2</v>
      </c>
      <c r="EJ344" s="511">
        <v>1.5424999999999999E-2</v>
      </c>
      <c r="EK344" s="3">
        <v>0.24</v>
      </c>
      <c r="EL344" s="3">
        <v>0.41700000000000004</v>
      </c>
      <c r="EM344" s="496">
        <f t="shared" si="421"/>
        <v>0.34299999999999997</v>
      </c>
      <c r="EN344" s="528">
        <v>4.8195799999999997E-2</v>
      </c>
      <c r="EO344" s="545">
        <f t="shared" si="460"/>
        <v>1250</v>
      </c>
      <c r="EP344" s="314">
        <f t="shared" si="461"/>
        <v>340</v>
      </c>
      <c r="EQ344" s="542">
        <v>330</v>
      </c>
      <c r="ER344" s="543">
        <v>0</v>
      </c>
      <c r="ES344" s="544">
        <v>10</v>
      </c>
      <c r="ET344" s="242">
        <v>0</v>
      </c>
      <c r="EU344" s="242">
        <v>0</v>
      </c>
      <c r="EV344" s="314">
        <f t="shared" si="462"/>
        <v>10</v>
      </c>
      <c r="EW344" s="314">
        <f t="shared" si="463"/>
        <v>530</v>
      </c>
      <c r="EX344" s="542">
        <v>340</v>
      </c>
      <c r="EY344" s="543">
        <v>130</v>
      </c>
      <c r="EZ344" s="544">
        <v>60</v>
      </c>
      <c r="FA344" s="242">
        <v>30</v>
      </c>
      <c r="FB344" s="242">
        <v>0</v>
      </c>
      <c r="FC344" s="314">
        <f t="shared" si="464"/>
        <v>30</v>
      </c>
      <c r="FD344" s="314">
        <f t="shared" si="465"/>
        <v>380</v>
      </c>
      <c r="FE344" s="542">
        <v>70</v>
      </c>
      <c r="FF344" s="543">
        <v>270</v>
      </c>
      <c r="FG344" s="544">
        <v>40</v>
      </c>
      <c r="FH344" s="242">
        <v>20</v>
      </c>
      <c r="FI344" s="242">
        <f>VLOOKUP($A344,'[3]Tabel 3'!$E$3350:$K$3691,7,FALSE)</f>
        <v>0</v>
      </c>
      <c r="FJ344" s="314">
        <f t="shared" si="466"/>
        <v>20</v>
      </c>
      <c r="FK344" s="545">
        <f t="shared" si="467"/>
        <v>1250</v>
      </c>
      <c r="FL344" s="314">
        <f t="shared" si="468"/>
        <v>320</v>
      </c>
      <c r="FM344" s="542">
        <v>300</v>
      </c>
      <c r="FN344" s="543">
        <v>10</v>
      </c>
      <c r="FO344" s="544">
        <v>10</v>
      </c>
      <c r="FP344" s="242">
        <v>0</v>
      </c>
      <c r="FQ344" s="242">
        <v>0</v>
      </c>
      <c r="FR344" s="314">
        <f t="shared" si="469"/>
        <v>10</v>
      </c>
      <c r="FS344" s="314">
        <f t="shared" si="470"/>
        <v>540</v>
      </c>
      <c r="FT344" s="542">
        <v>350</v>
      </c>
      <c r="FU344" s="543">
        <v>130</v>
      </c>
      <c r="FV344" s="544">
        <v>60</v>
      </c>
      <c r="FW344" s="242">
        <v>30</v>
      </c>
      <c r="FX344" s="242">
        <v>0</v>
      </c>
      <c r="FY344" s="314">
        <f t="shared" si="471"/>
        <v>30</v>
      </c>
      <c r="FZ344" s="314">
        <f t="shared" si="472"/>
        <v>390</v>
      </c>
      <c r="GA344" s="542">
        <v>90</v>
      </c>
      <c r="GB344" s="543">
        <v>260</v>
      </c>
      <c r="GC344" s="544">
        <v>40</v>
      </c>
      <c r="GD344" s="242">
        <v>20</v>
      </c>
      <c r="GE344" s="242">
        <v>0</v>
      </c>
      <c r="GF344" s="314">
        <f t="shared" si="473"/>
        <v>20</v>
      </c>
    </row>
    <row r="345" spans="1:188" hidden="1" x14ac:dyDescent="0.25">
      <c r="A345" s="622" t="s">
        <v>484</v>
      </c>
      <c r="B345" s="622" t="s">
        <v>57</v>
      </c>
      <c r="C345" s="622" t="s">
        <v>107</v>
      </c>
      <c r="D345" s="1">
        <v>1</v>
      </c>
      <c r="E345" s="206">
        <v>18200</v>
      </c>
      <c r="F345" s="207">
        <v>5.7000000000000002E-2</v>
      </c>
      <c r="G345" s="208">
        <f>IF(AND(F345&gt;=$F$3-'Selectie Benchmark Gemeenten'!$D$7*'gemeenten info'!$F$7,F345&lt;=$F$3+'Selectie Benchmark Gemeenten'!$D$7*'gemeenten info'!$F$7),1,0)</f>
        <v>0</v>
      </c>
      <c r="H345" s="206">
        <v>45794</v>
      </c>
      <c r="I345" s="206">
        <v>790</v>
      </c>
      <c r="J345" s="209">
        <f t="shared" si="474"/>
        <v>0.11479820627802691</v>
      </c>
      <c r="K345" s="208">
        <f>IF(AND(J345&gt;=$J$3-'Selectie Benchmark Gemeenten'!$D$8*'gemeenten info'!$J$7,J345&lt;=$J$3+'Selectie Benchmark Gemeenten'!$D$8*'gemeenten info'!$J$7),1,0)</f>
        <v>1</v>
      </c>
      <c r="L345" s="23">
        <v>0</v>
      </c>
      <c r="M345" s="210">
        <v>0.11220715166461159</v>
      </c>
      <c r="N345" s="208">
        <f>IF(AND(M345&gt;=$M$3-'Selectie Benchmark Gemeenten'!$D$9*'gemeenten info'!$M$7,M345&lt;=$M$3+'Selectie Benchmark Gemeenten'!$D$9*'gemeenten info'!$M$7),1,0)</f>
        <v>1</v>
      </c>
      <c r="O345" s="29">
        <f t="shared" si="422"/>
        <v>0</v>
      </c>
      <c r="P345" s="29">
        <f t="shared" si="423"/>
        <v>0</v>
      </c>
      <c r="Q345" s="29">
        <f t="shared" si="424"/>
        <v>0</v>
      </c>
      <c r="S345" s="78">
        <v>8.3130000000000006</v>
      </c>
      <c r="T345" s="78">
        <v>3.9089999999999998</v>
      </c>
      <c r="U345" s="211">
        <v>0.44800000000000001</v>
      </c>
      <c r="V345" s="211">
        <v>6.5000000000000002E-2</v>
      </c>
      <c r="X345" s="212">
        <v>3629</v>
      </c>
      <c r="Y345" s="212">
        <v>53</v>
      </c>
      <c r="Z345" s="341">
        <f t="shared" si="427"/>
        <v>1.4604574262882336E-2</v>
      </c>
      <c r="AA345" s="212">
        <v>955</v>
      </c>
      <c r="AB345" s="212">
        <v>37</v>
      </c>
      <c r="AC345" s="212">
        <v>34</v>
      </c>
      <c r="AD345" s="212">
        <v>128</v>
      </c>
      <c r="AE345" s="212">
        <v>0</v>
      </c>
      <c r="AF345" s="372">
        <f t="shared" si="428"/>
        <v>0</v>
      </c>
      <c r="AG345" s="212">
        <v>10</v>
      </c>
      <c r="AH345" s="372">
        <f t="shared" si="429"/>
        <v>7.8125E-2</v>
      </c>
      <c r="AI345" s="212">
        <f t="shared" si="430"/>
        <v>793</v>
      </c>
      <c r="AJ345" s="212">
        <f t="shared" si="431"/>
        <v>27</v>
      </c>
      <c r="AK345" s="372">
        <f t="shared" si="432"/>
        <v>3.4047919293820936E-2</v>
      </c>
      <c r="AL345" s="341">
        <f t="shared" si="433"/>
        <v>0</v>
      </c>
      <c r="AM345" s="341">
        <f t="shared" si="434"/>
        <v>2.755580049600441E-3</v>
      </c>
      <c r="AN345" s="341">
        <f t="shared" si="435"/>
        <v>7.4400661339211905E-3</v>
      </c>
      <c r="AO345" s="341">
        <f t="shared" si="436"/>
        <v>1.0195646183521631E-2</v>
      </c>
      <c r="AP345" s="214">
        <v>2674</v>
      </c>
      <c r="AQ345" s="214">
        <v>16</v>
      </c>
      <c r="AR345" s="341">
        <f t="shared" si="437"/>
        <v>4.4089280793607058E-3</v>
      </c>
      <c r="AT345" s="1">
        <v>50</v>
      </c>
      <c r="AU345" s="1">
        <v>18</v>
      </c>
      <c r="AV345" s="1">
        <v>14</v>
      </c>
      <c r="AW345" s="1">
        <v>18</v>
      </c>
      <c r="AX345" s="1">
        <v>61</v>
      </c>
      <c r="AY345" s="1">
        <v>29</v>
      </c>
      <c r="AZ345" s="1">
        <v>14</v>
      </c>
      <c r="BA345" s="1">
        <v>18</v>
      </c>
      <c r="BB345" s="1">
        <v>49</v>
      </c>
      <c r="BC345" s="1">
        <v>22</v>
      </c>
      <c r="BD345" s="1">
        <v>7</v>
      </c>
      <c r="BE345" s="1">
        <v>20</v>
      </c>
      <c r="BF345" s="1">
        <v>44</v>
      </c>
      <c r="BG345" s="1">
        <v>21</v>
      </c>
      <c r="BH345" s="1">
        <v>10</v>
      </c>
      <c r="BI345" s="1">
        <v>13</v>
      </c>
      <c r="BJ345" s="1">
        <v>58</v>
      </c>
      <c r="BK345" s="1">
        <v>21</v>
      </c>
      <c r="BL345" s="1">
        <v>12</v>
      </c>
      <c r="BM345" s="1">
        <v>25</v>
      </c>
      <c r="BN345" s="125">
        <v>0.36</v>
      </c>
      <c r="BO345" s="124">
        <v>0.28000000000000003</v>
      </c>
      <c r="BP345" s="126">
        <v>0.36</v>
      </c>
      <c r="BQ345" s="125">
        <v>0.47540983606557374</v>
      </c>
      <c r="BR345" s="124">
        <v>0.22950819672131148</v>
      </c>
      <c r="BS345" s="126">
        <v>0.29508196721311475</v>
      </c>
      <c r="BT345" s="125">
        <v>0.44897959183673469</v>
      </c>
      <c r="BU345" s="124">
        <v>0.14285714285714285</v>
      </c>
      <c r="BV345" s="126">
        <v>0.40816326530612246</v>
      </c>
      <c r="BW345" s="125">
        <v>0.47727272727272729</v>
      </c>
      <c r="BX345" s="124">
        <v>0.22727272727272727</v>
      </c>
      <c r="BY345" s="126">
        <v>0.29545454545454547</v>
      </c>
      <c r="BZ345" s="125">
        <f t="shared" si="438"/>
        <v>0.36206896551724138</v>
      </c>
      <c r="CA345" s="124">
        <f t="shared" si="439"/>
        <v>0.20689655172413793</v>
      </c>
      <c r="CB345" s="126">
        <f t="shared" si="440"/>
        <v>0.43103448275862066</v>
      </c>
      <c r="CD345" s="215">
        <f t="shared" si="441"/>
        <v>6070</v>
      </c>
      <c r="CE345" s="216">
        <f t="shared" si="442"/>
        <v>0.61120263591433277</v>
      </c>
      <c r="CF345" s="216">
        <f t="shared" si="443"/>
        <v>0.32948929159802304</v>
      </c>
      <c r="CG345" s="216">
        <f t="shared" si="444"/>
        <v>5.9308072487644151E-2</v>
      </c>
      <c r="CH345" s="216">
        <f t="shared" si="445"/>
        <v>2.3064250411861616E-2</v>
      </c>
      <c r="CI345" s="216">
        <f t="shared" si="446"/>
        <v>1.6474464579901153E-3</v>
      </c>
      <c r="CJ345" s="216">
        <f t="shared" si="447"/>
        <v>3.459637561779242E-2</v>
      </c>
      <c r="CK345" s="217">
        <f t="shared" si="448"/>
        <v>3710</v>
      </c>
      <c r="CL345" s="218">
        <f t="shared" si="449"/>
        <v>2000</v>
      </c>
      <c r="CM345" s="219">
        <f t="shared" si="450"/>
        <v>360</v>
      </c>
      <c r="CN345" s="219">
        <f t="shared" si="451"/>
        <v>140</v>
      </c>
      <c r="CO345" s="219">
        <f t="shared" si="452"/>
        <v>10</v>
      </c>
      <c r="CP345" s="219">
        <f t="shared" si="453"/>
        <v>210</v>
      </c>
      <c r="CR345" s="243">
        <v>2613.4</v>
      </c>
      <c r="CS345" s="243">
        <v>5169</v>
      </c>
      <c r="CT345" s="247">
        <f t="shared" si="425"/>
        <v>0.50559102340878315</v>
      </c>
      <c r="CV345" s="247">
        <f t="shared" si="426"/>
        <v>2.8886142329853367E-2</v>
      </c>
      <c r="CW345" s="211">
        <f t="shared" si="475"/>
        <v>0.25622060110319889</v>
      </c>
      <c r="CY345" s="300">
        <v>1.6187552330449346E-2</v>
      </c>
      <c r="CZ345" s="300">
        <v>1.2324929971988795E-2</v>
      </c>
      <c r="DA345" s="300">
        <v>1.3687150837988826E-2</v>
      </c>
      <c r="DB345" s="300">
        <v>1.7110799438990184E-2</v>
      </c>
      <c r="DC345" s="300">
        <v>1.3827433628318585E-2</v>
      </c>
      <c r="DE345" s="332">
        <v>103</v>
      </c>
      <c r="DF345" s="332">
        <v>9</v>
      </c>
      <c r="DG345" s="332">
        <v>104</v>
      </c>
      <c r="DH345" s="332">
        <v>11</v>
      </c>
      <c r="DL345" s="212">
        <v>3583</v>
      </c>
      <c r="DM345" s="212">
        <v>58</v>
      </c>
      <c r="DN345" s="213">
        <v>1.6187552330449346E-2</v>
      </c>
      <c r="DO345" s="212">
        <v>955</v>
      </c>
      <c r="DP345" s="212">
        <v>53</v>
      </c>
      <c r="DQ345" s="213">
        <v>1.4792073681272676E-2</v>
      </c>
      <c r="DR345" s="214">
        <v>2628</v>
      </c>
      <c r="DS345" s="214">
        <v>5</v>
      </c>
      <c r="DT345" s="213">
        <v>1.3954786491766676E-3</v>
      </c>
      <c r="DV345" s="215">
        <f t="shared" si="454"/>
        <v>5250</v>
      </c>
      <c r="DW345" s="216">
        <v>0.51724137931034486</v>
      </c>
      <c r="DX345" s="216">
        <v>0.41379310344827586</v>
      </c>
      <c r="DY345" s="216">
        <v>6.8965517241379309E-2</v>
      </c>
      <c r="DZ345" s="216">
        <v>3.4482758620689655E-2</v>
      </c>
      <c r="EA345" s="216">
        <v>0</v>
      </c>
      <c r="EB345" s="216">
        <v>3.4482758620689655E-2</v>
      </c>
      <c r="EC345" s="217">
        <f t="shared" si="455"/>
        <v>3720</v>
      </c>
      <c r="ED345" s="218">
        <v>1200</v>
      </c>
      <c r="EE345" s="219">
        <f t="shared" si="456"/>
        <v>330</v>
      </c>
      <c r="EF345" s="219">
        <f t="shared" si="457"/>
        <v>90</v>
      </c>
      <c r="EG345" s="219">
        <f t="shared" si="458"/>
        <v>0</v>
      </c>
      <c r="EH345" s="219">
        <f t="shared" si="459"/>
        <v>240</v>
      </c>
      <c r="EI345" s="216">
        <v>6.5573770491803282E-2</v>
      </c>
      <c r="EJ345" s="511">
        <v>1.7875000000000002E-2</v>
      </c>
      <c r="EK345" s="3">
        <v>0.255</v>
      </c>
      <c r="EL345" s="3">
        <v>0.441</v>
      </c>
      <c r="EM345" s="496">
        <f t="shared" si="421"/>
        <v>0.30399999999999999</v>
      </c>
      <c r="EN345" s="528">
        <v>5.6464200000000006E-2</v>
      </c>
      <c r="EO345" s="545">
        <f t="shared" si="460"/>
        <v>6020</v>
      </c>
      <c r="EP345" s="314">
        <f t="shared" si="461"/>
        <v>1610</v>
      </c>
      <c r="EQ345" s="542">
        <v>1580</v>
      </c>
      <c r="ER345" s="543">
        <v>20</v>
      </c>
      <c r="ES345" s="544">
        <v>10</v>
      </c>
      <c r="ET345" s="242">
        <v>0</v>
      </c>
      <c r="EU345" s="242">
        <v>0</v>
      </c>
      <c r="EV345" s="314">
        <f t="shared" si="462"/>
        <v>10</v>
      </c>
      <c r="EW345" s="314">
        <f t="shared" si="463"/>
        <v>2710</v>
      </c>
      <c r="EX345" s="542">
        <v>1800</v>
      </c>
      <c r="EY345" s="543">
        <v>750</v>
      </c>
      <c r="EZ345" s="544">
        <v>160</v>
      </c>
      <c r="FA345" s="242">
        <v>40</v>
      </c>
      <c r="FB345" s="242">
        <v>0</v>
      </c>
      <c r="FC345" s="314">
        <f t="shared" si="464"/>
        <v>120</v>
      </c>
      <c r="FD345" s="314">
        <f t="shared" si="465"/>
        <v>1700</v>
      </c>
      <c r="FE345" s="542">
        <v>340</v>
      </c>
      <c r="FF345" s="543">
        <v>1200</v>
      </c>
      <c r="FG345" s="544">
        <v>160</v>
      </c>
      <c r="FH345" s="242">
        <v>50</v>
      </c>
      <c r="FI345" s="242">
        <f>VLOOKUP($A345,'[3]Tabel 3'!$E$3350:$K$3691,7,FALSE)</f>
        <v>0</v>
      </c>
      <c r="FJ345" s="314">
        <f t="shared" si="466"/>
        <v>110</v>
      </c>
      <c r="FK345" s="545">
        <f t="shared" si="467"/>
        <v>6070</v>
      </c>
      <c r="FL345" s="314">
        <f t="shared" si="468"/>
        <v>1660</v>
      </c>
      <c r="FM345" s="542">
        <v>1630</v>
      </c>
      <c r="FN345" s="543">
        <v>20</v>
      </c>
      <c r="FO345" s="544">
        <v>10</v>
      </c>
      <c r="FP345" s="242">
        <v>0</v>
      </c>
      <c r="FQ345" s="242">
        <v>0</v>
      </c>
      <c r="FR345" s="314">
        <f t="shared" si="469"/>
        <v>10</v>
      </c>
      <c r="FS345" s="314">
        <f t="shared" si="470"/>
        <v>2700</v>
      </c>
      <c r="FT345" s="542">
        <v>1760</v>
      </c>
      <c r="FU345" s="543">
        <v>770</v>
      </c>
      <c r="FV345" s="544">
        <v>170</v>
      </c>
      <c r="FW345" s="242">
        <v>50</v>
      </c>
      <c r="FX345" s="242">
        <v>10</v>
      </c>
      <c r="FY345" s="314">
        <f t="shared" si="471"/>
        <v>110</v>
      </c>
      <c r="FZ345" s="314">
        <f t="shared" si="472"/>
        <v>1710</v>
      </c>
      <c r="GA345" s="542">
        <v>320</v>
      </c>
      <c r="GB345" s="543">
        <v>1210</v>
      </c>
      <c r="GC345" s="544">
        <v>180</v>
      </c>
      <c r="GD345" s="242">
        <v>90</v>
      </c>
      <c r="GE345" s="242">
        <v>0</v>
      </c>
      <c r="GF345" s="314">
        <f t="shared" si="473"/>
        <v>90</v>
      </c>
    </row>
    <row r="346" spans="1:188" hidden="1" x14ac:dyDescent="0.25">
      <c r="A346" s="622" t="s">
        <v>485</v>
      </c>
      <c r="B346" s="622" t="s">
        <v>119</v>
      </c>
      <c r="C346" s="622" t="s">
        <v>120</v>
      </c>
      <c r="D346" s="1">
        <v>0.5</v>
      </c>
      <c r="E346" s="206">
        <v>9400</v>
      </c>
      <c r="F346" s="207">
        <v>5.7000000000000002E-2</v>
      </c>
      <c r="G346" s="208">
        <f>IF(AND(F346&gt;=$F$3-'Selectie Benchmark Gemeenten'!$D$7*'gemeenten info'!$F$7,F346&lt;=$F$3+'Selectie Benchmark Gemeenten'!$D$7*'gemeenten info'!$F$7),1,0)</f>
        <v>0</v>
      </c>
      <c r="H346" s="206">
        <v>22260</v>
      </c>
      <c r="I346" s="206">
        <v>185</v>
      </c>
      <c r="J346" s="209">
        <f t="shared" si="474"/>
        <v>2.4364723467862483E-2</v>
      </c>
      <c r="K346" s="208">
        <f>IF(AND(J346&gt;=$J$3-'Selectie Benchmark Gemeenten'!$D$8*'gemeenten info'!$J$7,J346&lt;=$J$3+'Selectie Benchmark Gemeenten'!$D$8*'gemeenten info'!$J$7),1,0)</f>
        <v>0</v>
      </c>
      <c r="L346" s="23">
        <v>0</v>
      </c>
      <c r="M346" s="210">
        <v>3.0371567043618739E-2</v>
      </c>
      <c r="N346" s="208">
        <f>IF(AND(M346&gt;=$M$3-'Selectie Benchmark Gemeenten'!$D$9*'gemeenten info'!$M$7,M346&lt;=$M$3+'Selectie Benchmark Gemeenten'!$D$9*'gemeenten info'!$M$7),1,0)</f>
        <v>0</v>
      </c>
      <c r="O346" s="29">
        <f t="shared" si="422"/>
        <v>0</v>
      </c>
      <c r="P346" s="29">
        <f t="shared" si="423"/>
        <v>0</v>
      </c>
      <c r="Q346" s="29">
        <f t="shared" si="424"/>
        <v>0</v>
      </c>
      <c r="S346" s="78">
        <v>8.2029999999999994</v>
      </c>
      <c r="T346" s="78">
        <v>-20.93</v>
      </c>
      <c r="U346" s="211">
        <v>0.505</v>
      </c>
      <c r="V346" s="211">
        <v>5.8000000000000003E-2</v>
      </c>
      <c r="X346" s="212">
        <v>1359</v>
      </c>
      <c r="Y346" s="212">
        <v>29</v>
      </c>
      <c r="Z346" s="341">
        <f t="shared" si="427"/>
        <v>2.1339220014716703E-2</v>
      </c>
      <c r="AA346" s="212">
        <v>437</v>
      </c>
      <c r="AB346" s="212">
        <v>24</v>
      </c>
      <c r="AC346" s="212">
        <v>19</v>
      </c>
      <c r="AD346" s="212">
        <v>61</v>
      </c>
      <c r="AE346" s="212">
        <v>0</v>
      </c>
      <c r="AF346" s="372">
        <f t="shared" si="428"/>
        <v>0</v>
      </c>
      <c r="AG346" s="212">
        <v>0</v>
      </c>
      <c r="AH346" s="372">
        <f t="shared" si="429"/>
        <v>0</v>
      </c>
      <c r="AI346" s="212">
        <f t="shared" si="430"/>
        <v>357</v>
      </c>
      <c r="AJ346" s="212">
        <f t="shared" si="431"/>
        <v>24</v>
      </c>
      <c r="AK346" s="372">
        <f t="shared" si="432"/>
        <v>6.7226890756302518E-2</v>
      </c>
      <c r="AL346" s="341">
        <f t="shared" si="433"/>
        <v>0</v>
      </c>
      <c r="AM346" s="341">
        <f t="shared" si="434"/>
        <v>0</v>
      </c>
      <c r="AN346" s="341">
        <f t="shared" si="435"/>
        <v>1.7660044150110375E-2</v>
      </c>
      <c r="AO346" s="341">
        <f t="shared" si="436"/>
        <v>1.7660044150110375E-2</v>
      </c>
      <c r="AP346" s="214">
        <v>922</v>
      </c>
      <c r="AQ346" s="214">
        <v>5</v>
      </c>
      <c r="AR346" s="341">
        <f t="shared" si="437"/>
        <v>3.6791758646063282E-3</v>
      </c>
      <c r="AT346" s="1">
        <v>19</v>
      </c>
      <c r="AU346" s="1">
        <v>6</v>
      </c>
      <c r="AV346" s="1">
        <v>0</v>
      </c>
      <c r="AW346" s="1">
        <v>13</v>
      </c>
      <c r="AX346" s="1">
        <v>25</v>
      </c>
      <c r="AY346" s="1">
        <v>9</v>
      </c>
      <c r="AZ346" s="1">
        <v>5</v>
      </c>
      <c r="BA346" s="1">
        <v>11</v>
      </c>
      <c r="BB346" s="1">
        <v>18</v>
      </c>
      <c r="BC346" s="1">
        <v>12</v>
      </c>
      <c r="BD346" s="1">
        <v>0</v>
      </c>
      <c r="BE346" s="1">
        <v>6</v>
      </c>
      <c r="BF346" s="1">
        <v>25</v>
      </c>
      <c r="BG346" s="1">
        <v>10</v>
      </c>
      <c r="BH346" s="1">
        <v>5</v>
      </c>
      <c r="BI346" s="1">
        <v>10</v>
      </c>
      <c r="BJ346" s="1">
        <v>25</v>
      </c>
      <c r="BK346" s="1">
        <v>10</v>
      </c>
      <c r="BL346" s="1">
        <v>0</v>
      </c>
      <c r="BM346" s="1">
        <v>15</v>
      </c>
      <c r="BN346" s="125">
        <v>0.31578947368421051</v>
      </c>
      <c r="BO346" s="124">
        <v>0</v>
      </c>
      <c r="BP346" s="126">
        <v>0.68421052631578949</v>
      </c>
      <c r="BQ346" s="125">
        <v>0.36</v>
      </c>
      <c r="BR346" s="124">
        <v>0.2</v>
      </c>
      <c r="BS346" s="126">
        <v>0.44</v>
      </c>
      <c r="BT346" s="125">
        <v>0.66666666666666663</v>
      </c>
      <c r="BU346" s="124">
        <v>0</v>
      </c>
      <c r="BV346" s="126">
        <v>0.33333333333333331</v>
      </c>
      <c r="BW346" s="125">
        <v>0.4</v>
      </c>
      <c r="BX346" s="124">
        <v>0.2</v>
      </c>
      <c r="BY346" s="126">
        <v>0.4</v>
      </c>
      <c r="BZ346" s="125">
        <f t="shared" si="438"/>
        <v>0.4</v>
      </c>
      <c r="CA346" s="124">
        <f t="shared" si="439"/>
        <v>0</v>
      </c>
      <c r="CB346" s="126">
        <f t="shared" si="440"/>
        <v>0.6</v>
      </c>
      <c r="CD346" s="215">
        <f t="shared" si="441"/>
        <v>2860</v>
      </c>
      <c r="CE346" s="216">
        <f t="shared" si="442"/>
        <v>0.50349650349650354</v>
      </c>
      <c r="CF346" s="216">
        <f t="shared" si="443"/>
        <v>0.41608391608391609</v>
      </c>
      <c r="CG346" s="216">
        <f t="shared" si="444"/>
        <v>8.0419580419580416E-2</v>
      </c>
      <c r="CH346" s="216">
        <f t="shared" si="445"/>
        <v>3.1468531468531472E-2</v>
      </c>
      <c r="CI346" s="216">
        <f t="shared" si="446"/>
        <v>0</v>
      </c>
      <c r="CJ346" s="216">
        <f t="shared" si="447"/>
        <v>4.8951048951048952E-2</v>
      </c>
      <c r="CK346" s="217">
        <f t="shared" si="448"/>
        <v>1440</v>
      </c>
      <c r="CL346" s="218">
        <f t="shared" si="449"/>
        <v>1190</v>
      </c>
      <c r="CM346" s="219">
        <f t="shared" si="450"/>
        <v>230</v>
      </c>
      <c r="CN346" s="219">
        <f t="shared" si="451"/>
        <v>90</v>
      </c>
      <c r="CO346" s="219">
        <f t="shared" si="452"/>
        <v>0</v>
      </c>
      <c r="CP346" s="219">
        <f t="shared" si="453"/>
        <v>140</v>
      </c>
      <c r="CR346" s="243">
        <v>855.05</v>
      </c>
      <c r="CS346" s="243">
        <v>1640</v>
      </c>
      <c r="CT346" s="247">
        <f t="shared" si="425"/>
        <v>0.52137195121951219</v>
      </c>
      <c r="CV346" s="247">
        <f t="shared" si="426"/>
        <v>4.0928975877592415E-2</v>
      </c>
      <c r="CW346" s="211">
        <f t="shared" si="475"/>
        <v>0.37437228095994213</v>
      </c>
      <c r="CY346" s="300">
        <v>1.8221574344023325E-2</v>
      </c>
      <c r="CZ346" s="300">
        <v>1.7818959372772631E-2</v>
      </c>
      <c r="DA346" s="300">
        <v>1.2448132780082987E-2</v>
      </c>
      <c r="DB346" s="300">
        <v>1.6307893020221786E-2</v>
      </c>
      <c r="DC346" s="300">
        <v>1.2032932235592146E-2</v>
      </c>
      <c r="DE346" s="332">
        <v>45</v>
      </c>
      <c r="DF346" s="332">
        <v>13</v>
      </c>
      <c r="DG346" s="332">
        <v>54</v>
      </c>
      <c r="DH346" s="332">
        <v>6</v>
      </c>
      <c r="DL346" s="212">
        <v>1372</v>
      </c>
      <c r="DM346" s="212">
        <v>25</v>
      </c>
      <c r="DN346" s="213">
        <v>1.8221574344023325E-2</v>
      </c>
      <c r="DO346" s="212">
        <v>464</v>
      </c>
      <c r="DP346" s="212">
        <v>23</v>
      </c>
      <c r="DQ346" s="213">
        <v>1.6763848396501458E-2</v>
      </c>
      <c r="DR346" s="214">
        <v>908</v>
      </c>
      <c r="DS346" s="214">
        <v>2</v>
      </c>
      <c r="DT346" s="213">
        <v>1.4577259475218659E-3</v>
      </c>
      <c r="DV346" s="215">
        <f t="shared" si="454"/>
        <v>3610</v>
      </c>
      <c r="DW346" s="216">
        <v>0.62121212121212122</v>
      </c>
      <c r="DX346" s="216">
        <v>0.2878787878787879</v>
      </c>
      <c r="DY346" s="216">
        <v>9.0909090909090912E-2</v>
      </c>
      <c r="DZ346" s="216">
        <v>4.5454545454545456E-2</v>
      </c>
      <c r="EA346" s="216">
        <v>0</v>
      </c>
      <c r="EB346" s="216">
        <v>4.5454545454545456E-2</v>
      </c>
      <c r="EC346" s="217">
        <f t="shared" si="455"/>
        <v>1500</v>
      </c>
      <c r="ED346" s="218">
        <v>1900</v>
      </c>
      <c r="EE346" s="219">
        <f t="shared" si="456"/>
        <v>210</v>
      </c>
      <c r="EF346" s="219">
        <f t="shared" si="457"/>
        <v>40</v>
      </c>
      <c r="EG346" s="219">
        <f t="shared" si="458"/>
        <v>0</v>
      </c>
      <c r="EH346" s="219">
        <f t="shared" si="459"/>
        <v>170</v>
      </c>
      <c r="EI346" s="216">
        <v>6.8965517241379309E-2</v>
      </c>
      <c r="EJ346" s="511">
        <v>1.7875000000000002E-2</v>
      </c>
      <c r="EK346" s="3">
        <v>0.30399999999999999</v>
      </c>
      <c r="EL346" s="3">
        <v>0.43700000000000006</v>
      </c>
      <c r="EM346" s="496">
        <f t="shared" si="421"/>
        <v>0.2589999999999999</v>
      </c>
      <c r="EN346" s="528">
        <v>5.6464200000000006E-2</v>
      </c>
      <c r="EO346" s="545">
        <f t="shared" si="460"/>
        <v>2940</v>
      </c>
      <c r="EP346" s="314">
        <f t="shared" si="461"/>
        <v>620</v>
      </c>
      <c r="EQ346" s="542">
        <v>600</v>
      </c>
      <c r="ER346" s="543">
        <v>10</v>
      </c>
      <c r="ES346" s="544">
        <v>10</v>
      </c>
      <c r="ET346" s="242">
        <v>0</v>
      </c>
      <c r="EU346" s="242">
        <v>0</v>
      </c>
      <c r="EV346" s="314">
        <f t="shared" si="462"/>
        <v>10</v>
      </c>
      <c r="EW346" s="314">
        <f t="shared" si="463"/>
        <v>1260</v>
      </c>
      <c r="EX346" s="542">
        <v>750</v>
      </c>
      <c r="EY346" s="543">
        <v>410</v>
      </c>
      <c r="EZ346" s="544">
        <v>100</v>
      </c>
      <c r="FA346" s="242">
        <v>20</v>
      </c>
      <c r="FB346" s="242">
        <v>0</v>
      </c>
      <c r="FC346" s="314">
        <f t="shared" si="464"/>
        <v>80</v>
      </c>
      <c r="FD346" s="314">
        <f t="shared" si="465"/>
        <v>1060</v>
      </c>
      <c r="FE346" s="542">
        <v>150</v>
      </c>
      <c r="FF346" s="543">
        <v>810</v>
      </c>
      <c r="FG346" s="544">
        <v>100</v>
      </c>
      <c r="FH346" s="242">
        <v>20</v>
      </c>
      <c r="FI346" s="242">
        <f>VLOOKUP($A346,'[3]Tabel 3'!$E$3350:$K$3691,7,FALSE)</f>
        <v>0</v>
      </c>
      <c r="FJ346" s="314">
        <f t="shared" si="466"/>
        <v>80</v>
      </c>
      <c r="FK346" s="545">
        <f t="shared" si="467"/>
        <v>2860</v>
      </c>
      <c r="FL346" s="314">
        <f t="shared" si="468"/>
        <v>580</v>
      </c>
      <c r="FM346" s="542">
        <v>560</v>
      </c>
      <c r="FN346" s="543">
        <v>10</v>
      </c>
      <c r="FO346" s="544">
        <v>10</v>
      </c>
      <c r="FP346" s="242">
        <v>0</v>
      </c>
      <c r="FQ346" s="242">
        <v>0</v>
      </c>
      <c r="FR346" s="314">
        <f t="shared" si="469"/>
        <v>10</v>
      </c>
      <c r="FS346" s="314">
        <f t="shared" si="470"/>
        <v>1230</v>
      </c>
      <c r="FT346" s="542">
        <v>730</v>
      </c>
      <c r="FU346" s="543">
        <v>390</v>
      </c>
      <c r="FV346" s="544">
        <v>110</v>
      </c>
      <c r="FW346" s="242">
        <v>40</v>
      </c>
      <c r="FX346" s="242">
        <v>0</v>
      </c>
      <c r="FY346" s="314">
        <f t="shared" si="471"/>
        <v>70</v>
      </c>
      <c r="FZ346" s="314">
        <f t="shared" si="472"/>
        <v>1050</v>
      </c>
      <c r="GA346" s="542">
        <v>150</v>
      </c>
      <c r="GB346" s="543">
        <v>790</v>
      </c>
      <c r="GC346" s="544">
        <v>110</v>
      </c>
      <c r="GD346" s="242">
        <v>50</v>
      </c>
      <c r="GE346" s="242">
        <v>0</v>
      </c>
      <c r="GF346" s="314">
        <f t="shared" si="473"/>
        <v>60</v>
      </c>
    </row>
    <row r="347" spans="1:188" hidden="1" x14ac:dyDescent="0.25">
      <c r="A347" s="622" t="s">
        <v>486</v>
      </c>
      <c r="B347" s="622" t="s">
        <v>80</v>
      </c>
      <c r="C347" s="622" t="s">
        <v>81</v>
      </c>
      <c r="D347" s="1">
        <v>2.4</v>
      </c>
      <c r="E347" s="206">
        <v>22000</v>
      </c>
      <c r="F347" s="207">
        <v>0.10800000000000001</v>
      </c>
      <c r="G347" s="208">
        <f>IF(AND(F347&gt;=$F$3-'Selectie Benchmark Gemeenten'!$D$7*'gemeenten info'!$F$7,F347&lt;=$F$3+'Selectie Benchmark Gemeenten'!$D$7*'gemeenten info'!$F$7),1,0)</f>
        <v>0</v>
      </c>
      <c r="H347" s="206">
        <v>48330</v>
      </c>
      <c r="I347" s="206">
        <v>1181</v>
      </c>
      <c r="J347" s="209">
        <f t="shared" si="474"/>
        <v>0.17324364723467864</v>
      </c>
      <c r="K347" s="208">
        <f>IF(AND(J347&gt;=$J$3-'Selectie Benchmark Gemeenten'!$D$8*'gemeenten info'!$J$7,J347&lt;=$J$3+'Selectie Benchmark Gemeenten'!$D$8*'gemeenten info'!$J$7),1,0)</f>
        <v>1</v>
      </c>
      <c r="L347" s="23">
        <v>0</v>
      </c>
      <c r="M347" s="210">
        <v>0.11241696474195197</v>
      </c>
      <c r="N347" s="208">
        <f>IF(AND(M347&gt;=$M$3-'Selectie Benchmark Gemeenten'!$D$9*'gemeenten info'!$M$7,M347&lt;=$M$3+'Selectie Benchmark Gemeenten'!$D$9*'gemeenten info'!$M$7),1,0)</f>
        <v>1</v>
      </c>
      <c r="O347" s="29">
        <f t="shared" si="422"/>
        <v>0</v>
      </c>
      <c r="P347" s="29">
        <f t="shared" si="423"/>
        <v>0</v>
      </c>
      <c r="Q347" s="29">
        <f t="shared" si="424"/>
        <v>0</v>
      </c>
      <c r="S347" s="78">
        <v>7.9429999999999996</v>
      </c>
      <c r="T347" s="78">
        <v>4.1479999999999997</v>
      </c>
      <c r="U347" s="211">
        <v>0.44900000000000001</v>
      </c>
      <c r="V347" s="211">
        <v>0.1</v>
      </c>
      <c r="X347" s="212">
        <v>3784</v>
      </c>
      <c r="Y347" s="212">
        <v>96</v>
      </c>
      <c r="Z347" s="341">
        <f t="shared" si="427"/>
        <v>2.5369978858350951E-2</v>
      </c>
      <c r="AA347" s="212">
        <v>1103</v>
      </c>
      <c r="AB347" s="212">
        <v>78</v>
      </c>
      <c r="AC347" s="212">
        <v>32</v>
      </c>
      <c r="AD347" s="212">
        <v>195</v>
      </c>
      <c r="AE347" s="212">
        <v>9</v>
      </c>
      <c r="AF347" s="372">
        <f t="shared" si="428"/>
        <v>0.28125</v>
      </c>
      <c r="AG347" s="212">
        <v>20</v>
      </c>
      <c r="AH347" s="372">
        <f t="shared" si="429"/>
        <v>0.10256410256410256</v>
      </c>
      <c r="AI347" s="212">
        <f t="shared" si="430"/>
        <v>876</v>
      </c>
      <c r="AJ347" s="212">
        <f t="shared" si="431"/>
        <v>49</v>
      </c>
      <c r="AK347" s="372">
        <f t="shared" si="432"/>
        <v>5.5936073059360727E-2</v>
      </c>
      <c r="AL347" s="341">
        <f t="shared" si="433"/>
        <v>2.3784355179704017E-3</v>
      </c>
      <c r="AM347" s="341">
        <f t="shared" si="434"/>
        <v>5.2854122621564482E-3</v>
      </c>
      <c r="AN347" s="341">
        <f t="shared" si="435"/>
        <v>1.2949260042283297E-2</v>
      </c>
      <c r="AO347" s="341">
        <f t="shared" si="436"/>
        <v>2.0613107822410149E-2</v>
      </c>
      <c r="AP347" s="214">
        <v>2681</v>
      </c>
      <c r="AQ347" s="214">
        <v>18</v>
      </c>
      <c r="AR347" s="341">
        <f t="shared" si="437"/>
        <v>4.7568710359408035E-3</v>
      </c>
      <c r="AT347" s="1">
        <v>91</v>
      </c>
      <c r="AU347" s="1">
        <v>34</v>
      </c>
      <c r="AV347" s="1">
        <v>21</v>
      </c>
      <c r="AW347" s="1">
        <v>36</v>
      </c>
      <c r="AX347" s="1">
        <v>87</v>
      </c>
      <c r="AY347" s="1">
        <v>29</v>
      </c>
      <c r="AZ347" s="1">
        <v>23</v>
      </c>
      <c r="BA347" s="1">
        <v>35</v>
      </c>
      <c r="BB347" s="1">
        <v>76</v>
      </c>
      <c r="BC347" s="1">
        <v>26</v>
      </c>
      <c r="BD347" s="1">
        <v>19</v>
      </c>
      <c r="BE347" s="1">
        <v>31</v>
      </c>
      <c r="BF347" s="1">
        <v>97</v>
      </c>
      <c r="BG347" s="1">
        <v>39</v>
      </c>
      <c r="BH347" s="1">
        <v>17</v>
      </c>
      <c r="BI347" s="1">
        <v>41</v>
      </c>
      <c r="BJ347" s="1">
        <v>104</v>
      </c>
      <c r="BK347" s="1">
        <v>37</v>
      </c>
      <c r="BL347" s="1">
        <v>21</v>
      </c>
      <c r="BM347" s="1">
        <v>46</v>
      </c>
      <c r="BN347" s="125">
        <v>0.37362637362637363</v>
      </c>
      <c r="BO347" s="124">
        <v>0.23076923076923078</v>
      </c>
      <c r="BP347" s="126">
        <v>0.39560439560439559</v>
      </c>
      <c r="BQ347" s="125">
        <v>0.33333333333333331</v>
      </c>
      <c r="BR347" s="124">
        <v>0.26436781609195403</v>
      </c>
      <c r="BS347" s="126">
        <v>0.40229885057471265</v>
      </c>
      <c r="BT347" s="125">
        <v>0.34210526315789475</v>
      </c>
      <c r="BU347" s="124">
        <v>0.25</v>
      </c>
      <c r="BV347" s="126">
        <v>0.40789473684210525</v>
      </c>
      <c r="BW347" s="125">
        <v>0.40206185567010311</v>
      </c>
      <c r="BX347" s="124">
        <v>0.17525773195876287</v>
      </c>
      <c r="BY347" s="126">
        <v>0.42268041237113402</v>
      </c>
      <c r="BZ347" s="125">
        <f t="shared" si="438"/>
        <v>0.35576923076923078</v>
      </c>
      <c r="CA347" s="124">
        <f t="shared" si="439"/>
        <v>0.20192307692307693</v>
      </c>
      <c r="CB347" s="126">
        <f t="shared" si="440"/>
        <v>0.44230769230769229</v>
      </c>
      <c r="CD347" s="215">
        <f t="shared" si="441"/>
        <v>6530</v>
      </c>
      <c r="CE347" s="216">
        <f t="shared" si="442"/>
        <v>0.6003062787136294</v>
      </c>
      <c r="CF347" s="216">
        <f t="shared" si="443"/>
        <v>0.30627871362940273</v>
      </c>
      <c r="CG347" s="216">
        <f t="shared" si="444"/>
        <v>9.3415007656967836E-2</v>
      </c>
      <c r="CH347" s="216">
        <f t="shared" si="445"/>
        <v>3.8284839203675342E-2</v>
      </c>
      <c r="CI347" s="216">
        <f t="shared" si="446"/>
        <v>4.5941807044410417E-3</v>
      </c>
      <c r="CJ347" s="216">
        <f t="shared" si="447"/>
        <v>5.0535987748851458E-2</v>
      </c>
      <c r="CK347" s="217">
        <f t="shared" si="448"/>
        <v>3920</v>
      </c>
      <c r="CL347" s="218">
        <f t="shared" si="449"/>
        <v>2000</v>
      </c>
      <c r="CM347" s="219">
        <f t="shared" si="450"/>
        <v>610</v>
      </c>
      <c r="CN347" s="219">
        <f t="shared" si="451"/>
        <v>250</v>
      </c>
      <c r="CO347" s="219">
        <f t="shared" si="452"/>
        <v>30</v>
      </c>
      <c r="CP347" s="219">
        <f t="shared" si="453"/>
        <v>330</v>
      </c>
      <c r="CR347" s="243">
        <v>3737.16</v>
      </c>
      <c r="CS347" s="243">
        <v>4139</v>
      </c>
      <c r="CT347" s="247">
        <f t="shared" si="425"/>
        <v>0.90291374728195217</v>
      </c>
      <c r="CV347" s="247">
        <f t="shared" si="426"/>
        <v>2.809789853651291E-2</v>
      </c>
      <c r="CW347" s="211">
        <f t="shared" si="475"/>
        <v>0.23490721165139766</v>
      </c>
      <c r="CY347" s="300">
        <v>2.6395939086294416E-2</v>
      </c>
      <c r="CZ347" s="300">
        <v>2.4135357053993532E-2</v>
      </c>
      <c r="DA347" s="300">
        <v>1.8728437654016758E-2</v>
      </c>
      <c r="DB347" s="300">
        <v>2.113189215448142E-2</v>
      </c>
      <c r="DC347" s="300">
        <v>2.1817309997602494E-2</v>
      </c>
      <c r="DE347" s="332">
        <v>261</v>
      </c>
      <c r="DF347" s="332">
        <v>59</v>
      </c>
      <c r="DG347" s="332">
        <v>249</v>
      </c>
      <c r="DH347" s="332">
        <v>68</v>
      </c>
      <c r="DL347" s="212">
        <v>3940</v>
      </c>
      <c r="DM347" s="212">
        <v>104</v>
      </c>
      <c r="DN347" s="213">
        <v>2.6395939086294416E-2</v>
      </c>
      <c r="DO347" s="212">
        <v>1191</v>
      </c>
      <c r="DP347" s="212">
        <v>81</v>
      </c>
      <c r="DQ347" s="213">
        <v>2.0558375634517765E-2</v>
      </c>
      <c r="DR347" s="214">
        <v>2749</v>
      </c>
      <c r="DS347" s="214">
        <v>23</v>
      </c>
      <c r="DT347" s="213">
        <v>5.8375634517766496E-3</v>
      </c>
      <c r="DV347" s="215">
        <f t="shared" si="454"/>
        <v>6120</v>
      </c>
      <c r="DW347" s="216">
        <v>0.55263157894736847</v>
      </c>
      <c r="DX347" s="216">
        <v>0.39473684210526316</v>
      </c>
      <c r="DY347" s="216">
        <v>5.2631578947368418E-2</v>
      </c>
      <c r="DZ347" s="216">
        <v>2.6315789473684209E-2</v>
      </c>
      <c r="EA347" s="216">
        <v>0</v>
      </c>
      <c r="EB347" s="216">
        <v>2.6315789473684209E-2</v>
      </c>
      <c r="EC347" s="217">
        <f t="shared" si="455"/>
        <v>4070</v>
      </c>
      <c r="ED347" s="218">
        <v>1500</v>
      </c>
      <c r="EE347" s="219">
        <f t="shared" si="456"/>
        <v>550</v>
      </c>
      <c r="EF347" s="219">
        <f t="shared" si="457"/>
        <v>100</v>
      </c>
      <c r="EG347" s="219">
        <f t="shared" si="458"/>
        <v>20</v>
      </c>
      <c r="EH347" s="219">
        <f t="shared" si="459"/>
        <v>430</v>
      </c>
      <c r="EI347" s="216">
        <v>9.2307692307692313E-2</v>
      </c>
      <c r="EJ347" s="511">
        <v>2.6800000000000001E-2</v>
      </c>
      <c r="EK347" s="3">
        <v>0.28499999999999998</v>
      </c>
      <c r="EL347" s="3">
        <v>0.40399999999999997</v>
      </c>
      <c r="EM347" s="496">
        <f t="shared" si="421"/>
        <v>0.31100000000000011</v>
      </c>
      <c r="EN347" s="528">
        <v>8.6584800000000003E-2</v>
      </c>
      <c r="EO347" s="545">
        <f t="shared" si="460"/>
        <v>6540</v>
      </c>
      <c r="EP347" s="314">
        <f t="shared" si="461"/>
        <v>1850</v>
      </c>
      <c r="EQ347" s="542">
        <v>1820</v>
      </c>
      <c r="ER347" s="543">
        <v>20</v>
      </c>
      <c r="ES347" s="544">
        <v>10</v>
      </c>
      <c r="ET347" s="242">
        <v>0</v>
      </c>
      <c r="EU347" s="242">
        <v>0</v>
      </c>
      <c r="EV347" s="314">
        <f t="shared" si="462"/>
        <v>10</v>
      </c>
      <c r="EW347" s="314">
        <f t="shared" si="463"/>
        <v>2820</v>
      </c>
      <c r="EX347" s="542">
        <v>1830</v>
      </c>
      <c r="EY347" s="543">
        <v>740</v>
      </c>
      <c r="EZ347" s="544">
        <v>250</v>
      </c>
      <c r="FA347" s="242">
        <v>40</v>
      </c>
      <c r="FB347" s="242">
        <v>10</v>
      </c>
      <c r="FC347" s="314">
        <f t="shared" si="464"/>
        <v>200</v>
      </c>
      <c r="FD347" s="314">
        <f t="shared" si="465"/>
        <v>1870</v>
      </c>
      <c r="FE347" s="542">
        <v>420</v>
      </c>
      <c r="FF347" s="543">
        <v>1160</v>
      </c>
      <c r="FG347" s="544">
        <v>290</v>
      </c>
      <c r="FH347" s="242">
        <v>60</v>
      </c>
      <c r="FI347" s="242">
        <f>VLOOKUP($A347,'[3]Tabel 3'!$E$3350:$K$3691,7,FALSE)</f>
        <v>10</v>
      </c>
      <c r="FJ347" s="314">
        <f t="shared" si="466"/>
        <v>220</v>
      </c>
      <c r="FK347" s="545">
        <f t="shared" si="467"/>
        <v>6530</v>
      </c>
      <c r="FL347" s="314">
        <f t="shared" si="468"/>
        <v>1790</v>
      </c>
      <c r="FM347" s="542">
        <v>1730</v>
      </c>
      <c r="FN347" s="543">
        <v>40</v>
      </c>
      <c r="FO347" s="544">
        <v>20</v>
      </c>
      <c r="FP347" s="242">
        <v>0</v>
      </c>
      <c r="FQ347" s="242">
        <v>0</v>
      </c>
      <c r="FR347" s="314">
        <f t="shared" si="469"/>
        <v>20</v>
      </c>
      <c r="FS347" s="314">
        <f t="shared" si="470"/>
        <v>2840</v>
      </c>
      <c r="FT347" s="542">
        <v>1770</v>
      </c>
      <c r="FU347" s="543">
        <v>780</v>
      </c>
      <c r="FV347" s="544">
        <v>290</v>
      </c>
      <c r="FW347" s="242">
        <v>100</v>
      </c>
      <c r="FX347" s="242">
        <v>20</v>
      </c>
      <c r="FY347" s="314">
        <f t="shared" si="471"/>
        <v>170</v>
      </c>
      <c r="FZ347" s="314">
        <f t="shared" si="472"/>
        <v>1900</v>
      </c>
      <c r="GA347" s="542">
        <v>420</v>
      </c>
      <c r="GB347" s="543">
        <v>1180</v>
      </c>
      <c r="GC347" s="544">
        <v>300</v>
      </c>
      <c r="GD347" s="242">
        <v>150</v>
      </c>
      <c r="GE347" s="242">
        <v>10</v>
      </c>
      <c r="GF347" s="314">
        <f t="shared" si="473"/>
        <v>140</v>
      </c>
    </row>
    <row r="348" spans="1:188" hidden="1" x14ac:dyDescent="0.25">
      <c r="A348" s="622" t="s">
        <v>487</v>
      </c>
      <c r="B348" s="622" t="s">
        <v>54</v>
      </c>
      <c r="C348" s="622" t="s">
        <v>79</v>
      </c>
      <c r="D348" s="1">
        <v>0.5</v>
      </c>
      <c r="E348" s="206">
        <v>8600</v>
      </c>
      <c r="F348" s="207">
        <v>5.4000000000000006E-2</v>
      </c>
      <c r="G348" s="208">
        <f>IF(AND(F348&gt;=$F$3-'Selectie Benchmark Gemeenten'!$D$7*'gemeenten info'!$F$7,F348&lt;=$F$3+'Selectie Benchmark Gemeenten'!$D$7*'gemeenten info'!$F$7),1,0)</f>
        <v>0</v>
      </c>
      <c r="H348" s="206">
        <v>23012</v>
      </c>
      <c r="I348" s="206">
        <v>279</v>
      </c>
      <c r="J348" s="209">
        <f t="shared" si="474"/>
        <v>3.8415545590433482E-2</v>
      </c>
      <c r="K348" s="208">
        <f>IF(AND(J348&gt;=$J$3-'Selectie Benchmark Gemeenten'!$D$8*'gemeenten info'!$J$7,J348&lt;=$J$3+'Selectie Benchmark Gemeenten'!$D$8*'gemeenten info'!$J$7),1,0)</f>
        <v>0</v>
      </c>
      <c r="L348" s="23">
        <v>0</v>
      </c>
      <c r="M348" s="210">
        <v>4.6112600536193031E-2</v>
      </c>
      <c r="N348" s="208">
        <f>IF(AND(M348&gt;=$M$3-'Selectie Benchmark Gemeenten'!$D$9*'gemeenten info'!$M$7,M348&lt;=$M$3+'Selectie Benchmark Gemeenten'!$D$9*'gemeenten info'!$M$7),1,0)</f>
        <v>0</v>
      </c>
      <c r="O348" s="29">
        <f t="shared" si="422"/>
        <v>0</v>
      </c>
      <c r="P348" s="29">
        <f t="shared" si="423"/>
        <v>0</v>
      </c>
      <c r="Q348" s="29">
        <f t="shared" si="424"/>
        <v>0</v>
      </c>
      <c r="S348" s="78">
        <v>7.4160000000000004</v>
      </c>
      <c r="T348" s="78">
        <v>-24.751999999999999</v>
      </c>
      <c r="U348" s="211">
        <v>0.65700000000000003</v>
      </c>
      <c r="V348" s="211">
        <v>5.8000000000000003E-2</v>
      </c>
      <c r="X348" s="212">
        <v>2284</v>
      </c>
      <c r="Y348" s="212">
        <v>36</v>
      </c>
      <c r="Z348" s="341">
        <f t="shared" si="427"/>
        <v>1.5761821366024518E-2</v>
      </c>
      <c r="AA348" s="212">
        <v>839</v>
      </c>
      <c r="AB348" s="212">
        <v>33</v>
      </c>
      <c r="AC348" s="212">
        <v>0</v>
      </c>
      <c r="AD348" s="212">
        <v>134</v>
      </c>
      <c r="AE348" s="212">
        <v>0</v>
      </c>
      <c r="AF348" s="372" t="str">
        <f t="shared" si="428"/>
        <v/>
      </c>
      <c r="AG348" s="212">
        <v>9</v>
      </c>
      <c r="AH348" s="372">
        <f t="shared" si="429"/>
        <v>6.7164179104477612E-2</v>
      </c>
      <c r="AI348" s="212">
        <f t="shared" si="430"/>
        <v>705</v>
      </c>
      <c r="AJ348" s="212">
        <f t="shared" si="431"/>
        <v>24</v>
      </c>
      <c r="AK348" s="372">
        <f t="shared" si="432"/>
        <v>3.4042553191489362E-2</v>
      </c>
      <c r="AL348" s="341">
        <f t="shared" si="433"/>
        <v>0</v>
      </c>
      <c r="AM348" s="341">
        <f t="shared" si="434"/>
        <v>3.9404553415061296E-3</v>
      </c>
      <c r="AN348" s="341">
        <f t="shared" si="435"/>
        <v>1.0507880910683012E-2</v>
      </c>
      <c r="AO348" s="341">
        <f t="shared" si="436"/>
        <v>1.4448336252189142E-2</v>
      </c>
      <c r="AP348" s="214">
        <v>1445</v>
      </c>
      <c r="AQ348" s="214">
        <v>3</v>
      </c>
      <c r="AR348" s="341">
        <f t="shared" si="437"/>
        <v>1.3134851138353765E-3</v>
      </c>
      <c r="AT348" s="1">
        <v>29</v>
      </c>
      <c r="AU348" s="1">
        <v>12</v>
      </c>
      <c r="AV348" s="1">
        <v>7</v>
      </c>
      <c r="AW348" s="1">
        <v>10</v>
      </c>
      <c r="AX348" s="1">
        <v>29</v>
      </c>
      <c r="AY348" s="1">
        <v>13</v>
      </c>
      <c r="AZ348" s="1">
        <v>9</v>
      </c>
      <c r="BA348" s="1">
        <v>7</v>
      </c>
      <c r="BB348" s="1">
        <v>25</v>
      </c>
      <c r="BC348" s="1">
        <v>11</v>
      </c>
      <c r="BD348" s="1">
        <v>0</v>
      </c>
      <c r="BE348" s="1">
        <v>14</v>
      </c>
      <c r="BF348" s="1">
        <v>28</v>
      </c>
      <c r="BG348" s="1">
        <v>13</v>
      </c>
      <c r="BH348" s="1">
        <v>5</v>
      </c>
      <c r="BI348" s="1">
        <v>10</v>
      </c>
      <c r="BJ348" s="1">
        <v>31</v>
      </c>
      <c r="BK348" s="1">
        <v>18</v>
      </c>
      <c r="BL348" s="1">
        <v>0</v>
      </c>
      <c r="BM348" s="1">
        <v>13</v>
      </c>
      <c r="BN348" s="125">
        <v>0.41379310344827586</v>
      </c>
      <c r="BO348" s="124">
        <v>0.2413793103448276</v>
      </c>
      <c r="BP348" s="126">
        <v>0.34482758620689657</v>
      </c>
      <c r="BQ348" s="125">
        <v>0.44827586206896552</v>
      </c>
      <c r="BR348" s="124">
        <v>0.31034482758620691</v>
      </c>
      <c r="BS348" s="126">
        <v>0.2413793103448276</v>
      </c>
      <c r="BT348" s="125">
        <v>0.44</v>
      </c>
      <c r="BU348" s="124">
        <v>0</v>
      </c>
      <c r="BV348" s="126">
        <v>0.56000000000000005</v>
      </c>
      <c r="BW348" s="125">
        <v>0.4642857142857143</v>
      </c>
      <c r="BX348" s="124">
        <v>0.17857142857142858</v>
      </c>
      <c r="BY348" s="126">
        <v>0.35714285714285715</v>
      </c>
      <c r="BZ348" s="125">
        <f t="shared" si="438"/>
        <v>0.58064516129032262</v>
      </c>
      <c r="CA348" s="124">
        <f t="shared" si="439"/>
        <v>0</v>
      </c>
      <c r="CB348" s="126">
        <f t="shared" si="440"/>
        <v>0.41935483870967744</v>
      </c>
      <c r="CD348" s="215">
        <f t="shared" si="441"/>
        <v>3760</v>
      </c>
      <c r="CE348" s="216">
        <f t="shared" si="442"/>
        <v>0.53457446808510634</v>
      </c>
      <c r="CF348" s="216">
        <f t="shared" si="443"/>
        <v>0.41755319148936171</v>
      </c>
      <c r="CG348" s="216">
        <f t="shared" si="444"/>
        <v>4.7872340425531915E-2</v>
      </c>
      <c r="CH348" s="216">
        <f t="shared" si="445"/>
        <v>2.3936170212765957E-2</v>
      </c>
      <c r="CI348" s="216">
        <f t="shared" si="446"/>
        <v>2.6595744680851063E-3</v>
      </c>
      <c r="CJ348" s="216">
        <f t="shared" si="447"/>
        <v>2.1276595744680851E-2</v>
      </c>
      <c r="CK348" s="217">
        <f t="shared" si="448"/>
        <v>2010</v>
      </c>
      <c r="CL348" s="218">
        <f t="shared" si="449"/>
        <v>1570</v>
      </c>
      <c r="CM348" s="219">
        <f t="shared" si="450"/>
        <v>180</v>
      </c>
      <c r="CN348" s="219">
        <f t="shared" si="451"/>
        <v>90</v>
      </c>
      <c r="CO348" s="219">
        <f t="shared" si="452"/>
        <v>10</v>
      </c>
      <c r="CP348" s="219">
        <f t="shared" si="453"/>
        <v>80</v>
      </c>
      <c r="CR348" s="243">
        <v>1517.73</v>
      </c>
      <c r="CS348" s="243">
        <v>2776</v>
      </c>
      <c r="CT348" s="247">
        <f t="shared" si="425"/>
        <v>0.54673270893371761</v>
      </c>
      <c r="CV348" s="247">
        <f t="shared" si="426"/>
        <v>2.8829117242252615E-2</v>
      </c>
      <c r="CW348" s="211">
        <f t="shared" si="475"/>
        <v>0.29188558085230587</v>
      </c>
      <c r="CY348" s="300">
        <v>1.3578624616732369E-2</v>
      </c>
      <c r="CZ348" s="300">
        <v>1.2084592145015106E-2</v>
      </c>
      <c r="DA348" s="300">
        <v>1.0647359454855196E-2</v>
      </c>
      <c r="DB348" s="300">
        <v>1.2356199403493822E-2</v>
      </c>
      <c r="DC348" s="300">
        <v>1.2324691882702932E-2</v>
      </c>
      <c r="DE348" s="332">
        <v>62</v>
      </c>
      <c r="DF348" s="332">
        <v>3</v>
      </c>
      <c r="DG348" s="332">
        <v>54</v>
      </c>
      <c r="DH348" s="332">
        <v>4</v>
      </c>
      <c r="DL348" s="212">
        <v>2283</v>
      </c>
      <c r="DM348" s="212">
        <v>31</v>
      </c>
      <c r="DN348" s="213">
        <v>1.3578624616732369E-2</v>
      </c>
      <c r="DO348" s="212">
        <v>818</v>
      </c>
      <c r="DP348" s="212">
        <v>28</v>
      </c>
      <c r="DQ348" s="213">
        <v>1.2264564169951819E-2</v>
      </c>
      <c r="DR348" s="214">
        <v>1465</v>
      </c>
      <c r="DS348" s="214">
        <v>3</v>
      </c>
      <c r="DT348" s="213">
        <v>1.3140604467805519E-3</v>
      </c>
      <c r="DV348" s="215">
        <f t="shared" si="454"/>
        <v>4340</v>
      </c>
      <c r="DW348" s="216">
        <v>0.57627118644067798</v>
      </c>
      <c r="DX348" s="216">
        <v>0.3559322033898305</v>
      </c>
      <c r="DY348" s="216">
        <v>6.7796610169491525E-2</v>
      </c>
      <c r="DZ348" s="216">
        <v>3.3898305084745763E-2</v>
      </c>
      <c r="EA348" s="216">
        <v>0</v>
      </c>
      <c r="EB348" s="216">
        <v>3.3898305084745763E-2</v>
      </c>
      <c r="EC348" s="217">
        <f t="shared" si="455"/>
        <v>2060</v>
      </c>
      <c r="ED348" s="218">
        <v>2100</v>
      </c>
      <c r="EE348" s="219">
        <f t="shared" si="456"/>
        <v>180</v>
      </c>
      <c r="EF348" s="219">
        <f t="shared" si="457"/>
        <v>70</v>
      </c>
      <c r="EG348" s="219">
        <f t="shared" si="458"/>
        <v>10</v>
      </c>
      <c r="EH348" s="219">
        <f t="shared" si="459"/>
        <v>100</v>
      </c>
      <c r="EI348" s="216">
        <v>5.4054054054054057E-2</v>
      </c>
      <c r="EJ348" s="511">
        <v>1.7350000000000001E-2</v>
      </c>
      <c r="EK348" s="3">
        <v>0.36</v>
      </c>
      <c r="EL348" s="3">
        <v>0.46399999999999997</v>
      </c>
      <c r="EM348" s="496">
        <f t="shared" si="421"/>
        <v>0.17600000000000005</v>
      </c>
      <c r="EN348" s="528">
        <v>5.4692400000000002E-2</v>
      </c>
      <c r="EO348" s="545">
        <f t="shared" si="460"/>
        <v>3770</v>
      </c>
      <c r="EP348" s="314">
        <f t="shared" si="461"/>
        <v>1010</v>
      </c>
      <c r="EQ348" s="542">
        <v>1000</v>
      </c>
      <c r="ER348" s="543">
        <v>10</v>
      </c>
      <c r="ES348" s="544">
        <v>0</v>
      </c>
      <c r="ET348" s="242">
        <v>0</v>
      </c>
      <c r="EU348" s="242">
        <v>0</v>
      </c>
      <c r="EV348" s="314">
        <f t="shared" si="462"/>
        <v>0</v>
      </c>
      <c r="EW348" s="314">
        <f t="shared" si="463"/>
        <v>1580</v>
      </c>
      <c r="EX348" s="542">
        <v>900</v>
      </c>
      <c r="EY348" s="543">
        <v>600</v>
      </c>
      <c r="EZ348" s="544">
        <v>80</v>
      </c>
      <c r="FA348" s="242">
        <v>30</v>
      </c>
      <c r="FB348" s="242">
        <v>10</v>
      </c>
      <c r="FC348" s="314">
        <f t="shared" si="464"/>
        <v>40</v>
      </c>
      <c r="FD348" s="314">
        <f t="shared" si="465"/>
        <v>1180</v>
      </c>
      <c r="FE348" s="542">
        <v>160</v>
      </c>
      <c r="FF348" s="543">
        <v>920</v>
      </c>
      <c r="FG348" s="544">
        <v>100</v>
      </c>
      <c r="FH348" s="242">
        <v>40</v>
      </c>
      <c r="FI348" s="242">
        <f>VLOOKUP($A348,'[3]Tabel 3'!$E$3350:$K$3691,7,FALSE)</f>
        <v>0</v>
      </c>
      <c r="FJ348" s="314">
        <f t="shared" si="466"/>
        <v>60</v>
      </c>
      <c r="FK348" s="545">
        <f t="shared" si="467"/>
        <v>3760</v>
      </c>
      <c r="FL348" s="314">
        <f t="shared" si="468"/>
        <v>980</v>
      </c>
      <c r="FM348" s="542">
        <v>970</v>
      </c>
      <c r="FN348" s="543">
        <v>10</v>
      </c>
      <c r="FO348" s="544">
        <v>0</v>
      </c>
      <c r="FP348" s="242">
        <v>0</v>
      </c>
      <c r="FQ348" s="242">
        <v>0</v>
      </c>
      <c r="FR348" s="314">
        <f t="shared" si="469"/>
        <v>0</v>
      </c>
      <c r="FS348" s="314">
        <f t="shared" si="470"/>
        <v>1620</v>
      </c>
      <c r="FT348" s="542">
        <v>890</v>
      </c>
      <c r="FU348" s="543">
        <v>630</v>
      </c>
      <c r="FV348" s="544">
        <v>100</v>
      </c>
      <c r="FW348" s="242">
        <v>40</v>
      </c>
      <c r="FX348" s="242">
        <v>10</v>
      </c>
      <c r="FY348" s="314">
        <f t="shared" si="471"/>
        <v>50</v>
      </c>
      <c r="FZ348" s="314">
        <f t="shared" si="472"/>
        <v>1160</v>
      </c>
      <c r="GA348" s="542">
        <v>150</v>
      </c>
      <c r="GB348" s="543">
        <v>930</v>
      </c>
      <c r="GC348" s="544">
        <v>80</v>
      </c>
      <c r="GD348" s="242">
        <v>50</v>
      </c>
      <c r="GE348" s="242">
        <v>0</v>
      </c>
      <c r="GF348" s="314">
        <f t="shared" si="473"/>
        <v>30</v>
      </c>
    </row>
    <row r="349" spans="1:188" hidden="1" x14ac:dyDescent="0.25">
      <c r="A349" s="622" t="s">
        <v>488</v>
      </c>
      <c r="B349" s="622" t="s">
        <v>112</v>
      </c>
      <c r="C349" s="622" t="s">
        <v>113</v>
      </c>
      <c r="D349" s="1">
        <v>1.9</v>
      </c>
      <c r="E349" s="206">
        <v>19900</v>
      </c>
      <c r="F349" s="207">
        <v>9.6999999999999989E-2</v>
      </c>
      <c r="G349" s="208">
        <f>IF(AND(F349&gt;=$F$3-'Selectie Benchmark Gemeenten'!$D$7*'gemeenten info'!$F$7,F349&lt;=$F$3+'Selectie Benchmark Gemeenten'!$D$7*'gemeenten info'!$F$7),1,0)</f>
        <v>1</v>
      </c>
      <c r="H349" s="206">
        <v>44789</v>
      </c>
      <c r="I349" s="206">
        <v>2206</v>
      </c>
      <c r="J349" s="209">
        <f t="shared" si="474"/>
        <v>0.32645739910313903</v>
      </c>
      <c r="K349" s="208">
        <f>IF(AND(J349&gt;=$J$3-'Selectie Benchmark Gemeenten'!$D$8*'gemeenten info'!$J$7,J349&lt;=$J$3+'Selectie Benchmark Gemeenten'!$D$8*'gemeenten info'!$J$7),1,0)</f>
        <v>0</v>
      </c>
      <c r="L349" s="23">
        <v>0</v>
      </c>
      <c r="M349" s="210">
        <v>0.10122075279755849</v>
      </c>
      <c r="N349" s="208">
        <f>IF(AND(M349&gt;=$M$3-'Selectie Benchmark Gemeenten'!$D$9*'gemeenten info'!$M$7,M349&lt;=$M$3+'Selectie Benchmark Gemeenten'!$D$9*'gemeenten info'!$M$7),1,0)</f>
        <v>1</v>
      </c>
      <c r="O349" s="29">
        <f t="shared" si="422"/>
        <v>1</v>
      </c>
      <c r="P349" s="29">
        <f t="shared" si="423"/>
        <v>0</v>
      </c>
      <c r="Q349" s="29">
        <f t="shared" si="424"/>
        <v>0</v>
      </c>
      <c r="S349" s="78">
        <v>7.7789999999999999</v>
      </c>
      <c r="T349" s="78">
        <v>-5.4180000000000001</v>
      </c>
      <c r="U349" s="211">
        <v>0.56899999999999995</v>
      </c>
      <c r="V349" s="211">
        <v>9.8000000000000004E-2</v>
      </c>
      <c r="X349" s="212">
        <v>3269</v>
      </c>
      <c r="Y349" s="212">
        <v>94</v>
      </c>
      <c r="Z349" s="341">
        <f t="shared" si="427"/>
        <v>2.8754970939125116E-2</v>
      </c>
      <c r="AA349" s="212">
        <v>1104</v>
      </c>
      <c r="AB349" s="212">
        <v>84</v>
      </c>
      <c r="AC349" s="212">
        <v>55</v>
      </c>
      <c r="AD349" s="212">
        <v>159</v>
      </c>
      <c r="AE349" s="212">
        <v>13</v>
      </c>
      <c r="AF349" s="372">
        <f t="shared" si="428"/>
        <v>0.23636363636363636</v>
      </c>
      <c r="AG349" s="212">
        <v>26</v>
      </c>
      <c r="AH349" s="372">
        <f t="shared" si="429"/>
        <v>0.16352201257861634</v>
      </c>
      <c r="AI349" s="212">
        <f t="shared" si="430"/>
        <v>890</v>
      </c>
      <c r="AJ349" s="212">
        <f t="shared" si="431"/>
        <v>45</v>
      </c>
      <c r="AK349" s="372">
        <f t="shared" si="432"/>
        <v>5.0561797752808987E-2</v>
      </c>
      <c r="AL349" s="341">
        <f t="shared" si="433"/>
        <v>3.9767513000917715E-3</v>
      </c>
      <c r="AM349" s="341">
        <f t="shared" si="434"/>
        <v>7.9535026001835429E-3</v>
      </c>
      <c r="AN349" s="341">
        <f t="shared" si="435"/>
        <v>1.3765677577240747E-2</v>
      </c>
      <c r="AO349" s="341">
        <f t="shared" si="436"/>
        <v>2.569593147751606E-2</v>
      </c>
      <c r="AP349" s="214">
        <v>2165</v>
      </c>
      <c r="AQ349" s="214">
        <v>10</v>
      </c>
      <c r="AR349" s="341">
        <f t="shared" si="437"/>
        <v>3.0590394616090547E-3</v>
      </c>
      <c r="AT349" s="1">
        <v>72</v>
      </c>
      <c r="AU349" s="1">
        <v>32</v>
      </c>
      <c r="AV349" s="1">
        <v>17</v>
      </c>
      <c r="AW349" s="1">
        <v>23</v>
      </c>
      <c r="AX349" s="1">
        <v>88</v>
      </c>
      <c r="AY349" s="1">
        <v>26</v>
      </c>
      <c r="AZ349" s="1">
        <v>24</v>
      </c>
      <c r="BA349" s="1">
        <v>38</v>
      </c>
      <c r="BB349" s="1">
        <v>77</v>
      </c>
      <c r="BC349" s="1">
        <v>32</v>
      </c>
      <c r="BD349" s="1">
        <v>21</v>
      </c>
      <c r="BE349" s="1">
        <v>24</v>
      </c>
      <c r="BF349" s="1">
        <v>70</v>
      </c>
      <c r="BG349" s="1">
        <v>25</v>
      </c>
      <c r="BH349" s="1">
        <v>13</v>
      </c>
      <c r="BI349" s="1">
        <v>32</v>
      </c>
      <c r="BJ349" s="1">
        <v>92</v>
      </c>
      <c r="BK349" s="1">
        <v>32</v>
      </c>
      <c r="BL349" s="1">
        <v>18</v>
      </c>
      <c r="BM349" s="1">
        <v>42</v>
      </c>
      <c r="BN349" s="125">
        <v>0.44444444444444442</v>
      </c>
      <c r="BO349" s="124">
        <v>0.2361111111111111</v>
      </c>
      <c r="BP349" s="126">
        <v>0.31944444444444442</v>
      </c>
      <c r="BQ349" s="125">
        <v>0.29545454545454547</v>
      </c>
      <c r="BR349" s="124">
        <v>0.27272727272727271</v>
      </c>
      <c r="BS349" s="126">
        <v>0.43181818181818182</v>
      </c>
      <c r="BT349" s="125">
        <v>0.41558441558441561</v>
      </c>
      <c r="BU349" s="124">
        <v>0.27272727272727271</v>
      </c>
      <c r="BV349" s="126">
        <v>0.31168831168831168</v>
      </c>
      <c r="BW349" s="125">
        <v>0.35714285714285715</v>
      </c>
      <c r="BX349" s="124">
        <v>0.18571428571428572</v>
      </c>
      <c r="BY349" s="126">
        <v>0.45714285714285713</v>
      </c>
      <c r="BZ349" s="125">
        <f t="shared" si="438"/>
        <v>0.34782608695652173</v>
      </c>
      <c r="CA349" s="124">
        <f t="shared" si="439"/>
        <v>0.19565217391304349</v>
      </c>
      <c r="CB349" s="126">
        <f t="shared" si="440"/>
        <v>0.45652173913043476</v>
      </c>
      <c r="CD349" s="215">
        <f t="shared" si="441"/>
        <v>5910</v>
      </c>
      <c r="CE349" s="216">
        <f t="shared" si="442"/>
        <v>0.56175972927241957</v>
      </c>
      <c r="CF349" s="216">
        <f t="shared" si="443"/>
        <v>0.36379018612521152</v>
      </c>
      <c r="CG349" s="216">
        <f t="shared" si="444"/>
        <v>7.4450084602368863E-2</v>
      </c>
      <c r="CH349" s="216">
        <f t="shared" si="445"/>
        <v>3.2148900169204735E-2</v>
      </c>
      <c r="CI349" s="216">
        <f t="shared" si="446"/>
        <v>3.3840947546531302E-3</v>
      </c>
      <c r="CJ349" s="216">
        <f t="shared" si="447"/>
        <v>3.8917089678510999E-2</v>
      </c>
      <c r="CK349" s="217">
        <f t="shared" si="448"/>
        <v>3320</v>
      </c>
      <c r="CL349" s="218">
        <f t="shared" si="449"/>
        <v>2150</v>
      </c>
      <c r="CM349" s="219">
        <f t="shared" si="450"/>
        <v>440</v>
      </c>
      <c r="CN349" s="219">
        <f t="shared" si="451"/>
        <v>190</v>
      </c>
      <c r="CO349" s="219">
        <f t="shared" si="452"/>
        <v>20</v>
      </c>
      <c r="CP349" s="219">
        <f t="shared" si="453"/>
        <v>230</v>
      </c>
      <c r="CR349" s="243">
        <v>5221.8599999999997</v>
      </c>
      <c r="CS349" s="243">
        <v>4404</v>
      </c>
      <c r="CT349" s="247">
        <f t="shared" si="425"/>
        <v>1.1857084468664849</v>
      </c>
      <c r="CV349" s="247">
        <f t="shared" si="426"/>
        <v>2.4251299731495486E-2</v>
      </c>
      <c r="CW349" s="211">
        <f t="shared" si="475"/>
        <v>0.29644299937242391</v>
      </c>
      <c r="CY349" s="300">
        <v>2.8091603053435114E-2</v>
      </c>
      <c r="CZ349" s="300">
        <v>2.1432945499081445E-2</v>
      </c>
      <c r="DA349" s="300">
        <v>2.3276904474002418E-2</v>
      </c>
      <c r="DB349" s="300">
        <v>2.5958702064896755E-2</v>
      </c>
      <c r="DC349" s="300">
        <v>2.1543985637342909E-2</v>
      </c>
      <c r="DE349" s="332">
        <v>167</v>
      </c>
      <c r="DF349" s="332">
        <v>14</v>
      </c>
      <c r="DG349" s="332">
        <v>180</v>
      </c>
      <c r="DH349" s="332">
        <v>22</v>
      </c>
      <c r="DL349" s="212">
        <v>3275</v>
      </c>
      <c r="DM349" s="212">
        <v>92</v>
      </c>
      <c r="DN349" s="213">
        <v>2.8091603053435114E-2</v>
      </c>
      <c r="DO349" s="212">
        <v>1059</v>
      </c>
      <c r="DP349" s="212">
        <v>81</v>
      </c>
      <c r="DQ349" s="213">
        <v>2.4732824427480916E-2</v>
      </c>
      <c r="DR349" s="214">
        <v>2216</v>
      </c>
      <c r="DS349" s="214">
        <v>11</v>
      </c>
      <c r="DT349" s="213">
        <v>3.3587786259541984E-3</v>
      </c>
      <c r="DV349" s="215">
        <f t="shared" si="454"/>
        <v>10180</v>
      </c>
      <c r="DW349" s="216">
        <v>0.62318840579710144</v>
      </c>
      <c r="DX349" s="216">
        <v>0.30917874396135264</v>
      </c>
      <c r="DY349" s="216">
        <v>6.7632850241545889E-2</v>
      </c>
      <c r="DZ349" s="216">
        <v>3.864734299516908E-2</v>
      </c>
      <c r="EA349" s="216">
        <v>0</v>
      </c>
      <c r="EB349" s="216">
        <v>2.8985507246376812E-2</v>
      </c>
      <c r="EC349" s="217">
        <f t="shared" si="455"/>
        <v>3380</v>
      </c>
      <c r="ED349" s="218">
        <v>6400</v>
      </c>
      <c r="EE349" s="219">
        <f t="shared" si="456"/>
        <v>400</v>
      </c>
      <c r="EF349" s="219">
        <f t="shared" si="457"/>
        <v>80</v>
      </c>
      <c r="EG349" s="219">
        <f t="shared" si="458"/>
        <v>10</v>
      </c>
      <c r="EH349" s="219">
        <f t="shared" si="459"/>
        <v>310</v>
      </c>
      <c r="EI349" s="216">
        <v>6.7796610169491525E-2</v>
      </c>
      <c r="EJ349" s="511">
        <v>2.4874999999999998E-2</v>
      </c>
      <c r="EK349" s="3">
        <v>0.30299999999999999</v>
      </c>
      <c r="EL349" s="3">
        <v>0.47899999999999998</v>
      </c>
      <c r="EM349" s="496">
        <f t="shared" si="421"/>
        <v>0.21800000000000008</v>
      </c>
      <c r="EN349" s="528">
        <v>8.0088199999999998E-2</v>
      </c>
      <c r="EO349" s="545">
        <f t="shared" si="460"/>
        <v>5900</v>
      </c>
      <c r="EP349" s="314">
        <f t="shared" si="461"/>
        <v>1500</v>
      </c>
      <c r="EQ349" s="542">
        <v>1480</v>
      </c>
      <c r="ER349" s="543">
        <v>10</v>
      </c>
      <c r="ES349" s="544">
        <v>10</v>
      </c>
      <c r="ET349" s="242">
        <v>0</v>
      </c>
      <c r="EU349" s="242">
        <v>0</v>
      </c>
      <c r="EV349" s="314">
        <f t="shared" si="462"/>
        <v>10</v>
      </c>
      <c r="EW349" s="314">
        <f t="shared" si="463"/>
        <v>2410</v>
      </c>
      <c r="EX349" s="542">
        <v>1530</v>
      </c>
      <c r="EY349" s="543">
        <v>690</v>
      </c>
      <c r="EZ349" s="544">
        <v>190</v>
      </c>
      <c r="FA349" s="242">
        <v>40</v>
      </c>
      <c r="FB349" s="242">
        <v>0</v>
      </c>
      <c r="FC349" s="314">
        <f t="shared" si="464"/>
        <v>150</v>
      </c>
      <c r="FD349" s="314">
        <f t="shared" si="465"/>
        <v>1990</v>
      </c>
      <c r="FE349" s="542">
        <v>370</v>
      </c>
      <c r="FF349" s="543">
        <v>1420</v>
      </c>
      <c r="FG349" s="544">
        <v>200</v>
      </c>
      <c r="FH349" s="242">
        <v>40</v>
      </c>
      <c r="FI349" s="242">
        <f>VLOOKUP($A349,'[3]Tabel 3'!$E$3350:$K$3691,7,FALSE)</f>
        <v>10</v>
      </c>
      <c r="FJ349" s="314">
        <f t="shared" si="466"/>
        <v>150</v>
      </c>
      <c r="FK349" s="545">
        <f t="shared" si="467"/>
        <v>5910</v>
      </c>
      <c r="FL349" s="314">
        <f t="shared" si="468"/>
        <v>1480</v>
      </c>
      <c r="FM349" s="542">
        <v>1450</v>
      </c>
      <c r="FN349" s="543">
        <v>20</v>
      </c>
      <c r="FO349" s="544">
        <v>10</v>
      </c>
      <c r="FP349" s="242">
        <v>0</v>
      </c>
      <c r="FQ349" s="242">
        <v>0</v>
      </c>
      <c r="FR349" s="314">
        <f t="shared" si="469"/>
        <v>10</v>
      </c>
      <c r="FS349" s="314">
        <f t="shared" si="470"/>
        <v>2450</v>
      </c>
      <c r="FT349" s="542">
        <v>1500</v>
      </c>
      <c r="FU349" s="543">
        <v>730</v>
      </c>
      <c r="FV349" s="544">
        <v>220</v>
      </c>
      <c r="FW349" s="242">
        <v>80</v>
      </c>
      <c r="FX349" s="242">
        <v>10</v>
      </c>
      <c r="FY349" s="314">
        <f t="shared" si="471"/>
        <v>130</v>
      </c>
      <c r="FZ349" s="314">
        <f t="shared" si="472"/>
        <v>1980</v>
      </c>
      <c r="GA349" s="542">
        <v>370</v>
      </c>
      <c r="GB349" s="543">
        <v>1400</v>
      </c>
      <c r="GC349" s="544">
        <v>210</v>
      </c>
      <c r="GD349" s="242">
        <v>110</v>
      </c>
      <c r="GE349" s="242">
        <v>10</v>
      </c>
      <c r="GF349" s="314">
        <f t="shared" si="473"/>
        <v>90</v>
      </c>
    </row>
    <row r="350" spans="1:188" hidden="1" x14ac:dyDescent="0.25">
      <c r="A350" s="622" t="s">
        <v>149</v>
      </c>
      <c r="B350" s="622" t="s">
        <v>54</v>
      </c>
      <c r="C350" s="622" t="s">
        <v>79</v>
      </c>
      <c r="D350" s="1">
        <v>5.9</v>
      </c>
      <c r="E350" s="206">
        <v>58000</v>
      </c>
      <c r="F350" s="207">
        <v>0.10199999999999999</v>
      </c>
      <c r="G350" s="208">
        <f>IF(AND(F350&gt;=$F$3-'Selectie Benchmark Gemeenten'!$D$7*'gemeenten info'!$F$7,F350&lt;=$F$3+'Selectie Benchmark Gemeenten'!$D$7*'gemeenten info'!$F$7),1,0)</f>
        <v>1</v>
      </c>
      <c r="H350" s="206">
        <v>130668</v>
      </c>
      <c r="I350" s="206">
        <v>1181</v>
      </c>
      <c r="J350" s="209">
        <f t="shared" si="474"/>
        <v>0.17324364723467864</v>
      </c>
      <c r="K350" s="208">
        <f>IF(AND(J350&gt;=$J$3-'Selectie Benchmark Gemeenten'!$D$8*'gemeenten info'!$J$7,J350&lt;=$J$3+'Selectie Benchmark Gemeenten'!$D$8*'gemeenten info'!$J$7),1,0)</f>
        <v>1</v>
      </c>
      <c r="L350" s="23">
        <v>1</v>
      </c>
      <c r="M350" s="210">
        <v>0.31099195710455763</v>
      </c>
      <c r="N350" s="208">
        <f>IF(AND(M350&gt;=$M$3-'Selectie Benchmark Gemeenten'!$D$9*'gemeenten info'!$M$7,M350&lt;=$M$3+'Selectie Benchmark Gemeenten'!$D$9*'gemeenten info'!$M$7),1,0)</f>
        <v>1</v>
      </c>
      <c r="O350" s="29">
        <f t="shared" si="422"/>
        <v>1</v>
      </c>
      <c r="P350" s="29">
        <f t="shared" si="423"/>
        <v>1</v>
      </c>
      <c r="Q350" s="29">
        <f t="shared" si="424"/>
        <v>1</v>
      </c>
      <c r="S350" s="78">
        <v>8.2029999999999994</v>
      </c>
      <c r="T350" s="78">
        <v>7.2999999999999995E-2</v>
      </c>
      <c r="U350" s="211">
        <v>0.47899999999999998</v>
      </c>
      <c r="V350" s="211">
        <v>8.4000000000000005E-2</v>
      </c>
      <c r="X350" s="212">
        <v>10322</v>
      </c>
      <c r="Y350" s="212">
        <v>283</v>
      </c>
      <c r="Z350" s="341">
        <f t="shared" si="427"/>
        <v>2.7417167215655881E-2</v>
      </c>
      <c r="AA350" s="212">
        <v>2955</v>
      </c>
      <c r="AB350" s="212">
        <v>232</v>
      </c>
      <c r="AC350" s="212">
        <v>82</v>
      </c>
      <c r="AD350" s="212">
        <v>440</v>
      </c>
      <c r="AE350" s="212">
        <v>25</v>
      </c>
      <c r="AF350" s="372">
        <f t="shared" si="428"/>
        <v>0.3048780487804878</v>
      </c>
      <c r="AG350" s="212">
        <v>56</v>
      </c>
      <c r="AH350" s="372">
        <f t="shared" si="429"/>
        <v>0.12727272727272726</v>
      </c>
      <c r="AI350" s="212">
        <f t="shared" si="430"/>
        <v>2433</v>
      </c>
      <c r="AJ350" s="212">
        <f t="shared" si="431"/>
        <v>151</v>
      </c>
      <c r="AK350" s="372">
        <f t="shared" si="432"/>
        <v>6.2063296341964655E-2</v>
      </c>
      <c r="AL350" s="341">
        <f t="shared" si="433"/>
        <v>2.422011238132145E-3</v>
      </c>
      <c r="AM350" s="341">
        <f t="shared" si="434"/>
        <v>5.4253051734160047E-3</v>
      </c>
      <c r="AN350" s="341">
        <f t="shared" si="435"/>
        <v>1.4628947878318156E-2</v>
      </c>
      <c r="AO350" s="341">
        <f t="shared" si="436"/>
        <v>2.2476264289866304E-2</v>
      </c>
      <c r="AP350" s="214">
        <v>7367</v>
      </c>
      <c r="AQ350" s="214">
        <v>51</v>
      </c>
      <c r="AR350" s="341">
        <f t="shared" si="437"/>
        <v>4.9409029257895757E-3</v>
      </c>
      <c r="AT350" s="1">
        <v>230</v>
      </c>
      <c r="AU350" s="1">
        <v>73</v>
      </c>
      <c r="AV350" s="1">
        <v>59</v>
      </c>
      <c r="AW350" s="1">
        <v>98</v>
      </c>
      <c r="AX350" s="1">
        <v>245</v>
      </c>
      <c r="AY350" s="1">
        <v>81</v>
      </c>
      <c r="AZ350" s="1">
        <v>62</v>
      </c>
      <c r="BA350" s="1">
        <v>102</v>
      </c>
      <c r="BB350" s="1">
        <v>214</v>
      </c>
      <c r="BC350" s="1">
        <v>90</v>
      </c>
      <c r="BD350" s="1">
        <v>52</v>
      </c>
      <c r="BE350" s="1">
        <v>72</v>
      </c>
      <c r="BF350" s="1">
        <v>248</v>
      </c>
      <c r="BG350" s="1">
        <v>95</v>
      </c>
      <c r="BH350" s="1">
        <v>46</v>
      </c>
      <c r="BI350" s="1">
        <v>107</v>
      </c>
      <c r="BJ350" s="1">
        <v>280</v>
      </c>
      <c r="BK350" s="1">
        <v>104</v>
      </c>
      <c r="BL350" s="1">
        <v>52</v>
      </c>
      <c r="BM350" s="1">
        <v>124</v>
      </c>
      <c r="BN350" s="125">
        <v>0.31739130434782609</v>
      </c>
      <c r="BO350" s="124">
        <v>0.2565217391304348</v>
      </c>
      <c r="BP350" s="126">
        <v>0.42608695652173911</v>
      </c>
      <c r="BQ350" s="125">
        <v>0.33061224489795921</v>
      </c>
      <c r="BR350" s="124">
        <v>0.2530612244897959</v>
      </c>
      <c r="BS350" s="126">
        <v>0.41632653061224489</v>
      </c>
      <c r="BT350" s="125">
        <v>0.42056074766355139</v>
      </c>
      <c r="BU350" s="124">
        <v>0.24299065420560748</v>
      </c>
      <c r="BV350" s="126">
        <v>0.3364485981308411</v>
      </c>
      <c r="BW350" s="125">
        <v>0.38306451612903225</v>
      </c>
      <c r="BX350" s="124">
        <v>0.18548387096774194</v>
      </c>
      <c r="BY350" s="126">
        <v>0.43145161290322581</v>
      </c>
      <c r="BZ350" s="125">
        <f t="shared" si="438"/>
        <v>0.37142857142857144</v>
      </c>
      <c r="CA350" s="124">
        <f t="shared" si="439"/>
        <v>0.18571428571428572</v>
      </c>
      <c r="CB350" s="126">
        <f t="shared" si="440"/>
        <v>0.44285714285714284</v>
      </c>
      <c r="CD350" s="215">
        <f t="shared" si="441"/>
        <v>21270</v>
      </c>
      <c r="CE350" s="216">
        <f t="shared" si="442"/>
        <v>0.59661495063469672</v>
      </c>
      <c r="CF350" s="216">
        <f t="shared" si="443"/>
        <v>0.32063939821344617</v>
      </c>
      <c r="CG350" s="216">
        <f t="shared" si="444"/>
        <v>8.2745651151857072E-2</v>
      </c>
      <c r="CH350" s="216">
        <f t="shared" si="445"/>
        <v>3.7611659614480486E-2</v>
      </c>
      <c r="CI350" s="216">
        <f t="shared" si="446"/>
        <v>2.3507287259050304E-3</v>
      </c>
      <c r="CJ350" s="216">
        <f t="shared" si="447"/>
        <v>4.2783262811471559E-2</v>
      </c>
      <c r="CK350" s="217">
        <f t="shared" si="448"/>
        <v>12690</v>
      </c>
      <c r="CL350" s="218">
        <f t="shared" si="449"/>
        <v>6820</v>
      </c>
      <c r="CM350" s="219">
        <f t="shared" si="450"/>
        <v>1760</v>
      </c>
      <c r="CN350" s="219">
        <f t="shared" si="451"/>
        <v>800</v>
      </c>
      <c r="CO350" s="219">
        <f t="shared" si="452"/>
        <v>50</v>
      </c>
      <c r="CP350" s="219">
        <f t="shared" si="453"/>
        <v>910</v>
      </c>
      <c r="CR350" s="243">
        <v>7681.61</v>
      </c>
      <c r="CS350" s="243">
        <v>13360</v>
      </c>
      <c r="CT350" s="247">
        <f t="shared" si="425"/>
        <v>0.57497080838323356</v>
      </c>
      <c r="CV350" s="247">
        <f t="shared" si="426"/>
        <v>4.7684450785859027E-2</v>
      </c>
      <c r="CW350" s="211">
        <f t="shared" si="475"/>
        <v>0.26879575701623415</v>
      </c>
      <c r="CY350" s="300">
        <v>2.6758409785932722E-2</v>
      </c>
      <c r="CZ350" s="300">
        <v>2.3431594860166289E-2</v>
      </c>
      <c r="DA350" s="300">
        <v>2.0427644138984347E-2</v>
      </c>
      <c r="DB350" s="300">
        <v>2.349669128224801E-2</v>
      </c>
      <c r="DC350" s="300">
        <v>2.2304111714507371E-2</v>
      </c>
      <c r="DE350" s="332">
        <v>692</v>
      </c>
      <c r="DF350" s="332">
        <v>150</v>
      </c>
      <c r="DG350" s="332">
        <v>713</v>
      </c>
      <c r="DH350" s="332">
        <v>136</v>
      </c>
      <c r="DL350" s="212">
        <v>10464</v>
      </c>
      <c r="DM350" s="212">
        <v>280</v>
      </c>
      <c r="DN350" s="213">
        <v>2.6758409785932722E-2</v>
      </c>
      <c r="DO350" s="212">
        <v>3037</v>
      </c>
      <c r="DP350" s="212">
        <v>241</v>
      </c>
      <c r="DQ350" s="213">
        <v>2.3031345565749234E-2</v>
      </c>
      <c r="DR350" s="214">
        <v>7427</v>
      </c>
      <c r="DS350" s="214">
        <v>39</v>
      </c>
      <c r="DT350" s="213">
        <v>3.7270642201834864E-3</v>
      </c>
      <c r="DV350" s="215">
        <f t="shared" si="454"/>
        <v>17480</v>
      </c>
      <c r="DW350" s="216">
        <v>0.5730337078651685</v>
      </c>
      <c r="DX350" s="216">
        <v>0.34831460674157305</v>
      </c>
      <c r="DY350" s="216">
        <v>7.8651685393258425E-2</v>
      </c>
      <c r="DZ350" s="216">
        <v>3.3707865168539325E-2</v>
      </c>
      <c r="EA350" s="216">
        <v>0</v>
      </c>
      <c r="EB350" s="216">
        <v>4.49438202247191E-2</v>
      </c>
      <c r="EC350" s="217">
        <f t="shared" si="455"/>
        <v>12890</v>
      </c>
      <c r="ED350" s="218">
        <v>3100</v>
      </c>
      <c r="EE350" s="219">
        <f t="shared" si="456"/>
        <v>1490</v>
      </c>
      <c r="EF350" s="219">
        <f t="shared" si="457"/>
        <v>240</v>
      </c>
      <c r="EG350" s="219">
        <f t="shared" si="458"/>
        <v>50</v>
      </c>
      <c r="EH350" s="219">
        <f t="shared" si="459"/>
        <v>1200</v>
      </c>
      <c r="EI350" s="216">
        <v>7.281553398058252E-2</v>
      </c>
      <c r="EJ350" s="511">
        <v>2.5749999999999999E-2</v>
      </c>
      <c r="EK350" s="3">
        <v>0.22</v>
      </c>
      <c r="EL350" s="3">
        <v>0.38900000000000001</v>
      </c>
      <c r="EM350" s="496">
        <f t="shared" si="421"/>
        <v>0.39100000000000001</v>
      </c>
      <c r="EN350" s="528">
        <v>8.3041199999999996E-2</v>
      </c>
      <c r="EO350" s="545">
        <f t="shared" si="460"/>
        <v>20830</v>
      </c>
      <c r="EP350" s="314">
        <f t="shared" si="461"/>
        <v>4590</v>
      </c>
      <c r="EQ350" s="542">
        <v>4520</v>
      </c>
      <c r="ER350" s="543">
        <v>40</v>
      </c>
      <c r="ES350" s="544">
        <v>30</v>
      </c>
      <c r="ET350" s="242">
        <v>0</v>
      </c>
      <c r="EU350" s="242">
        <v>0</v>
      </c>
      <c r="EV350" s="314">
        <f t="shared" si="462"/>
        <v>30</v>
      </c>
      <c r="EW350" s="314">
        <f t="shared" si="463"/>
        <v>8760</v>
      </c>
      <c r="EX350" s="542">
        <v>6160</v>
      </c>
      <c r="EY350" s="543">
        <v>1920</v>
      </c>
      <c r="EZ350" s="544">
        <v>680</v>
      </c>
      <c r="FA350" s="242">
        <v>100</v>
      </c>
      <c r="FB350" s="242">
        <v>20</v>
      </c>
      <c r="FC350" s="314">
        <f t="shared" si="464"/>
        <v>560</v>
      </c>
      <c r="FD350" s="314">
        <f t="shared" si="465"/>
        <v>7480</v>
      </c>
      <c r="FE350" s="542">
        <v>2210</v>
      </c>
      <c r="FF350" s="543">
        <v>4490</v>
      </c>
      <c r="FG350" s="544">
        <v>780</v>
      </c>
      <c r="FH350" s="242">
        <v>140</v>
      </c>
      <c r="FI350" s="242">
        <f>VLOOKUP($A350,'[3]Tabel 3'!$E$3350:$K$3691,7,FALSE)</f>
        <v>30</v>
      </c>
      <c r="FJ350" s="314">
        <f t="shared" si="466"/>
        <v>610</v>
      </c>
      <c r="FK350" s="545">
        <f t="shared" si="467"/>
        <v>21270</v>
      </c>
      <c r="FL350" s="314">
        <f t="shared" si="468"/>
        <v>4720</v>
      </c>
      <c r="FM350" s="542">
        <v>4610</v>
      </c>
      <c r="FN350" s="543">
        <v>70</v>
      </c>
      <c r="FO350" s="544">
        <v>40</v>
      </c>
      <c r="FP350" s="242">
        <v>0</v>
      </c>
      <c r="FQ350" s="242">
        <v>0</v>
      </c>
      <c r="FR350" s="314">
        <f t="shared" si="469"/>
        <v>40</v>
      </c>
      <c r="FS350" s="314">
        <f t="shared" si="470"/>
        <v>8920</v>
      </c>
      <c r="FT350" s="542">
        <v>5910</v>
      </c>
      <c r="FU350" s="543">
        <v>2200</v>
      </c>
      <c r="FV350" s="544">
        <v>810</v>
      </c>
      <c r="FW350" s="242">
        <v>300</v>
      </c>
      <c r="FX350" s="242">
        <v>20</v>
      </c>
      <c r="FY350" s="314">
        <f t="shared" si="471"/>
        <v>490</v>
      </c>
      <c r="FZ350" s="314">
        <f t="shared" si="472"/>
        <v>7630</v>
      </c>
      <c r="GA350" s="542">
        <v>2170</v>
      </c>
      <c r="GB350" s="543">
        <v>4550</v>
      </c>
      <c r="GC350" s="544">
        <v>910</v>
      </c>
      <c r="GD350" s="242">
        <v>500</v>
      </c>
      <c r="GE350" s="242">
        <v>30</v>
      </c>
      <c r="GF350" s="314">
        <f t="shared" si="473"/>
        <v>380</v>
      </c>
    </row>
    <row r="351" spans="1:188" s="222" customFormat="1" ht="14.4" hidden="1" x14ac:dyDescent="0.3">
      <c r="A351" s="221" t="s">
        <v>610</v>
      </c>
      <c r="F351" s="96"/>
      <c r="J351" s="336">
        <f>AVERAGE(J9:J350)</f>
        <v>0.13146851516767327</v>
      </c>
      <c r="L351" s="223"/>
      <c r="X351" s="342">
        <v>1270087</v>
      </c>
      <c r="Y351" s="342">
        <v>30245</v>
      </c>
      <c r="Z351" s="343">
        <f>Y351/$X351</f>
        <v>2.3813329323109363E-2</v>
      </c>
      <c r="AA351" s="342">
        <v>378994</v>
      </c>
      <c r="AB351" s="342">
        <v>24767</v>
      </c>
      <c r="AC351" s="342">
        <v>11353</v>
      </c>
      <c r="AD351" s="342">
        <v>63487</v>
      </c>
      <c r="AE351" s="342">
        <v>2935</v>
      </c>
      <c r="AF351" s="373">
        <f t="shared" si="428"/>
        <v>0.25852197657006959</v>
      </c>
      <c r="AG351" s="342">
        <v>7528</v>
      </c>
      <c r="AH351" s="373">
        <f t="shared" si="429"/>
        <v>0.11857545639264731</v>
      </c>
      <c r="AI351" s="342">
        <f t="shared" si="430"/>
        <v>304154</v>
      </c>
      <c r="AJ351" s="342">
        <f t="shared" si="431"/>
        <v>14304</v>
      </c>
      <c r="AK351" s="373">
        <f t="shared" si="432"/>
        <v>4.7028807775008716E-2</v>
      </c>
      <c r="AL351" s="343">
        <f t="shared" si="433"/>
        <v>2.31086531867502E-3</v>
      </c>
      <c r="AM351" s="343">
        <f t="shared" si="434"/>
        <v>5.9271530218008685E-3</v>
      </c>
      <c r="AN351" s="343">
        <f t="shared" si="435"/>
        <v>1.1262220619532363E-2</v>
      </c>
      <c r="AO351" s="343">
        <f t="shared" si="436"/>
        <v>1.9500238960008253E-2</v>
      </c>
      <c r="AP351" s="342">
        <f>X351-AA351</f>
        <v>891093</v>
      </c>
      <c r="AQ351" s="342">
        <f>Y351-AB351</f>
        <v>5478</v>
      </c>
      <c r="AR351" s="343">
        <f>AQ351/$X351</f>
        <v>4.3130903631011103E-3</v>
      </c>
      <c r="AT351" s="224">
        <v>25666</v>
      </c>
      <c r="AU351" s="224">
        <v>8768</v>
      </c>
      <c r="AV351" s="224">
        <v>6576</v>
      </c>
      <c r="AW351" s="224">
        <v>10322</v>
      </c>
      <c r="AX351" s="224">
        <v>27067</v>
      </c>
      <c r="AY351" s="224">
        <v>8492</v>
      </c>
      <c r="AZ351" s="224">
        <v>7145</v>
      </c>
      <c r="BA351" s="224">
        <v>11430</v>
      </c>
      <c r="BB351" s="224">
        <v>22766</v>
      </c>
      <c r="BC351" s="224">
        <v>8109</v>
      </c>
      <c r="BD351" s="224">
        <v>5492</v>
      </c>
      <c r="BE351" s="224">
        <v>9165</v>
      </c>
      <c r="BF351" s="224">
        <v>24480</v>
      </c>
      <c r="BG351" s="224">
        <v>8989</v>
      </c>
      <c r="BH351" s="224">
        <v>5115</v>
      </c>
      <c r="BI351" s="224">
        <v>10376</v>
      </c>
      <c r="BJ351" s="224">
        <v>30520</v>
      </c>
      <c r="BK351" s="224">
        <v>11342</v>
      </c>
      <c r="BL351" s="224">
        <v>6802</v>
      </c>
      <c r="BM351" s="224">
        <v>12376</v>
      </c>
      <c r="BN351" s="99">
        <f>IFERROR(AU351/$AT351,0)</f>
        <v>0.34161926283799582</v>
      </c>
      <c r="BO351" s="99">
        <f>IFERROR(AV351/$AT351,0)</f>
        <v>0.25621444712849684</v>
      </c>
      <c r="BP351" s="99">
        <f>IFERROR(AW351/$AT351,0)</f>
        <v>0.40216629003350735</v>
      </c>
      <c r="BQ351" s="99">
        <f>IFERROR(AY351/$AX351,0)</f>
        <v>0.31373997857169245</v>
      </c>
      <c r="BR351" s="99">
        <f>IFERROR(AZ351/$AX351,0)</f>
        <v>0.26397458159382275</v>
      </c>
      <c r="BS351" s="99">
        <f>IFERROR(BA351/$AX351,0)</f>
        <v>0.4222854398344848</v>
      </c>
      <c r="BT351" s="99">
        <f>IFERROR(BC351/$BB351,0)</f>
        <v>0.35618905385223582</v>
      </c>
      <c r="BU351" s="99">
        <f>IFERROR(BD351/$BB351,0)</f>
        <v>0.24123693226741633</v>
      </c>
      <c r="BV351" s="99">
        <f>IFERROR(BE351/$BB351,0)</f>
        <v>0.40257401388034791</v>
      </c>
      <c r="BW351" s="99">
        <f t="shared" ref="BW351:BY351" si="476">IFERROR(BG351/$BF351,0)</f>
        <v>0.36719771241830068</v>
      </c>
      <c r="BX351" s="99">
        <f t="shared" si="476"/>
        <v>0.20894607843137256</v>
      </c>
      <c r="BY351" s="99">
        <f t="shared" si="476"/>
        <v>0.42385620915032679</v>
      </c>
      <c r="BZ351" s="125">
        <f t="shared" si="438"/>
        <v>0.37162516382699867</v>
      </c>
      <c r="CA351" s="124">
        <f t="shared" si="439"/>
        <v>0.222870249017038</v>
      </c>
      <c r="CB351" s="126">
        <f t="shared" si="440"/>
        <v>0.40550458715596333</v>
      </c>
      <c r="CD351" s="215">
        <f t="shared" si="441"/>
        <v>0</v>
      </c>
      <c r="CE351" s="347">
        <v>0.58620559048556931</v>
      </c>
      <c r="CF351" s="347">
        <v>0.32770244678433452</v>
      </c>
      <c r="CG351" s="348">
        <v>8.60919627300962E-2</v>
      </c>
      <c r="CH351" s="348">
        <v>2.7157033558063783E-2</v>
      </c>
      <c r="CI351" s="348">
        <v>2.0831755170062872E-3</v>
      </c>
      <c r="CJ351" s="348">
        <v>5.6851753655026135E-2</v>
      </c>
      <c r="CR351" s="248">
        <f>SUM(CR9:CR350)</f>
        <v>1409730.7899999996</v>
      </c>
      <c r="CS351" s="248">
        <f>SUM(CS9:CS350)</f>
        <v>1624948</v>
      </c>
      <c r="CT351" s="249">
        <f t="shared" si="425"/>
        <v>0.86755440174085541</v>
      </c>
      <c r="CV351" s="249">
        <f>AVERAGE(CV9:CV350)</f>
        <v>3.4048783265519793E-2</v>
      </c>
      <c r="CW351" s="249">
        <f>AVERAGE(CW9:CW350)</f>
        <v>0.28916934618067325</v>
      </c>
      <c r="CY351" s="307">
        <v>2.3662931924101845E-2</v>
      </c>
      <c r="CZ351" s="307">
        <v>1.8776893988786021E-2</v>
      </c>
      <c r="DA351" s="307">
        <v>1.72115035684045E-2</v>
      </c>
      <c r="DB351" s="307">
        <v>2.0185635959024659E-2</v>
      </c>
      <c r="DC351" s="307">
        <v>1.8984696704195701E-2</v>
      </c>
      <c r="DE351" s="332" t="str">
        <f>IFERROR(VLOOKUP($A351,'[4]tabel per gemeente'!$A$2:$E$278,2,FALSE),"")</f>
        <v/>
      </c>
      <c r="DF351" s="332" t="str">
        <f>IFERROR(VLOOKUP($A351,'[4]tabel per gemeente'!$A$2:$E$278,3,FALSE),"")</f>
        <v/>
      </c>
      <c r="DG351" s="332" t="str">
        <f>IFERROR(VLOOKUP($A351,'[4]tabel per gemeente'!$A$2:$E$278,4,FALSE),"")</f>
        <v/>
      </c>
      <c r="DH351" s="332" t="str">
        <f>IFERROR(VLOOKUP($A351,'[4]tabel per gemeente'!$A$2:$E$278,5,FALSE),"")</f>
        <v/>
      </c>
      <c r="DL351" s="224">
        <v>1289781</v>
      </c>
      <c r="DM351" s="224">
        <v>30509</v>
      </c>
      <c r="DN351" s="225">
        <v>2.3654403344443745E-2</v>
      </c>
      <c r="DO351" s="224">
        <v>397114</v>
      </c>
      <c r="DP351" s="224">
        <v>25544</v>
      </c>
      <c r="DQ351" s="225">
        <v>1.980491261694815E-2</v>
      </c>
      <c r="DR351" s="224">
        <v>892667</v>
      </c>
      <c r="DS351" s="224">
        <v>4965</v>
      </c>
      <c r="DT351" s="225">
        <v>3.8494907274955982E-3</v>
      </c>
      <c r="DV351" s="215">
        <f t="shared" si="454"/>
        <v>2597070</v>
      </c>
      <c r="DW351" s="353">
        <f>EC351/$DV351</f>
        <v>0.61068819862383383</v>
      </c>
      <c r="DX351" s="353">
        <f t="shared" ref="DX351:EB351" si="477">ED351/$DV351</f>
        <v>0.314011559180153</v>
      </c>
      <c r="DY351" s="353">
        <f>EE351/$DV351</f>
        <v>7.5300242196013195E-2</v>
      </c>
      <c r="DZ351" s="353">
        <f t="shared" si="477"/>
        <v>1.2987713076659467E-2</v>
      </c>
      <c r="EA351" s="353">
        <f t="shared" si="477"/>
        <v>1.8944425833728009E-3</v>
      </c>
      <c r="EB351" s="353">
        <f t="shared" si="477"/>
        <v>6.0418086535980929E-2</v>
      </c>
      <c r="EC351" s="346">
        <f t="shared" ref="EC351:EH351" si="478">SUM(EC9:EC350)</f>
        <v>1586000</v>
      </c>
      <c r="ED351" s="346">
        <f t="shared" si="478"/>
        <v>815510</v>
      </c>
      <c r="EE351" s="346">
        <f t="shared" si="478"/>
        <v>195560</v>
      </c>
      <c r="EF351" s="346">
        <f t="shared" si="478"/>
        <v>33730</v>
      </c>
      <c r="EG351" s="346">
        <f t="shared" si="478"/>
        <v>4920</v>
      </c>
      <c r="EH351" s="346">
        <f t="shared" si="478"/>
        <v>156910</v>
      </c>
      <c r="EI351" s="353">
        <v>8.0043308456749548E-2</v>
      </c>
      <c r="EK351" s="353">
        <v>0.26300000000000001</v>
      </c>
      <c r="EL351" s="353">
        <v>0.41700000000000004</v>
      </c>
      <c r="EM351" s="353">
        <v>0.31999999999999995</v>
      </c>
    </row>
    <row r="352" spans="1:188" hidden="1" x14ac:dyDescent="0.25">
      <c r="A352" s="1" t="s">
        <v>641</v>
      </c>
      <c r="X352" s="212"/>
      <c r="Y352" s="212"/>
      <c r="Z352" s="213"/>
      <c r="AA352" s="212"/>
      <c r="AB352" s="212"/>
      <c r="AC352" s="212"/>
      <c r="AD352" s="212"/>
      <c r="AE352" s="212"/>
      <c r="AF352" s="372" t="str">
        <f t="shared" si="428"/>
        <v/>
      </c>
      <c r="AG352" s="212"/>
      <c r="AH352" s="372" t="str">
        <f t="shared" si="429"/>
        <v/>
      </c>
      <c r="AI352" s="212"/>
      <c r="AJ352" s="212"/>
      <c r="AK352" s="372" t="str">
        <f t="shared" si="432"/>
        <v/>
      </c>
      <c r="AL352" s="212"/>
      <c r="AM352" s="212"/>
      <c r="AN352" s="212"/>
      <c r="AO352" s="212"/>
      <c r="AP352" s="212"/>
      <c r="AQ352" s="214"/>
      <c r="AR352" s="213"/>
      <c r="CT352" s="247"/>
      <c r="CV352" s="247"/>
      <c r="CY352" s="300"/>
      <c r="CZ352" s="300"/>
      <c r="DA352" s="300"/>
      <c r="DB352" s="300"/>
      <c r="DC352" s="300"/>
      <c r="DE352" s="332" t="str">
        <f>IFERROR(VLOOKUP($A352,'[4]tabel per gemeente'!$A$2:$E$278,2,FALSE),"")</f>
        <v/>
      </c>
      <c r="DF352" s="332" t="str">
        <f>IFERROR(VLOOKUP($A352,'[4]tabel per gemeente'!$A$2:$E$278,3,FALSE),"")</f>
        <v/>
      </c>
      <c r="DG352" s="332" t="str">
        <f>IFERROR(VLOOKUP($A352,'[4]tabel per gemeente'!$A$2:$E$278,4,FALSE),"")</f>
        <v/>
      </c>
      <c r="DH352" s="332" t="str">
        <f>IFERROR(VLOOKUP($A352,'[4]tabel per gemeente'!$A$2:$E$278,5,FALSE),"")</f>
        <v/>
      </c>
      <c r="DL352" s="212"/>
      <c r="DM352" s="212"/>
      <c r="DN352" s="213"/>
      <c r="DO352" s="212"/>
      <c r="DP352" s="212"/>
      <c r="DQ352" s="213"/>
      <c r="DR352" s="214"/>
      <c r="DS352" s="214"/>
      <c r="DT352" s="213"/>
      <c r="EK352" s="3"/>
      <c r="EL352" s="3"/>
      <c r="EM352" s="496"/>
    </row>
    <row r="353" spans="29:143" x14ac:dyDescent="0.25">
      <c r="AC353" s="212"/>
      <c r="AD353" s="212"/>
      <c r="AF353" s="372" t="str">
        <f t="shared" si="428"/>
        <v/>
      </c>
      <c r="AG353" s="212"/>
      <c r="AH353" s="372" t="str">
        <f t="shared" si="429"/>
        <v/>
      </c>
      <c r="AI353" s="212"/>
      <c r="AJ353" s="212"/>
      <c r="AK353" s="372" t="str">
        <f t="shared" si="432"/>
        <v/>
      </c>
      <c r="AL353" s="212"/>
      <c r="AM353" s="212"/>
      <c r="AN353" s="212"/>
      <c r="AO353" s="212"/>
      <c r="AP353" s="212"/>
      <c r="DE353" s="332" t="str">
        <f>IFERROR(VLOOKUP($A353,'[4]tabel per gemeente'!$A$2:$E$278,2,FALSE),"")</f>
        <v/>
      </c>
      <c r="DF353" s="332" t="str">
        <f>IFERROR(VLOOKUP($A353,'[4]tabel per gemeente'!$A$2:$E$278,3,FALSE),"")</f>
        <v/>
      </c>
      <c r="DG353" s="332" t="str">
        <f>IFERROR(VLOOKUP($A353,'[4]tabel per gemeente'!$A$2:$E$278,4,FALSE),"")</f>
        <v/>
      </c>
      <c r="DH353" s="332" t="str">
        <f>IFERROR(VLOOKUP($A353,'[4]tabel per gemeente'!$A$2:$E$278,5,FALSE),"")</f>
        <v/>
      </c>
      <c r="EK353" s="3"/>
      <c r="EL353" s="3"/>
      <c r="EM353" s="496"/>
    </row>
    <row r="354" spans="29:143" x14ac:dyDescent="0.25">
      <c r="AC354" s="212"/>
      <c r="AD354" s="212"/>
      <c r="AF354" s="372" t="str">
        <f t="shared" si="428"/>
        <v/>
      </c>
      <c r="AG354" s="212"/>
      <c r="AH354" s="372" t="str">
        <f t="shared" si="429"/>
        <v/>
      </c>
      <c r="AI354" s="212"/>
      <c r="AJ354" s="212"/>
      <c r="AK354" s="372" t="str">
        <f t="shared" si="432"/>
        <v/>
      </c>
      <c r="AL354" s="212"/>
      <c r="AM354" s="212"/>
      <c r="AN354" s="212"/>
      <c r="AO354" s="212"/>
      <c r="AP354" s="212"/>
      <c r="DE354" s="332" t="str">
        <f>IFERROR(VLOOKUP($A354,'[4]tabel per gemeente'!$A$2:$E$278,2,FALSE),"")</f>
        <v/>
      </c>
      <c r="DF354" s="332" t="str">
        <f>IFERROR(VLOOKUP($A354,'[4]tabel per gemeente'!$A$2:$E$278,3,FALSE),"")</f>
        <v/>
      </c>
      <c r="DG354" s="332" t="str">
        <f>IFERROR(VLOOKUP($A354,'[4]tabel per gemeente'!$A$2:$E$278,4,FALSE),"")</f>
        <v/>
      </c>
      <c r="DH354" s="332" t="str">
        <f>IFERROR(VLOOKUP($A354,'[4]tabel per gemeente'!$A$2:$E$278,5,FALSE),"")</f>
        <v/>
      </c>
      <c r="EK354" s="3"/>
      <c r="EL354" s="3"/>
      <c r="EM354" s="496"/>
    </row>
  </sheetData>
  <sheetProtection algorithmName="SHA-512" hashValue="89yEyZTjnYjr3meyeb5rzbMw7WPIURhssSl8i35qyGDz8PxBDFQ21T960QbRWVUCogQlusHrdZEBURLSAnxE8Q==" saltValue="bKY9xBoLB2zXDl5R2z6EZg==" spinCount="100000" sheet="1" objects="1" scenarios="1"/>
  <phoneticPr fontId="29" type="noConversion"/>
  <pageMargins left="0.7" right="0.7" top="0.75" bottom="0.75" header="0.3" footer="0.3"/>
  <pageSetup paperSize="9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5EC00-E6B5-46EA-9A46-4D5E7A3351E0}">
  <sheetPr>
    <tabColor theme="0"/>
  </sheetPr>
  <dimension ref="A1:H91"/>
  <sheetViews>
    <sheetView zoomScale="110" zoomScaleNormal="110" workbookViewId="0"/>
  </sheetViews>
  <sheetFormatPr defaultColWidth="8.88671875" defaultRowHeight="13.8" x14ac:dyDescent="0.25"/>
  <cols>
    <col min="1" max="1" width="8.88671875" style="12"/>
    <col min="2" max="2" width="22.109375" style="12" customWidth="1"/>
    <col min="3" max="3" width="16.109375" style="12" customWidth="1"/>
    <col min="4" max="4" width="11.5546875" style="12" bestFit="1" customWidth="1"/>
    <col min="5" max="5" width="14.5546875" style="12" customWidth="1"/>
    <col min="6" max="6" width="11.5546875" style="12" bestFit="1" customWidth="1"/>
    <col min="7" max="7" width="13.6640625" style="12" customWidth="1"/>
    <col min="8" max="8" width="12.44140625" style="12" customWidth="1"/>
    <col min="9" max="16384" width="8.88671875" style="12"/>
  </cols>
  <sheetData>
    <row r="1" spans="1:8" s="156" customFormat="1" ht="15.6" x14ac:dyDescent="0.3">
      <c r="A1" s="156" t="s">
        <v>642</v>
      </c>
      <c r="B1" s="156" t="s">
        <v>643</v>
      </c>
    </row>
    <row r="2" spans="1:8" s="298" customFormat="1" x14ac:dyDescent="0.25">
      <c r="A2" s="298" t="s">
        <v>644</v>
      </c>
      <c r="B2" s="298" t="s">
        <v>645</v>
      </c>
    </row>
    <row r="3" spans="1:8" x14ac:dyDescent="0.25">
      <c r="B3" s="604" t="s">
        <v>646</v>
      </c>
    </row>
    <row r="4" spans="1:8" x14ac:dyDescent="0.25">
      <c r="B4" s="262"/>
      <c r="C4" s="204" t="s">
        <v>592</v>
      </c>
      <c r="D4" s="204" t="s">
        <v>593</v>
      </c>
      <c r="E4" s="204" t="s">
        <v>594</v>
      </c>
      <c r="F4" s="204" t="s">
        <v>595</v>
      </c>
      <c r="G4" s="204" t="s">
        <v>596</v>
      </c>
      <c r="H4" s="340" t="s">
        <v>647</v>
      </c>
    </row>
    <row r="5" spans="1:8" x14ac:dyDescent="0.25">
      <c r="B5" s="13" t="str">
        <f>'Selectie Benchmark Regio'!D3</f>
        <v>Noord-Oost-Brabant</v>
      </c>
      <c r="C5" s="149">
        <f>'RMC info'!CZ3</f>
        <v>1.6888337841899609E-2</v>
      </c>
      <c r="D5" s="149">
        <f>'RMC info'!CY3</f>
        <v>1.7417486088878727E-2</v>
      </c>
      <c r="E5" s="149">
        <f>'RMC info'!CX3</f>
        <v>1.612151347991609E-2</v>
      </c>
      <c r="F5" s="149">
        <f>'RMC info'!CW3</f>
        <v>1.6608061664382064E-2</v>
      </c>
      <c r="G5" s="149">
        <f>'RMC info'!CV3</f>
        <v>2.0446509748459442E-2</v>
      </c>
      <c r="H5" s="149">
        <f>'RMC info'!Z3</f>
        <v>2.1376154353562004E-2</v>
      </c>
    </row>
    <row r="6" spans="1:8" x14ac:dyDescent="0.25">
      <c r="B6" s="299" t="str">
        <f>'Selectie Benchmark Gemeenten'!D3</f>
        <v>'s-Hertogenbosch</v>
      </c>
      <c r="C6" s="288">
        <f>'gemeenten info'!DC3</f>
        <v>2.2256400977110288E-2</v>
      </c>
      <c r="D6" s="288">
        <f>'gemeenten info'!DB3</f>
        <v>2.2157909016912364E-2</v>
      </c>
      <c r="E6" s="288">
        <f>'gemeenten info'!DA3</f>
        <v>2.1095111437219115E-2</v>
      </c>
      <c r="F6" s="288">
        <f>'gemeenten info'!CZ3</f>
        <v>2.1425244527247322E-2</v>
      </c>
      <c r="G6" s="288">
        <f>'gemeenten info'!CY3</f>
        <v>2.5864492549901603E-2</v>
      </c>
      <c r="H6" s="288">
        <f>'gemeenten info'!Z3</f>
        <v>2.5075414781297135E-2</v>
      </c>
    </row>
    <row r="7" spans="1:8" x14ac:dyDescent="0.25">
      <c r="B7" s="222" t="s">
        <v>610</v>
      </c>
      <c r="C7" s="304">
        <f>'RMC info'!CZ51</f>
        <v>1.8984696704195701E-2</v>
      </c>
      <c r="D7" s="304">
        <f>'RMC info'!CY51</f>
        <v>2.0185635959024659E-2</v>
      </c>
      <c r="E7" s="304">
        <f>'RMC info'!CX51</f>
        <v>1.72115035684045E-2</v>
      </c>
      <c r="F7" s="304">
        <f>'RMC info'!CW51</f>
        <v>1.8776893988786021E-2</v>
      </c>
      <c r="G7" s="304">
        <f>'RMC info'!CV51</f>
        <v>2.3443083739916808E-2</v>
      </c>
      <c r="H7" s="304">
        <f>'gemeenten info'!Z351</f>
        <v>2.3813329323109363E-2</v>
      </c>
    </row>
    <row r="29" spans="1:2" s="298" customFormat="1" x14ac:dyDescent="0.25">
      <c r="A29" s="298" t="s">
        <v>648</v>
      </c>
      <c r="B29" s="298" t="s">
        <v>649</v>
      </c>
    </row>
    <row r="30" spans="1:2" x14ac:dyDescent="0.25">
      <c r="B30" s="604" t="s">
        <v>646</v>
      </c>
    </row>
    <row r="49" spans="1:8" s="298" customFormat="1" x14ac:dyDescent="0.25">
      <c r="A49" s="298" t="s">
        <v>650</v>
      </c>
      <c r="B49" s="298" t="s">
        <v>651</v>
      </c>
    </row>
    <row r="50" spans="1:8" x14ac:dyDescent="0.25">
      <c r="B50" s="604" t="s">
        <v>652</v>
      </c>
    </row>
    <row r="51" spans="1:8" ht="14.4" x14ac:dyDescent="0.3">
      <c r="A51" s="4"/>
      <c r="B51" s="4"/>
      <c r="C51" s="4" t="s">
        <v>653</v>
      </c>
      <c r="D51" s="310" t="s">
        <v>34</v>
      </c>
      <c r="E51" s="4" t="s">
        <v>38</v>
      </c>
      <c r="F51" s="310" t="s">
        <v>34</v>
      </c>
      <c r="G51" s="4" t="s">
        <v>39</v>
      </c>
      <c r="H51" s="310" t="s">
        <v>34</v>
      </c>
    </row>
    <row r="52" spans="1:8" x14ac:dyDescent="0.25">
      <c r="A52" s="10" t="s">
        <v>654</v>
      </c>
      <c r="B52" s="20" t="str">
        <f>'II. VSV'!B35</f>
        <v>Noord-Oost-Brabant</v>
      </c>
      <c r="C52" s="308">
        <f>'RMC info'!E3</f>
        <v>7.2775253407899337E-2</v>
      </c>
      <c r="D52" s="312">
        <f>C64</f>
        <v>7.3474856574211947E-2</v>
      </c>
      <c r="E52" s="309">
        <f>'RMC info'!G3</f>
        <v>0.11959435592181773</v>
      </c>
      <c r="F52" s="312">
        <f>E64</f>
        <v>0.15101830462063628</v>
      </c>
      <c r="G52" s="640">
        <f>'RMC info'!I3</f>
        <v>0.25397213478262348</v>
      </c>
      <c r="H52" s="312">
        <f>$G$64</f>
        <v>0.26733237163275048</v>
      </c>
    </row>
    <row r="53" spans="1:8" x14ac:dyDescent="0.25">
      <c r="A53" s="43">
        <v>1</v>
      </c>
      <c r="B53" s="12" t="str">
        <f>'II. VSV'!B36</f>
        <v>Achterhoek</v>
      </c>
      <c r="C53" s="148">
        <f>IFERROR(VLOOKUP($B53,'RMC info'!$A$10:$J$49,'RMC info'!$E$1,FALSE),"")</f>
        <v>7.6933482810164433E-2</v>
      </c>
      <c r="D53" s="311">
        <f>D52</f>
        <v>7.3474856574211947E-2</v>
      </c>
      <c r="E53" s="120">
        <f>IFERROR(VLOOKUP($B53,'RMC info'!$A$10:$J$49,'RMC info'!$G$1,FALSE),"")</f>
        <v>4.9095946529391123E-2</v>
      </c>
      <c r="F53" s="311">
        <f>F52</f>
        <v>0.15101830462063628</v>
      </c>
      <c r="G53" s="120">
        <f>IFERROR(VLOOKUP($B53,'RMC info'!$A$10:$M$49,'RMC info'!$I$1,FALSE),"")</f>
        <v>0.19276579234412633</v>
      </c>
      <c r="H53" s="312">
        <f t="shared" ref="H53:H62" si="0">$G$64</f>
        <v>0.26733237163275048</v>
      </c>
    </row>
    <row r="54" spans="1:8" x14ac:dyDescent="0.25">
      <c r="A54" s="43">
        <v>2</v>
      </c>
      <c r="B54" s="12" t="str">
        <f>'II. VSV'!B37</f>
        <v>EemenVallei</v>
      </c>
      <c r="C54" s="148">
        <f>IFERROR(VLOOKUP($B54,'RMC info'!$A$10:$J$49,'RMC info'!$E$1,FALSE),"")</f>
        <v>7.1616709417368987E-2</v>
      </c>
      <c r="D54" s="311">
        <f t="shared" ref="D54:F62" si="1">D53</f>
        <v>7.3474856574211947E-2</v>
      </c>
      <c r="E54" s="120">
        <f>IFERROR(VLOOKUP($B54,'RMC info'!$A$10:$J$49,'RMC info'!$G$1,FALSE),"")</f>
        <v>0.26903265978480101</v>
      </c>
      <c r="F54" s="311">
        <f t="shared" si="1"/>
        <v>0.15101830462063628</v>
      </c>
      <c r="G54" s="120">
        <f>IFERROR(VLOOKUP($B54,'RMC info'!$A$10:$M$49,'RMC info'!$I$1,FALSE),"")</f>
        <v>0.24533475115197764</v>
      </c>
      <c r="H54" s="312">
        <f t="shared" si="0"/>
        <v>0.26733237163275048</v>
      </c>
    </row>
    <row r="55" spans="1:8" x14ac:dyDescent="0.25">
      <c r="A55" s="43">
        <v>3</v>
      </c>
      <c r="B55" s="12" t="str">
        <f>'II. VSV'!B38</f>
        <v>IJssel-Vecht</v>
      </c>
      <c r="C55" s="148">
        <f>IFERROR(VLOOKUP($B55,'RMC info'!$A$10:$J$49,'RMC info'!$E$1,FALSE),"")</f>
        <v>7.6517962466487927E-2</v>
      </c>
      <c r="D55" s="311">
        <f t="shared" si="1"/>
        <v>7.3474856574211947E-2</v>
      </c>
      <c r="E55" s="120">
        <f>IFERROR(VLOOKUP($B55,'RMC info'!$A$10:$J$49,'RMC info'!$G$1,FALSE),"")</f>
        <v>8.2652396034523457E-2</v>
      </c>
      <c r="F55" s="311">
        <f t="shared" si="1"/>
        <v>0.15101830462063628</v>
      </c>
      <c r="G55" s="120">
        <f>IFERROR(VLOOKUP($B55,'RMC info'!$A$10:$M$49,'RMC info'!$I$1,FALSE),"")</f>
        <v>0.31977618737800911</v>
      </c>
      <c r="H55" s="312">
        <f t="shared" si="0"/>
        <v>0.26733237163275048</v>
      </c>
    </row>
    <row r="56" spans="1:8" x14ac:dyDescent="0.25">
      <c r="A56" s="43">
        <v>4</v>
      </c>
      <c r="B56" s="12" t="str">
        <f>'II. VSV'!B39</f>
        <v>Noord-Kennemerland</v>
      </c>
      <c r="C56" s="148">
        <f>IFERROR(VLOOKUP($B56,'RMC info'!$A$10:$J$49,'RMC info'!$E$1,FALSE),"")</f>
        <v>7.5652923538230887E-2</v>
      </c>
      <c r="D56" s="311">
        <f t="shared" si="1"/>
        <v>7.3474856574211947E-2</v>
      </c>
      <c r="E56" s="120">
        <f>IFERROR(VLOOKUP($B56,'RMC info'!$A$10:$J$49,'RMC info'!$G$1,FALSE),"")</f>
        <v>0.19645971025492734</v>
      </c>
      <c r="F56" s="311">
        <f t="shared" si="1"/>
        <v>0.15101830462063628</v>
      </c>
      <c r="G56" s="120">
        <f>IFERROR(VLOOKUP($B56,'RMC info'!$A$10:$M$49,'RMC info'!$I$1,FALSE),"")</f>
        <v>0.38983970153848407</v>
      </c>
      <c r="H56" s="312">
        <f t="shared" si="0"/>
        <v>0.26733237163275048</v>
      </c>
    </row>
    <row r="57" spans="1:8" x14ac:dyDescent="0.25">
      <c r="A57" s="43">
        <v>5</v>
      </c>
      <c r="B57" s="12" t="str">
        <f>'II. VSV'!B40</f>
        <v>OosterscheldeRegio</v>
      </c>
      <c r="C57" s="148">
        <f>IFERROR(VLOOKUP($B57,'RMC info'!$A$10:$J$49,'RMC info'!$E$1,FALSE),"")</f>
        <v>7.1462833099579237E-2</v>
      </c>
      <c r="D57" s="311">
        <f t="shared" si="1"/>
        <v>7.3474856574211947E-2</v>
      </c>
      <c r="E57" s="120">
        <f>IFERROR(VLOOKUP($B57,'RMC info'!$A$10:$J$49,'RMC info'!$G$1,FALSE),"")</f>
        <v>2.381729776472219E-2</v>
      </c>
      <c r="F57" s="311">
        <f t="shared" si="1"/>
        <v>0.15101830462063628</v>
      </c>
      <c r="G57" s="120">
        <f>IFERROR(VLOOKUP($B57,'RMC info'!$A$10:$M$49,'RMC info'!$I$1,FALSE),"")</f>
        <v>0.25029459318736125</v>
      </c>
      <c r="H57" s="312">
        <f t="shared" si="0"/>
        <v>0.26733237163275048</v>
      </c>
    </row>
    <row r="58" spans="1:8" x14ac:dyDescent="0.25">
      <c r="A58" s="43">
        <v>6</v>
      </c>
      <c r="B58" s="12" t="str">
        <f>'II. VSV'!B41</f>
        <v>Zuid-Holland-Oost</v>
      </c>
      <c r="C58" s="148">
        <f>IFERROR(VLOOKUP($B58,'RMC info'!$A$10:$J$49,'RMC info'!$E$1,FALSE),"")</f>
        <v>6.8665228113440197E-2</v>
      </c>
      <c r="D58" s="311">
        <f t="shared" si="1"/>
        <v>7.3474856574211947E-2</v>
      </c>
      <c r="E58" s="120">
        <f>IFERROR(VLOOKUP($B58,'RMC info'!$A$10:$J$49,'RMC info'!$G$1,FALSE),"")</f>
        <v>0.28505181735545249</v>
      </c>
      <c r="F58" s="311">
        <f t="shared" si="1"/>
        <v>0.15101830462063628</v>
      </c>
      <c r="G58" s="120">
        <f>IFERROR(VLOOKUP($B58,'RMC info'!$A$10:$M$49,'RMC info'!$I$1,FALSE),"")</f>
        <v>0.20598320419654459</v>
      </c>
      <c r="H58" s="312">
        <f t="shared" si="0"/>
        <v>0.26733237163275048</v>
      </c>
    </row>
    <row r="59" spans="1:8" x14ac:dyDescent="0.25">
      <c r="A59" s="43">
        <v>7</v>
      </c>
      <c r="B59" s="12" t="str">
        <f>'II. VSV'!B42</f>
        <v/>
      </c>
      <c r="C59" s="148" t="str">
        <f>IFERROR(VLOOKUP($B59,'RMC info'!$A$10:$J$49,'RMC info'!$E$1,FALSE),"")</f>
        <v/>
      </c>
      <c r="D59" s="311">
        <f t="shared" si="1"/>
        <v>7.3474856574211947E-2</v>
      </c>
      <c r="E59" s="120" t="str">
        <f>IFERROR(VLOOKUP($B59,'RMC info'!$A$10:$J$49,'RMC info'!$G$1,FALSE),"")</f>
        <v/>
      </c>
      <c r="F59" s="311">
        <f t="shared" si="1"/>
        <v>0.15101830462063628</v>
      </c>
      <c r="G59" s="120" t="str">
        <f>IFERROR(VLOOKUP($B59,'RMC info'!$A$10:$M$49,'RMC info'!$I$1,FALSE),"")</f>
        <v/>
      </c>
      <c r="H59" s="312">
        <f t="shared" si="0"/>
        <v>0.26733237163275048</v>
      </c>
    </row>
    <row r="60" spans="1:8" x14ac:dyDescent="0.25">
      <c r="A60" s="43">
        <v>8</v>
      </c>
      <c r="B60" s="12" t="str">
        <f>'II. VSV'!B43</f>
        <v/>
      </c>
      <c r="C60" s="148" t="str">
        <f>IFERROR(VLOOKUP($B60,'RMC info'!$A$10:$J$49,'RMC info'!$E$1,FALSE),"")</f>
        <v/>
      </c>
      <c r="D60" s="311">
        <f t="shared" si="1"/>
        <v>7.3474856574211947E-2</v>
      </c>
      <c r="E60" s="120" t="str">
        <f>IFERROR(VLOOKUP($B60,'RMC info'!$A$10:$J$49,'RMC info'!$G$1,FALSE),"")</f>
        <v/>
      </c>
      <c r="F60" s="311">
        <f t="shared" si="1"/>
        <v>0.15101830462063628</v>
      </c>
      <c r="G60" s="120" t="str">
        <f>IFERROR(VLOOKUP($B60,'RMC info'!$A$10:$M$49,'RMC info'!$I$1,FALSE),"")</f>
        <v/>
      </c>
      <c r="H60" s="312">
        <f t="shared" si="0"/>
        <v>0.26733237163275048</v>
      </c>
    </row>
    <row r="61" spans="1:8" x14ac:dyDescent="0.25">
      <c r="A61" s="43">
        <v>9</v>
      </c>
      <c r="B61" s="12" t="str">
        <f>'II. VSV'!B44</f>
        <v/>
      </c>
      <c r="C61" s="303" t="str">
        <f>IFERROR(VLOOKUP($B61,'RMC info'!$A$10:$J$49,'RMC info'!$E$1,FALSE),"")</f>
        <v/>
      </c>
      <c r="D61" s="311">
        <f t="shared" si="1"/>
        <v>7.3474856574211947E-2</v>
      </c>
      <c r="E61" s="120" t="str">
        <f>IFERROR(VLOOKUP($B61,'RMC info'!$A$10:$J$49,'RMC info'!$G$1,FALSE),"")</f>
        <v/>
      </c>
      <c r="F61" s="311">
        <f t="shared" si="1"/>
        <v>0.15101830462063628</v>
      </c>
      <c r="G61" s="120" t="str">
        <f>IFERROR(VLOOKUP($B61,'RMC info'!$A$10:$M$49,'RMC info'!$I$1,FALSE),"")</f>
        <v/>
      </c>
      <c r="H61" s="312">
        <f t="shared" si="0"/>
        <v>0.26733237163275048</v>
      </c>
    </row>
    <row r="62" spans="1:8" x14ac:dyDescent="0.25">
      <c r="A62" s="43">
        <v>10</v>
      </c>
      <c r="B62" s="12" t="str">
        <f>'II. VSV'!B45</f>
        <v/>
      </c>
      <c r="C62" s="303" t="str">
        <f>IFERROR(VLOOKUP($B62,'RMC info'!$A$10:$J$49,'RMC info'!$E$1,FALSE),"")</f>
        <v/>
      </c>
      <c r="D62" s="311">
        <f t="shared" si="1"/>
        <v>7.3474856574211947E-2</v>
      </c>
      <c r="E62" s="120" t="str">
        <f>IFERROR(VLOOKUP($B62,'RMC info'!$A$10:$J$49,'RMC info'!$G$1,FALSE),"")</f>
        <v/>
      </c>
      <c r="F62" s="311">
        <f t="shared" si="1"/>
        <v>0.15101830462063628</v>
      </c>
      <c r="G62" s="120" t="str">
        <f>IFERROR(VLOOKUP($B62,'RMC info'!$A$10:$M$49,'RMC info'!$I$1,FALSE),"")</f>
        <v/>
      </c>
      <c r="H62" s="312">
        <f t="shared" si="0"/>
        <v>0.26733237163275048</v>
      </c>
    </row>
    <row r="63" spans="1:8" x14ac:dyDescent="0.25">
      <c r="A63" s="10"/>
      <c r="B63" s="10" t="str">
        <f>'II. VSV'!B46</f>
        <v>Gemiddelde</v>
      </c>
      <c r="C63" s="270">
        <f>AVERAGE(C52:C62)</f>
        <v>7.3374913264738703E-2</v>
      </c>
      <c r="D63" s="270"/>
      <c r="E63" s="292">
        <f>AVERAGE(E52:E62)</f>
        <v>0.14652916909223362</v>
      </c>
      <c r="F63" s="10"/>
      <c r="G63" s="292">
        <f>AVERAGE(G52:G62)</f>
        <v>0.26542376636844661</v>
      </c>
      <c r="H63" s="10"/>
    </row>
    <row r="64" spans="1:8" x14ac:dyDescent="0.25">
      <c r="A64" s="10" t="s">
        <v>654</v>
      </c>
      <c r="B64" s="10" t="str">
        <f>'II. VSV'!B47</f>
        <v>BM-regio</v>
      </c>
      <c r="C64" s="270">
        <f>'RMC info'!E4</f>
        <v>7.3474856574211947E-2</v>
      </c>
      <c r="D64" s="33"/>
      <c r="E64" s="27">
        <f>'RMC info'!G4</f>
        <v>0.15101830462063628</v>
      </c>
      <c r="F64" s="10"/>
      <c r="G64" s="27">
        <f>'RMC info'!I4</f>
        <v>0.26733237163275048</v>
      </c>
      <c r="H64" s="10"/>
    </row>
    <row r="67" spans="1:8" s="298" customFormat="1" x14ac:dyDescent="0.25">
      <c r="A67" s="298" t="s">
        <v>655</v>
      </c>
      <c r="B67" s="298" t="s">
        <v>651</v>
      </c>
    </row>
    <row r="68" spans="1:8" x14ac:dyDescent="0.25">
      <c r="B68" s="604" t="s">
        <v>652</v>
      </c>
    </row>
    <row r="69" spans="1:8" ht="14.4" x14ac:dyDescent="0.3">
      <c r="A69" s="4"/>
      <c r="B69" s="4"/>
      <c r="C69" s="4" t="s">
        <v>653</v>
      </c>
      <c r="D69" s="310" t="s">
        <v>34</v>
      </c>
      <c r="E69" s="4" t="s">
        <v>38</v>
      </c>
      <c r="F69" s="310" t="s">
        <v>34</v>
      </c>
      <c r="G69" s="4" t="s">
        <v>39</v>
      </c>
      <c r="H69" s="310" t="s">
        <v>34</v>
      </c>
    </row>
    <row r="70" spans="1:8" x14ac:dyDescent="0.25">
      <c r="A70" s="10" t="s">
        <v>654</v>
      </c>
      <c r="B70" s="281" t="str">
        <f>'gemeenten info'!A3</f>
        <v>'s-Hertogenbosch</v>
      </c>
      <c r="C70" s="308">
        <f>'gemeenten info'!F3</f>
        <v>9.8000000000000004E-2</v>
      </c>
      <c r="D70" s="312">
        <f>C82</f>
        <v>9.862499999999999E-2</v>
      </c>
      <c r="E70" s="309">
        <f>'gemeenten info'!J3</f>
        <v>0.21046337817638266</v>
      </c>
      <c r="F70" s="312">
        <f>E82</f>
        <v>0.17727952167414049</v>
      </c>
      <c r="G70" s="640">
        <f>'gemeenten info'!M3</f>
        <v>0.24991261796574624</v>
      </c>
      <c r="H70" s="312">
        <f>$G$82</f>
        <v>0.30017617068805258</v>
      </c>
    </row>
    <row r="71" spans="1:8" x14ac:dyDescent="0.25">
      <c r="A71" s="43">
        <v>1</v>
      </c>
      <c r="B71" s="12" t="str">
        <f>'II. VSV'!B75</f>
        <v>Alkmaar</v>
      </c>
      <c r="C71" s="148">
        <f>IFERROR(VLOOKUP($B71,'gemeenten info'!$A$9:$J$350,'gemeenten info'!$F$1,FALSE),"")</f>
        <v>9.8000000000000004E-2</v>
      </c>
      <c r="D71" s="311">
        <f>D70</f>
        <v>9.862499999999999E-2</v>
      </c>
      <c r="E71" s="120">
        <f>IFERROR(VLOOKUP($B71,'gemeenten info'!$A$9:$J$350,'gemeenten info'!$J$1,FALSE),"")</f>
        <v>0.14678624813153962</v>
      </c>
      <c r="F71" s="311">
        <f>F70</f>
        <v>0.17727952167414049</v>
      </c>
      <c r="G71" s="120">
        <f>IFERROR(VLOOKUP($B71,'gemeenten info'!$A$9:$M$350,'gemeenten info'!$M$1,FALSE),"")</f>
        <v>0.38680659670164919</v>
      </c>
      <c r="H71" s="311">
        <f t="shared" ref="H71:H80" si="2">$G$82</f>
        <v>0.30017617068805258</v>
      </c>
    </row>
    <row r="72" spans="1:8" x14ac:dyDescent="0.25">
      <c r="A72" s="43">
        <v>2</v>
      </c>
      <c r="B72" s="12" t="str">
        <f>'II. VSV'!B76</f>
        <v>Assen</v>
      </c>
      <c r="C72" s="148">
        <f>IFERROR(VLOOKUP($B72,'gemeenten info'!$A$9:$J$350,'gemeenten info'!$F$1,FALSE),"")</f>
        <v>0.10099999999999999</v>
      </c>
      <c r="D72" s="311">
        <f t="shared" ref="D72:D80" si="3">D71</f>
        <v>9.862499999999999E-2</v>
      </c>
      <c r="E72" s="120">
        <f>IFERROR(VLOOKUP($B72,'gemeenten info'!$A$9:$J$350,'gemeenten info'!$J$1,FALSE),"")</f>
        <v>0.12257100149476831</v>
      </c>
      <c r="F72" s="311">
        <f t="shared" ref="F72:F80" si="4">F71</f>
        <v>0.17727952167414049</v>
      </c>
      <c r="G72" s="120">
        <f>IFERROR(VLOOKUP($B72,'gemeenten info'!$A$9:$M$350,'gemeenten info'!$M$1,FALSE),"")</f>
        <v>0.36674528301886794</v>
      </c>
      <c r="H72" s="311">
        <f t="shared" si="2"/>
        <v>0.30017617068805258</v>
      </c>
    </row>
    <row r="73" spans="1:8" x14ac:dyDescent="0.25">
      <c r="A73" s="43">
        <v>3</v>
      </c>
      <c r="B73" s="12" t="str">
        <f>'II. VSV'!B77</f>
        <v>Bergen op Zoom</v>
      </c>
      <c r="C73" s="148">
        <f>IFERROR(VLOOKUP($B73,'gemeenten info'!$A$9:$J$350,'gemeenten info'!$F$1,FALSE),"")</f>
        <v>0.10199999999999999</v>
      </c>
      <c r="D73" s="311">
        <f t="shared" si="3"/>
        <v>9.862499999999999E-2</v>
      </c>
      <c r="E73" s="120">
        <f>IFERROR(VLOOKUP($B73,'gemeenten info'!$A$9:$J$350,'gemeenten info'!$J$1,FALSE),"")</f>
        <v>0.12361733931240658</v>
      </c>
      <c r="F73" s="311">
        <f t="shared" si="4"/>
        <v>0.17727952167414049</v>
      </c>
      <c r="G73" s="120">
        <f>IFERROR(VLOOKUP($B73,'gemeenten info'!$A$9:$M$350,'gemeenten info'!$M$1,FALSE),"")</f>
        <v>9.6284329563812596E-2</v>
      </c>
      <c r="H73" s="311">
        <f t="shared" si="2"/>
        <v>0.30017617068805258</v>
      </c>
    </row>
    <row r="74" spans="1:8" x14ac:dyDescent="0.25">
      <c r="A74" s="43">
        <v>4</v>
      </c>
      <c r="B74" s="12" t="str">
        <f>'II. VSV'!B78</f>
        <v>Breda</v>
      </c>
      <c r="C74" s="148">
        <f>IFERROR(VLOOKUP($B74,'gemeenten info'!$A$9:$J$350,'gemeenten info'!$F$1,FALSE),"")</f>
        <v>9.8000000000000004E-2</v>
      </c>
      <c r="D74" s="311">
        <f t="shared" si="3"/>
        <v>9.862499999999999E-2</v>
      </c>
      <c r="E74" s="120">
        <f>IFERROR(VLOOKUP($B74,'gemeenten info'!$A$9:$J$350,'gemeenten info'!$J$1,FALSE),"")</f>
        <v>0.2162929745889387</v>
      </c>
      <c r="F74" s="311">
        <f t="shared" si="4"/>
        <v>0.17727952167414049</v>
      </c>
      <c r="G74" s="120">
        <f>IFERROR(VLOOKUP($B74,'gemeenten info'!$A$9:$M$350,'gemeenten info'!$M$1,FALSE),"")</f>
        <v>0.2665589660743134</v>
      </c>
      <c r="H74" s="311">
        <f t="shared" si="2"/>
        <v>0.30017617068805258</v>
      </c>
    </row>
    <row r="75" spans="1:8" x14ac:dyDescent="0.25">
      <c r="A75" s="43">
        <v>5</v>
      </c>
      <c r="B75" s="12" t="str">
        <f>'II. VSV'!B79</f>
        <v>Hilversum</v>
      </c>
      <c r="C75" s="148">
        <f>IFERROR(VLOOKUP($B75,'gemeenten info'!$A$9:$J$350,'gemeenten info'!$F$1,FALSE),"")</f>
        <v>9.5000000000000001E-2</v>
      </c>
      <c r="D75" s="311">
        <f t="shared" si="3"/>
        <v>9.862499999999999E-2</v>
      </c>
      <c r="E75" s="120">
        <f>IFERROR(VLOOKUP($B75,'gemeenten info'!$A$9:$J$350,'gemeenten info'!$J$1,FALSE),"")</f>
        <v>0.29760837070254109</v>
      </c>
      <c r="F75" s="311">
        <f t="shared" si="4"/>
        <v>0.17727952167414049</v>
      </c>
      <c r="G75" s="120">
        <f>IFERROR(VLOOKUP($B75,'gemeenten info'!$A$9:$M$350,'gemeenten info'!$M$1,FALSE),"")</f>
        <v>0.37727272727272726</v>
      </c>
      <c r="H75" s="311">
        <f t="shared" si="2"/>
        <v>0.30017617068805258</v>
      </c>
    </row>
    <row r="76" spans="1:8" x14ac:dyDescent="0.25">
      <c r="A76" s="43">
        <v>6</v>
      </c>
      <c r="B76" s="12" t="str">
        <f>'II. VSV'!B80</f>
        <v>Middelburg (Z.)</v>
      </c>
      <c r="C76" s="148">
        <f>IFERROR(VLOOKUP($B76,'gemeenten info'!$A$9:$J$350,'gemeenten info'!$F$1,FALSE),"")</f>
        <v>9.4E-2</v>
      </c>
      <c r="D76" s="311">
        <f t="shared" si="3"/>
        <v>9.862499999999999E-2</v>
      </c>
      <c r="E76" s="120">
        <f>IFERROR(VLOOKUP($B76,'gemeenten info'!$A$9:$J$350,'gemeenten info'!$J$1,FALSE),"")</f>
        <v>0.14872944693572496</v>
      </c>
      <c r="F76" s="311">
        <f t="shared" si="4"/>
        <v>0.17727952167414049</v>
      </c>
      <c r="G76" s="120">
        <f>IFERROR(VLOOKUP($B76,'gemeenten info'!$A$9:$M$350,'gemeenten info'!$M$1,FALSE),"")</f>
        <v>0.41856060606060608</v>
      </c>
      <c r="H76" s="311">
        <f t="shared" si="2"/>
        <v>0.30017617068805258</v>
      </c>
    </row>
    <row r="77" spans="1:8" x14ac:dyDescent="0.25">
      <c r="A77" s="43">
        <v>7</v>
      </c>
      <c r="B77" s="12" t="str">
        <f>'II. VSV'!B81</f>
        <v>Tiel</v>
      </c>
      <c r="C77" s="148">
        <f>IFERROR(VLOOKUP($B77,'gemeenten info'!$A$9:$J$350,'gemeenten info'!$F$1,FALSE),"")</f>
        <v>9.9000000000000005E-2</v>
      </c>
      <c r="D77" s="311">
        <f t="shared" si="3"/>
        <v>9.862499999999999E-2</v>
      </c>
      <c r="E77" s="120">
        <f>IFERROR(VLOOKUP($B77,'gemeenten info'!$A$9:$J$350,'gemeenten info'!$J$1,FALSE),"")</f>
        <v>0.18938714499252615</v>
      </c>
      <c r="F77" s="311">
        <f t="shared" si="4"/>
        <v>0.17727952167414049</v>
      </c>
      <c r="G77" s="120">
        <f>IFERROR(VLOOKUP($B77,'gemeenten info'!$A$9:$M$350,'gemeenten info'!$M$1,FALSE),"")</f>
        <v>0.17818889970788704</v>
      </c>
      <c r="H77" s="311">
        <f t="shared" si="2"/>
        <v>0.30017617068805258</v>
      </c>
    </row>
    <row r="78" spans="1:8" x14ac:dyDescent="0.25">
      <c r="A78" s="43">
        <v>8</v>
      </c>
      <c r="B78" s="12" t="str">
        <f>'II. VSV'!B82</f>
        <v>Zwolle</v>
      </c>
      <c r="C78" s="148">
        <f>IFERROR(VLOOKUP($B78,'gemeenten info'!$A$9:$J$350,'gemeenten info'!$F$1,FALSE),"")</f>
        <v>0.10199999999999999</v>
      </c>
      <c r="D78" s="311">
        <f t="shared" si="3"/>
        <v>9.862499999999999E-2</v>
      </c>
      <c r="E78" s="120">
        <f>IFERROR(VLOOKUP($B78,'gemeenten info'!$A$9:$J$350,'gemeenten info'!$J$1,FALSE),"")</f>
        <v>0.17324364723467864</v>
      </c>
      <c r="F78" s="311">
        <f t="shared" si="4"/>
        <v>0.17727952167414049</v>
      </c>
      <c r="G78" s="120">
        <f>IFERROR(VLOOKUP($B78,'gemeenten info'!$A$9:$M$350,'gemeenten info'!$M$1,FALSE),"")</f>
        <v>0.31099195710455763</v>
      </c>
      <c r="H78" s="311">
        <f t="shared" si="2"/>
        <v>0.30017617068805258</v>
      </c>
    </row>
    <row r="79" spans="1:8" x14ac:dyDescent="0.25">
      <c r="A79" s="43">
        <v>9</v>
      </c>
      <c r="B79" s="12" t="str">
        <f>'II. VSV'!B83</f>
        <v/>
      </c>
      <c r="C79" s="148" t="str">
        <f>IFERROR(VLOOKUP($B79,'gemeenten info'!$A$9:$J$350,'gemeenten info'!$F$1,FALSE),"")</f>
        <v/>
      </c>
      <c r="D79" s="311">
        <f t="shared" si="3"/>
        <v>9.862499999999999E-2</v>
      </c>
      <c r="E79" s="120" t="str">
        <f>IFERROR(VLOOKUP($B79,'gemeenten info'!$A$9:$J$350,'gemeenten info'!$J$1,FALSE),"")</f>
        <v/>
      </c>
      <c r="F79" s="311">
        <f t="shared" si="4"/>
        <v>0.17727952167414049</v>
      </c>
      <c r="G79" s="120" t="str">
        <f>IFERROR(VLOOKUP($B79,'gemeenten info'!$A$9:$M$350,'gemeenten info'!$M$1,FALSE),"")</f>
        <v/>
      </c>
      <c r="H79" s="311">
        <f t="shared" si="2"/>
        <v>0.30017617068805258</v>
      </c>
    </row>
    <row r="80" spans="1:8" x14ac:dyDescent="0.25">
      <c r="A80" s="43">
        <v>10</v>
      </c>
      <c r="B80" s="12" t="str">
        <f>'II. VSV'!B84</f>
        <v/>
      </c>
      <c r="C80" s="148" t="str">
        <f>IFERROR(VLOOKUP($B80,'gemeenten info'!$A$9:$J$350,'gemeenten info'!$F$1,FALSE),"")</f>
        <v/>
      </c>
      <c r="D80" s="311">
        <f t="shared" si="3"/>
        <v>9.862499999999999E-2</v>
      </c>
      <c r="E80" s="120" t="str">
        <f>IFERROR(VLOOKUP($B80,'gemeenten info'!$A$9:$J$350,'gemeenten info'!$J$1,FALSE),"")</f>
        <v/>
      </c>
      <c r="F80" s="311">
        <f t="shared" si="4"/>
        <v>0.17727952167414049</v>
      </c>
      <c r="G80" s="120" t="str">
        <f>IFERROR(VLOOKUP($B80,'gemeenten info'!$A$9:$M$350,'gemeenten info'!$M$1,FALSE),"")</f>
        <v/>
      </c>
      <c r="H80" s="311">
        <f t="shared" si="2"/>
        <v>0.30017617068805258</v>
      </c>
    </row>
    <row r="81" spans="1:8" x14ac:dyDescent="0.25">
      <c r="A81" s="10"/>
      <c r="B81" s="10" t="str">
        <f>'II. VSV'!B85</f>
        <v>Gemiddelde</v>
      </c>
      <c r="C81" s="270">
        <f>AVERAGE(C70:C80)</f>
        <v>9.8555555555555549E-2</v>
      </c>
      <c r="D81" s="270"/>
      <c r="E81" s="292">
        <f>AVERAGE(E70:E80)</f>
        <v>0.1809666168410563</v>
      </c>
      <c r="F81" s="10"/>
      <c r="G81" s="292">
        <f>AVERAGE(G70:G80)</f>
        <v>0.2945913314966852</v>
      </c>
      <c r="H81" s="10"/>
    </row>
    <row r="82" spans="1:8" x14ac:dyDescent="0.25">
      <c r="A82" s="10" t="s">
        <v>654</v>
      </c>
      <c r="B82" s="10" t="str">
        <f>'II. VSV'!B86</f>
        <v>BM-gemeenten</v>
      </c>
      <c r="C82" s="270">
        <f>'gemeenten info'!F4</f>
        <v>9.862499999999999E-2</v>
      </c>
      <c r="D82" s="33"/>
      <c r="E82" s="27">
        <f>'gemeenten info'!J4</f>
        <v>0.17727952167414049</v>
      </c>
      <c r="F82" s="10"/>
      <c r="G82" s="27">
        <f>'gemeenten info'!M4</f>
        <v>0.30017617068805258</v>
      </c>
      <c r="H82" s="10"/>
    </row>
    <row r="91" spans="1:8" s="262" customFormat="1" ht="18.600000000000001" customHeight="1" x14ac:dyDescent="0.25">
      <c r="A91" s="605" t="s">
        <v>656</v>
      </c>
    </row>
  </sheetData>
  <phoneticPr fontId="29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1C0F2-499E-4A5A-BC8F-C8D3F72B41B4}">
  <sheetPr>
    <tabColor theme="9"/>
  </sheetPr>
  <dimension ref="A1:F131"/>
  <sheetViews>
    <sheetView zoomScale="110" zoomScaleNormal="110" workbookViewId="0"/>
  </sheetViews>
  <sheetFormatPr defaultColWidth="8.88671875" defaultRowHeight="13.8" x14ac:dyDescent="0.25"/>
  <cols>
    <col min="1" max="1" width="8.88671875" style="12"/>
    <col min="2" max="2" width="26.88671875" style="12" customWidth="1"/>
    <col min="3" max="3" width="42.33203125" style="12" bestFit="1" customWidth="1"/>
    <col min="4" max="5" width="30.88671875" style="12" bestFit="1" customWidth="1"/>
    <col min="6" max="16384" width="8.88671875" style="12"/>
  </cols>
  <sheetData>
    <row r="1" spans="1:6" s="114" customFormat="1" ht="15.6" x14ac:dyDescent="0.3">
      <c r="A1" s="114" t="s">
        <v>657</v>
      </c>
      <c r="B1" s="114" t="s">
        <v>658</v>
      </c>
    </row>
    <row r="2" spans="1:6" s="115" customFormat="1" x14ac:dyDescent="0.25">
      <c r="A2" s="115" t="s">
        <v>644</v>
      </c>
      <c r="B2" s="115" t="s">
        <v>659</v>
      </c>
    </row>
    <row r="3" spans="1:6" s="110" customFormat="1" x14ac:dyDescent="0.25">
      <c r="B3" s="604" t="s">
        <v>660</v>
      </c>
    </row>
    <row r="4" spans="1:6" ht="14.4" x14ac:dyDescent="0.3">
      <c r="B4" s="142"/>
      <c r="C4" s="143" t="s">
        <v>661</v>
      </c>
      <c r="D4" s="143" t="s">
        <v>662</v>
      </c>
      <c r="E4" s="18" t="s">
        <v>610</v>
      </c>
      <c r="F4" s="18" t="s">
        <v>610</v>
      </c>
    </row>
    <row r="5" spans="1:6" x14ac:dyDescent="0.25">
      <c r="B5" s="13" t="str">
        <f>'Selectie Benchmark Regio'!$D$3</f>
        <v>Noord-Oost-Brabant</v>
      </c>
      <c r="C5" s="130">
        <f>'RMC info'!S3</f>
        <v>7.9969999999999999</v>
      </c>
      <c r="D5" s="141">
        <f>'RMC info'!T3</f>
        <v>-4.1580000000000004</v>
      </c>
      <c r="E5" s="79">
        <f>C10</f>
        <v>7.9719710144927545</v>
      </c>
      <c r="F5" s="79">
        <f>D10</f>
        <v>-5.8</v>
      </c>
    </row>
    <row r="6" spans="1:6" x14ac:dyDescent="0.25">
      <c r="B6" s="12" t="s">
        <v>663</v>
      </c>
      <c r="C6" s="79">
        <f>'RMC info'!S4</f>
        <v>7.9379999999999997</v>
      </c>
      <c r="D6" s="113">
        <f>'RMC info'!T4</f>
        <v>-4.9808333333333339</v>
      </c>
      <c r="E6" s="79">
        <f>E5</f>
        <v>7.9719710144927545</v>
      </c>
      <c r="F6" s="79">
        <f>F5</f>
        <v>-5.8</v>
      </c>
    </row>
    <row r="7" spans="1:6" x14ac:dyDescent="0.25">
      <c r="C7" s="79"/>
      <c r="D7" s="113"/>
      <c r="E7" s="79">
        <f>E5</f>
        <v>7.9719710144927545</v>
      </c>
      <c r="F7" s="79">
        <f>F5</f>
        <v>-5.8</v>
      </c>
    </row>
    <row r="8" spans="1:6" x14ac:dyDescent="0.25">
      <c r="B8" s="228" t="str">
        <f>'RMC info'!$M$3</f>
        <v>'s-Hertogenbosch</v>
      </c>
      <c r="C8" s="131">
        <f>'gemeenten info'!S3</f>
        <v>8.0419999999999998</v>
      </c>
      <c r="D8" s="230">
        <f>'gemeenten info'!T3</f>
        <v>9.6050000000000004</v>
      </c>
      <c r="E8" s="79">
        <f>E5</f>
        <v>7.9719710144927545</v>
      </c>
      <c r="F8" s="79">
        <f>F5</f>
        <v>-5.8</v>
      </c>
    </row>
    <row r="9" spans="1:6" x14ac:dyDescent="0.25">
      <c r="B9" s="12" t="s">
        <v>664</v>
      </c>
      <c r="C9" s="79">
        <f>'gemeenten info'!S4</f>
        <v>8.0776250000000012</v>
      </c>
      <c r="D9" s="113">
        <f>'gemeenten info'!T4</f>
        <v>2.4561250000000001</v>
      </c>
      <c r="E9" s="79">
        <f>E5</f>
        <v>7.9719710144927545</v>
      </c>
      <c r="F9" s="79">
        <f>F5</f>
        <v>-5.8</v>
      </c>
    </row>
    <row r="10" spans="1:6" x14ac:dyDescent="0.25">
      <c r="B10" s="222" t="s">
        <v>665</v>
      </c>
      <c r="C10" s="232">
        <v>7.9719710144927545</v>
      </c>
      <c r="D10" s="233">
        <v>-5.8</v>
      </c>
    </row>
    <row r="32" spans="1:2" s="115" customFormat="1" x14ac:dyDescent="0.25">
      <c r="A32" s="115" t="s">
        <v>648</v>
      </c>
      <c r="B32" s="115" t="s">
        <v>666</v>
      </c>
    </row>
    <row r="33" spans="2:6" s="110" customFormat="1" x14ac:dyDescent="0.25">
      <c r="B33" s="604" t="s">
        <v>660</v>
      </c>
    </row>
    <row r="34" spans="2:6" ht="14.4" x14ac:dyDescent="0.3">
      <c r="B34" s="142"/>
      <c r="C34" s="143" t="s">
        <v>667</v>
      </c>
      <c r="D34" s="143" t="s">
        <v>668</v>
      </c>
      <c r="E34" s="143" t="s">
        <v>610</v>
      </c>
      <c r="F34" s="143" t="s">
        <v>610</v>
      </c>
    </row>
    <row r="35" spans="2:6" x14ac:dyDescent="0.25">
      <c r="B35" s="13" t="str">
        <f>'Selectie Benchmark Regio'!$D$3</f>
        <v>Noord-Oost-Brabant</v>
      </c>
      <c r="C35" s="145">
        <f>'RMC info'!V3</f>
        <v>7.5999999999999998E-2</v>
      </c>
      <c r="D35" s="144">
        <f>'RMC info'!U3</f>
        <v>0.51200000000000001</v>
      </c>
      <c r="E35" s="120">
        <f>C40</f>
        <v>6.8000000000000005E-2</v>
      </c>
      <c r="F35" s="120">
        <f>D40</f>
        <v>0.50800000000000001</v>
      </c>
    </row>
    <row r="36" spans="2:6" x14ac:dyDescent="0.25">
      <c r="B36" s="12" t="s">
        <v>663</v>
      </c>
      <c r="C36" s="112">
        <f>'RMC info'!V4</f>
        <v>7.0999999999999994E-2</v>
      </c>
      <c r="D36" s="120">
        <f>'RMC info'!U4</f>
        <v>0.52383333333333326</v>
      </c>
      <c r="E36" s="120">
        <f>E35</f>
        <v>6.8000000000000005E-2</v>
      </c>
      <c r="F36" s="120">
        <f>F35</f>
        <v>0.50800000000000001</v>
      </c>
    </row>
    <row r="37" spans="2:6" x14ac:dyDescent="0.25">
      <c r="C37" s="112"/>
      <c r="D37" s="120"/>
      <c r="E37" s="120">
        <f>E35</f>
        <v>6.8000000000000005E-2</v>
      </c>
      <c r="F37" s="120">
        <f>F35</f>
        <v>0.50800000000000001</v>
      </c>
    </row>
    <row r="38" spans="2:6" x14ac:dyDescent="0.25">
      <c r="B38" s="228" t="str">
        <f>'RMC info'!$M$3</f>
        <v>'s-Hertogenbosch</v>
      </c>
      <c r="C38" s="229">
        <f>'gemeenten info'!V3</f>
        <v>7.1999999999999995E-2</v>
      </c>
      <c r="D38" s="229">
        <f>'gemeenten info'!U3</f>
        <v>0.45700000000000002</v>
      </c>
      <c r="E38" s="120">
        <f>E35</f>
        <v>6.8000000000000005E-2</v>
      </c>
      <c r="F38" s="120">
        <f>F35</f>
        <v>0.50800000000000001</v>
      </c>
    </row>
    <row r="39" spans="2:6" x14ac:dyDescent="0.25">
      <c r="B39" s="12" t="s">
        <v>664</v>
      </c>
      <c r="C39" s="112">
        <f>'gemeenten info'!V4</f>
        <v>7.4499999999999997E-2</v>
      </c>
      <c r="D39" s="112">
        <f>'gemeenten info'!U4</f>
        <v>0.47787500000000005</v>
      </c>
      <c r="E39" s="120">
        <f>E35</f>
        <v>6.8000000000000005E-2</v>
      </c>
      <c r="F39" s="120">
        <f>F35</f>
        <v>0.50800000000000001</v>
      </c>
    </row>
    <row r="40" spans="2:6" x14ac:dyDescent="0.25">
      <c r="B40" s="222" t="s">
        <v>665</v>
      </c>
      <c r="C40" s="231">
        <v>6.8000000000000005E-2</v>
      </c>
      <c r="D40" s="231">
        <v>0.50800000000000001</v>
      </c>
    </row>
    <row r="41" spans="2:6" x14ac:dyDescent="0.25">
      <c r="B41" s="12" t="s">
        <v>30</v>
      </c>
      <c r="C41" s="112">
        <f>MIN('RMC info'!V10:V49)</f>
        <v>4.1000000000000002E-2</v>
      </c>
      <c r="D41" s="112">
        <f>MIN('RMC info'!U10:U49)</f>
        <v>0.31</v>
      </c>
    </row>
    <row r="42" spans="2:6" x14ac:dyDescent="0.25">
      <c r="B42" s="12" t="s">
        <v>31</v>
      </c>
      <c r="C42" s="112">
        <f>MAX('RMC info'!V10:V49)</f>
        <v>0.10100000000000001</v>
      </c>
      <c r="D42" s="112">
        <f>MAX('RMC info'!U10:U49)</f>
        <v>0.64500000000000002</v>
      </c>
    </row>
    <row r="64" spans="1:2" s="115" customFormat="1" x14ac:dyDescent="0.25">
      <c r="A64" s="115" t="s">
        <v>650</v>
      </c>
      <c r="B64" s="115" t="s">
        <v>669</v>
      </c>
    </row>
    <row r="65" spans="2:5" x14ac:dyDescent="0.25">
      <c r="B65" s="604" t="s">
        <v>670</v>
      </c>
    </row>
    <row r="66" spans="2:5" ht="14.4" x14ac:dyDescent="0.3">
      <c r="B66" s="142"/>
      <c r="C66" s="143" t="s">
        <v>671</v>
      </c>
      <c r="D66" s="143" t="s">
        <v>672</v>
      </c>
      <c r="E66" s="18" t="s">
        <v>610</v>
      </c>
    </row>
    <row r="67" spans="2:5" x14ac:dyDescent="0.25">
      <c r="B67" s="13" t="str">
        <f>'Selectie Benchmark Regio'!$D$3</f>
        <v>Noord-Oost-Brabant</v>
      </c>
      <c r="C67" s="145">
        <f>'RMC info'!DB3</f>
        <v>0.13229166666666667</v>
      </c>
      <c r="D67" s="145">
        <f>'RMC info'!DC3</f>
        <v>0.14215148188803511</v>
      </c>
      <c r="E67" s="120">
        <f>C72</f>
        <v>0.17084915084915084</v>
      </c>
    </row>
    <row r="68" spans="2:5" x14ac:dyDescent="0.25">
      <c r="B68" s="12" t="s">
        <v>663</v>
      </c>
      <c r="C68" s="112">
        <f>'RMC info'!DB4</f>
        <v>0.1409259758825103</v>
      </c>
      <c r="D68" s="112">
        <f>'RMC info'!DC4</f>
        <v>0.13707645340337363</v>
      </c>
      <c r="E68" s="120">
        <f>E67</f>
        <v>0.17084915084915084</v>
      </c>
    </row>
    <row r="69" spans="2:5" x14ac:dyDescent="0.25">
      <c r="C69" s="112"/>
      <c r="D69" s="120"/>
      <c r="E69" s="120">
        <f>E67</f>
        <v>0.17084915084915084</v>
      </c>
    </row>
    <row r="70" spans="2:5" x14ac:dyDescent="0.25">
      <c r="B70" s="228" t="str">
        <f>'RMC info'!$M$3</f>
        <v>'s-Hertogenbosch</v>
      </c>
      <c r="C70" s="229">
        <f>'gemeenten info'!DI3</f>
        <v>0.1111111111111111</v>
      </c>
      <c r="D70" s="229">
        <f>'gemeenten info'!DJ3</f>
        <v>0.18709677419354839</v>
      </c>
      <c r="E70" s="120">
        <f>E67</f>
        <v>0.17084915084915084</v>
      </c>
    </row>
    <row r="71" spans="2:5" x14ac:dyDescent="0.25">
      <c r="B71" s="12" t="s">
        <v>673</v>
      </c>
      <c r="C71" s="112">
        <f>'gemeenten info'!DI4</f>
        <v>0.21701561980724493</v>
      </c>
      <c r="D71" s="112">
        <f>'gemeenten info'!DJ4</f>
        <v>0.19002123142250532</v>
      </c>
      <c r="E71" s="120">
        <f>E67</f>
        <v>0.17084915084915084</v>
      </c>
    </row>
    <row r="72" spans="2:5" x14ac:dyDescent="0.25">
      <c r="B72" s="222" t="s">
        <v>665</v>
      </c>
      <c r="C72" s="231">
        <f>'RMC info'!DB51</f>
        <v>0.17084915084915084</v>
      </c>
      <c r="D72" s="231">
        <f>'RMC info'!DC51</f>
        <v>0.16544847691072712</v>
      </c>
    </row>
    <row r="73" spans="2:5" x14ac:dyDescent="0.25">
      <c r="B73" s="12" t="s">
        <v>674</v>
      </c>
      <c r="C73" s="112">
        <f>MIN('RMC info'!DB10:DB49)</f>
        <v>7.337526205450734E-2</v>
      </c>
      <c r="D73" s="112">
        <f>MIN('RMC info'!DC10:DC49)</f>
        <v>8.0402010050251257E-2</v>
      </c>
    </row>
    <row r="74" spans="2:5" x14ac:dyDescent="0.25">
      <c r="B74" s="12" t="s">
        <v>675</v>
      </c>
      <c r="C74" s="112">
        <f>MAX('RMC info'!DB11:DB50)</f>
        <v>0.3323076923076923</v>
      </c>
      <c r="D74" s="112">
        <f>MAX('RMC info'!DC11:DC50)</f>
        <v>0.26127527216174184</v>
      </c>
    </row>
    <row r="97" spans="1:4" s="115" customFormat="1" x14ac:dyDescent="0.25">
      <c r="A97" s="115" t="s">
        <v>655</v>
      </c>
      <c r="B97" s="115" t="s">
        <v>676</v>
      </c>
    </row>
    <row r="98" spans="1:4" x14ac:dyDescent="0.25">
      <c r="B98" s="604" t="s">
        <v>660</v>
      </c>
    </row>
    <row r="99" spans="1:4" ht="14.4" x14ac:dyDescent="0.3">
      <c r="B99" s="142"/>
      <c r="C99" s="143" t="s">
        <v>677</v>
      </c>
      <c r="D99" s="18" t="s">
        <v>610</v>
      </c>
    </row>
    <row r="100" spans="1:4" x14ac:dyDescent="0.25">
      <c r="B100" s="13" t="str">
        <f>'Selectie Benchmark Regio'!$D$3</f>
        <v>Noord-Oost-Brabant</v>
      </c>
      <c r="C100" s="145">
        <f>'RMC info'!EE3</f>
        <v>0.39047223940725123</v>
      </c>
      <c r="D100" s="120">
        <f>C105</f>
        <v>0.38</v>
      </c>
    </row>
    <row r="101" spans="1:4" x14ac:dyDescent="0.25">
      <c r="B101" s="12" t="s">
        <v>663</v>
      </c>
      <c r="C101" s="112">
        <f>'RMC info'!EE4</f>
        <v>0.36120277263888251</v>
      </c>
      <c r="D101" s="120">
        <f>D100</f>
        <v>0.38</v>
      </c>
    </row>
    <row r="102" spans="1:4" x14ac:dyDescent="0.25">
      <c r="C102" s="112"/>
      <c r="D102" s="120"/>
    </row>
    <row r="103" spans="1:4" x14ac:dyDescent="0.25">
      <c r="B103" s="228"/>
      <c r="C103" s="229"/>
      <c r="D103" s="120"/>
    </row>
    <row r="104" spans="1:4" x14ac:dyDescent="0.25">
      <c r="C104" s="112"/>
      <c r="D104" s="120"/>
    </row>
    <row r="105" spans="1:4" x14ac:dyDescent="0.25">
      <c r="B105" s="222" t="s">
        <v>665</v>
      </c>
      <c r="C105" s="231">
        <f>'RMC info'!EE51</f>
        <v>0.38</v>
      </c>
    </row>
    <row r="106" spans="1:4" x14ac:dyDescent="0.25">
      <c r="B106" s="12" t="s">
        <v>674</v>
      </c>
      <c r="C106" s="112">
        <f>MIN('RMC info'!EE43:EE82)</f>
        <v>0.34934729381360868</v>
      </c>
    </row>
    <row r="107" spans="1:4" x14ac:dyDescent="0.25">
      <c r="B107" s="12" t="s">
        <v>675</v>
      </c>
      <c r="C107" s="112">
        <f>MAX('RMC info'!EE44:EE83)</f>
        <v>0.43565602832218225</v>
      </c>
      <c r="D107" s="112"/>
    </row>
    <row r="131" spans="1:1" s="222" customFormat="1" ht="15" x14ac:dyDescent="0.25">
      <c r="A131" s="605" t="s">
        <v>656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4465813B35B24FA418C70BE23EE205" ma:contentTypeVersion="14" ma:contentTypeDescription="Een nieuw document maken." ma:contentTypeScope="" ma:versionID="b12ac57af583ea6991a966946719cef0">
  <xsd:schema xmlns:xsd="http://www.w3.org/2001/XMLSchema" xmlns:xs="http://www.w3.org/2001/XMLSchema" xmlns:p="http://schemas.microsoft.com/office/2006/metadata/properties" xmlns:ns2="af5e5e35-4c1a-412e-a625-35225e89c395" xmlns:ns3="512f079a-273c-4408-bb46-0944cddabf2c" targetNamespace="http://schemas.microsoft.com/office/2006/metadata/properties" ma:root="true" ma:fieldsID="4685ee02da66afb48a79d4f8bd1bb70d" ns2:_="" ns3:_="">
    <xsd:import namespace="af5e5e35-4c1a-412e-a625-35225e89c395"/>
    <xsd:import namespace="512f079a-273c-4408-bb46-0944cddabf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5e5e35-4c1a-412e-a625-35225e89c3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Afbeeldingtags" ma:readOnly="false" ma:fieldId="{5cf76f15-5ced-4ddc-b409-7134ff3c332f}" ma:taxonomyMulti="true" ma:sspId="8a9f6349-866e-4ffa-a05a-b5968c06748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2f079a-273c-4408-bb46-0944cddabf2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87f961f8-0382-4855-af14-4f6549a12476}" ma:internalName="TaxCatchAll" ma:showField="CatchAllData" ma:web="512f079a-273c-4408-bb46-0944cddabf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12f079a-273c-4408-bb46-0944cddabf2c" xsi:nil="true"/>
    <lcf76f155ced4ddcb4097134ff3c332f xmlns="af5e5e35-4c1a-412e-a625-35225e89c3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913E75C-7F84-4F66-B2A0-519662446A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f5e5e35-4c1a-412e-a625-35225e89c395"/>
    <ds:schemaRef ds:uri="512f079a-273c-4408-bb46-0944cddabf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4E8995-130B-4B99-8B03-4B51A95C804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C6F0C2-43F3-4620-B770-D4F37449EC00}">
  <ds:schemaRefs>
    <ds:schemaRef ds:uri="http://schemas.microsoft.com/office/2006/metadata/properties"/>
    <ds:schemaRef ds:uri="http://schemas.microsoft.com/office/infopath/2007/PartnerControls"/>
    <ds:schemaRef ds:uri="512f079a-273c-4408-bb46-0944cddabf2c"/>
    <ds:schemaRef ds:uri="af5e5e35-4c1a-412e-a625-35225e89c3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15</vt:i4>
      </vt:variant>
    </vt:vector>
  </HeadingPairs>
  <TitlesOfParts>
    <vt:vector size="15" baseType="lpstr">
      <vt:lpstr>Aanpassingen</vt:lpstr>
      <vt:lpstr>Selectie Benchmark Regio</vt:lpstr>
      <vt:lpstr>Grafiek selectie regio</vt:lpstr>
      <vt:lpstr>Selectie Benchmark Gemeenten</vt:lpstr>
      <vt:lpstr>Grafiek selectie Gem</vt:lpstr>
      <vt:lpstr>RMC info</vt:lpstr>
      <vt:lpstr>gemeenten info</vt:lpstr>
      <vt:lpstr>0. VSV &amp; benchmark</vt:lpstr>
      <vt:lpstr>I. Scholen</vt:lpstr>
      <vt:lpstr>II. VSV</vt:lpstr>
      <vt:lpstr>II. VSV t.o.v. Problematiek</vt:lpstr>
      <vt:lpstr>III. Stroomschema</vt:lpstr>
      <vt:lpstr>IV. DSP</vt:lpstr>
      <vt:lpstr>V. JWL</vt:lpstr>
      <vt:lpstr>RMC-indeling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Veroni Larsen</dc:creator>
  <cp:keywords/>
  <dc:description/>
  <cp:lastModifiedBy>Annelieke Kersbergen</cp:lastModifiedBy>
  <cp:revision/>
  <dcterms:created xsi:type="dcterms:W3CDTF">2024-02-13T13:56:24Z</dcterms:created>
  <dcterms:modified xsi:type="dcterms:W3CDTF">2024-06-05T05:31:06Z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0x010100A14465813B35B24FA418C70BE23EE205</vt:lpwstr>
  </property>
</Properties>
</file>